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6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\Documents\Información Contable\Sistema Estatal de Evalaución\2020\TERCER TRIMESTRE 2020\"/>
    </mc:Choice>
  </mc:AlternateContent>
  <bookViews>
    <workbookView xWindow="0" yWindow="0" windowWidth="28800" windowHeight="11835" tabRatio="898" activeTab="1"/>
  </bookViews>
  <sheets>
    <sheet name="Lista  FORMATOS  " sheetId="68" r:id="rId1"/>
    <sheet name="ETCA-I-01" sheetId="2" r:id="rId2"/>
    <sheet name="ETCA-I-02" sheetId="93" r:id="rId3"/>
    <sheet name="ETCA-I-03" sheetId="1" r:id="rId4"/>
    <sheet name="ETCA-I-04" sheetId="80" r:id="rId5"/>
    <sheet name="ETCA-I-05" sheetId="74" r:id="rId6"/>
    <sheet name="ETCA-I-06" sheetId="23" r:id="rId7"/>
    <sheet name="ETCA-I-07" sheetId="6" r:id="rId8"/>
    <sheet name="ETCA-I-08" sheetId="75" r:id="rId9"/>
    <sheet name="ETCA-I-09" sheetId="94" r:id="rId10"/>
    <sheet name="ETCA-I-10" sheetId="53" r:id="rId11"/>
    <sheet name="ETCA-I-11" sheetId="26" r:id="rId12"/>
    <sheet name="ETCA-I-12 (NOTAS)" sheetId="91" r:id="rId13"/>
    <sheet name="ETCA-II-01" sheetId="67" r:id="rId14"/>
    <sheet name="ETCA-II-02" sheetId="95" r:id="rId15"/>
    <sheet name="ETCA-II-03" sheetId="21" r:id="rId16"/>
    <sheet name="ETCA II-04" sheetId="70" r:id="rId17"/>
    <sheet name="ETCA-II-05" sheetId="96" r:id="rId18"/>
    <sheet name="ETCA-II-06" sheetId="37" r:id="rId19"/>
    <sheet name="ETCA-II-07" sheetId="38" r:id="rId20"/>
    <sheet name="ETCA-II-08" sheetId="92" r:id="rId21"/>
    <sheet name="ETCA-II-09" sheetId="44" r:id="rId22"/>
    <sheet name="ETCA-II-10" sheetId="45" r:id="rId23"/>
    <sheet name="ETCA-II-11" sheetId="72" r:id="rId24"/>
    <sheet name="ETCA-II-12" sheetId="97" r:id="rId25"/>
    <sheet name="ETCA-II-13" sheetId="50" r:id="rId26"/>
    <sheet name="ETCA-II-14" sheetId="65" r:id="rId27"/>
    <sheet name="ETCA-II-15" sheetId="24" r:id="rId28"/>
    <sheet name="ETCA-II-16" sheetId="16" r:id="rId29"/>
    <sheet name="ETCA-II-17" sheetId="19" r:id="rId30"/>
    <sheet name="ETCA-III-01" sheetId="42" r:id="rId31"/>
    <sheet name="ETCA-III-03" sheetId="32" r:id="rId32"/>
    <sheet name="ETCA-III-04" sheetId="87" r:id="rId33"/>
    <sheet name="ETCA-III-05" sheetId="99" r:id="rId34"/>
    <sheet name="ETCA-IV-01" sheetId="20" r:id="rId35"/>
    <sheet name="ETCA-IV-02" sheetId="98" r:id="rId36"/>
    <sheet name="ETCA-IV-03" sheetId="27" r:id="rId37"/>
    <sheet name="ETCA-IV-04" sheetId="28" r:id="rId38"/>
    <sheet name="ETCA-IV-06" sheetId="100" r:id="rId39"/>
    <sheet name="ANEXO A" sheetId="86" r:id="rId40"/>
    <sheet name="ANEXO B" sheetId="85" r:id="rId41"/>
    <sheet name="ANEXO C" sheetId="84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_FilterDatabase" localSheetId="1" hidden="1">'ETCA-I-01'!#REF!</definedName>
    <definedName name="_ftn1" localSheetId="3">'ETCA-I-03'!#REF!</definedName>
    <definedName name="_ftn1" localSheetId="38">'ETCA-IV-06'!$A$53</definedName>
    <definedName name="_ftn2" localSheetId="38">'ETCA-IV-06'!#REF!</definedName>
    <definedName name="_ftnref1" localSheetId="3">'ETCA-I-03'!#REF!</definedName>
    <definedName name="_ftnref1" localSheetId="38">'ETCA-IV-06'!$C$28</definedName>
    <definedName name="_ftnref2" localSheetId="38">'ETCA-IV-06'!$C$76</definedName>
    <definedName name="_Toc478717399" localSheetId="0">'Lista  FORMATOS  '!#REF!</definedName>
    <definedName name="_xlnm.Print_Area" localSheetId="40">'ANEXO B'!$A$1:$E$80</definedName>
    <definedName name="_xlnm.Print_Area" localSheetId="16">'ETCA II-04'!$A$1:$G$88</definedName>
    <definedName name="_xlnm.Print_Area" localSheetId="1">'ETCA-I-01'!$A$1:$G$57</definedName>
    <definedName name="_xlnm.Print_Area" localSheetId="3">'ETCA-I-03'!$A$1:$D$69</definedName>
    <definedName name="_xlnm.Print_Area" localSheetId="4">'ETCA-I-04'!$A$1:$F$46</definedName>
    <definedName name="_xlnm.Print_Area" localSheetId="6">'ETCA-I-06'!$A$1:$D$70</definedName>
    <definedName name="_xlnm.Print_Area" localSheetId="7">'ETCA-I-07'!$A$1:$G$33</definedName>
    <definedName name="_xlnm.Print_Area" localSheetId="8">'ETCA-I-08'!$A$1:$F$47</definedName>
    <definedName name="_xlnm.Print_Area" localSheetId="11">'ETCA-I-11'!$A$1:$I$50</definedName>
    <definedName name="_xlnm.Print_Area" localSheetId="13">'ETCA-II-01'!$A$1:$H$52</definedName>
    <definedName name="_xlnm.Print_Area" localSheetId="15">'ETCA-II-03'!$A$1:$D$34</definedName>
    <definedName name="_xlnm.Print_Area" localSheetId="18">'ETCA-II-06'!$A$1:$G$25</definedName>
    <definedName name="_xlnm.Print_Area" localSheetId="19">'ETCA-II-07'!$A$1:$G$38</definedName>
    <definedName name="_xlnm.Print_Area" localSheetId="21">'ETCA-II-09'!$A$1:$G$20</definedName>
    <definedName name="_xlnm.Print_Area" localSheetId="22">'ETCA-II-10'!$A$1:$G$26</definedName>
    <definedName name="_xlnm.Print_Area" localSheetId="23">'ETCA-II-11'!$A$1:$G$49</definedName>
    <definedName name="_xlnm.Print_Area" localSheetId="25">'ETCA-II-13'!$A$1:$J$116</definedName>
    <definedName name="_xlnm.Print_Area" localSheetId="26">'ETCA-II-14'!$A$1:$G$38</definedName>
    <definedName name="_xlnm.Print_Area" localSheetId="27">'ETCA-II-15'!$A$1:$C$46</definedName>
    <definedName name="_xlnm.Print_Area" localSheetId="28">'ETCA-II-16'!$A$1:$E$36</definedName>
    <definedName name="_xlnm.Print_Area" localSheetId="29">'ETCA-II-17'!$A$1:$D$37</definedName>
    <definedName name="_xlnm.Print_Area" localSheetId="30">'ETCA-III-01'!$A$1:$G$44</definedName>
    <definedName name="_xlnm.Print_Area" localSheetId="31">'ETCA-III-03'!$A$1:$E$43</definedName>
    <definedName name="_xlnm.Print_Area" localSheetId="33">'ETCA-III-05'!$A$1:$M$17</definedName>
    <definedName name="_xlnm.Print_Area" localSheetId="34">'ETCA-IV-01'!$A$1:$E$31</definedName>
    <definedName name="_xlnm.Print_Area" localSheetId="36">'ETCA-IV-03'!$A$1:$D$26</definedName>
    <definedName name="_xlnm.Print_Area" localSheetId="37">'ETCA-IV-04'!$A$1:$D$31</definedName>
    <definedName name="_xlnm.Print_Area" localSheetId="38">'ETCA-IV-06'!$A$1:$C$528</definedName>
    <definedName name="_xlnm.Print_Area" localSheetId="0">'Lista  FORMATOS  '!$A$1:$C$59</definedName>
    <definedName name="_xlnm.Database" localSheetId="4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5">#REF!</definedName>
    <definedName name="_xlnm.Database" localSheetId="18">#REF!</definedName>
    <definedName name="_xlnm.Database" localSheetId="19">#REF!</definedName>
    <definedName name="_xlnm.Database" localSheetId="25">#REF!</definedName>
    <definedName name="_xlnm.Database" localSheetId="27">#REF!</definedName>
    <definedName name="_xlnm.Database" localSheetId="29">#REF!</definedName>
    <definedName name="_xlnm.Database" localSheetId="31">#REF!</definedName>
    <definedName name="_xlnm.Database" localSheetId="34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>#REF!</definedName>
    <definedName name="OLE_LINK1" localSheetId="39">'ANEXO A'!#REF!</definedName>
    <definedName name="ppto">[1]Hoja2!$B$3:$M$95</definedName>
    <definedName name="qw" localSheetId="40">#REF!</definedName>
    <definedName name="qw" localSheetId="12">#REF!</definedName>
    <definedName name="qw" localSheetId="25">#REF!</definedName>
    <definedName name="qw" localSheetId="38">#REF!</definedName>
    <definedName name="qw">#REF!</definedName>
    <definedName name="_xlnm.Print_Titles" localSheetId="2">'ETCA-I-02'!$2:$5</definedName>
    <definedName name="_xlnm.Print_Titles" localSheetId="3">'ETCA-I-03'!$2:$4</definedName>
    <definedName name="_xlnm.Print_Titles" localSheetId="13">'ETCA-II-01'!$1:$4</definedName>
    <definedName name="_xlnm.Print_Titles" localSheetId="14">'ETCA-II-02'!$2:$8</definedName>
    <definedName name="_xlnm.Print_Titles" localSheetId="17">'ETCA-II-05'!$2:$9</definedName>
    <definedName name="_xlnm.Print_Titles" localSheetId="24">'ETCA-II-12'!$2:$9</definedName>
    <definedName name="_xlnm.Print_Titles" localSheetId="25">'ETCA-II-13'!$6:$7</definedName>
    <definedName name="_xlnm.Print_Titles" localSheetId="32">'ETCA-III-04'!$1:$10</definedName>
    <definedName name="_xlnm.Print_Titles" localSheetId="33">'ETCA-III-05'!$8:$9</definedName>
    <definedName name="_xlnm.Print_Titles" localSheetId="38">'ETCA-IV-06'!$5:$6</definedName>
  </definedNames>
  <calcPr calcId="152511"/>
</workbook>
</file>

<file path=xl/calcChain.xml><?xml version="1.0" encoding="utf-8"?>
<calcChain xmlns="http://schemas.openxmlformats.org/spreadsheetml/2006/main">
  <c r="C479" i="100" l="1"/>
  <c r="C471" i="100"/>
  <c r="C472" i="100"/>
  <c r="C477" i="100"/>
  <c r="C464" i="100"/>
  <c r="C439" i="100"/>
  <c r="C434" i="100"/>
  <c r="C362" i="100"/>
  <c r="C360" i="100"/>
  <c r="C355" i="100"/>
  <c r="C354" i="100"/>
  <c r="C346" i="100"/>
  <c r="C340" i="100"/>
  <c r="C339" i="100"/>
  <c r="C337" i="100"/>
  <c r="C333" i="100"/>
  <c r="C330" i="100"/>
  <c r="C329" i="100"/>
  <c r="C328" i="100"/>
  <c r="C327" i="100"/>
  <c r="C326" i="100"/>
  <c r="C325" i="100"/>
  <c r="C315" i="100"/>
  <c r="C320" i="100"/>
  <c r="C314" i="100"/>
  <c r="C317" i="100"/>
  <c r="C316" i="100"/>
  <c r="C309" i="100"/>
  <c r="C306" i="100"/>
  <c r="C305" i="100"/>
  <c r="C304" i="100"/>
  <c r="C303" i="100"/>
  <c r="C302" i="100"/>
  <c r="C144" i="100" l="1"/>
  <c r="C145" i="100"/>
  <c r="C289" i="100" l="1"/>
  <c r="C218" i="100"/>
  <c r="C217" i="100"/>
  <c r="C228" i="100"/>
  <c r="C215" i="100"/>
  <c r="J25" i="50"/>
  <c r="J22" i="50"/>
  <c r="J9" i="50"/>
  <c r="C146" i="100"/>
  <c r="C53" i="100"/>
  <c r="C137" i="100" s="1"/>
  <c r="C78" i="100"/>
  <c r="C72" i="100"/>
  <c r="C142" i="100" l="1"/>
  <c r="U2033" i="84"/>
  <c r="V2033" i="84"/>
  <c r="T2033" i="84"/>
  <c r="R2033" i="84"/>
  <c r="S2033" i="84"/>
  <c r="Q2033" i="84"/>
  <c r="P2033" i="84"/>
  <c r="C433" i="100" l="1"/>
  <c r="C420" i="100"/>
  <c r="C419" i="100"/>
  <c r="C408" i="100"/>
  <c r="C301" i="100"/>
  <c r="C300" i="100"/>
  <c r="C141" i="100"/>
  <c r="C139" i="100"/>
  <c r="A3" i="100"/>
  <c r="B1" i="100"/>
  <c r="C519" i="100" l="1"/>
  <c r="C297" i="100"/>
  <c r="C410" i="100" s="1"/>
  <c r="C415" i="100"/>
  <c r="C521" i="100" l="1"/>
  <c r="C413" i="100"/>
  <c r="E80" i="98"/>
  <c r="D80" i="98"/>
  <c r="E78" i="98"/>
  <c r="D78" i="98"/>
  <c r="C78" i="98"/>
  <c r="E76" i="98"/>
  <c r="D76" i="98"/>
  <c r="C76" i="98"/>
  <c r="E75" i="98"/>
  <c r="D75" i="98"/>
  <c r="D74" i="98" s="1"/>
  <c r="C75" i="98"/>
  <c r="C74" i="98" s="1"/>
  <c r="E74" i="98"/>
  <c r="E72" i="98"/>
  <c r="E82" i="98" s="1"/>
  <c r="E84" i="98" s="1"/>
  <c r="D72" i="98"/>
  <c r="D82" i="98" s="1"/>
  <c r="D84" i="98" s="1"/>
  <c r="C72" i="98"/>
  <c r="C82" i="98" s="1"/>
  <c r="C84" i="98" s="1"/>
  <c r="E62" i="98"/>
  <c r="D62" i="98"/>
  <c r="E60" i="98"/>
  <c r="D60" i="98"/>
  <c r="C60" i="98"/>
  <c r="E58" i="98"/>
  <c r="D58" i="98"/>
  <c r="C58" i="98"/>
  <c r="E57" i="98"/>
  <c r="D57" i="98"/>
  <c r="C57" i="98"/>
  <c r="E56" i="98"/>
  <c r="E64" i="98" s="1"/>
  <c r="E66" i="98" s="1"/>
  <c r="D56" i="98"/>
  <c r="C56" i="98"/>
  <c r="E54" i="98"/>
  <c r="D54" i="98"/>
  <c r="D64" i="98" s="1"/>
  <c r="D66" i="98" s="1"/>
  <c r="C54" i="98"/>
  <c r="C64" i="98" s="1"/>
  <c r="C66" i="98" s="1"/>
  <c r="D48" i="98"/>
  <c r="D12" i="98" s="1"/>
  <c r="D9" i="98" s="1"/>
  <c r="D22" i="98" s="1"/>
  <c r="D24" i="98" s="1"/>
  <c r="D26" i="98" s="1"/>
  <c r="D35" i="98" s="1"/>
  <c r="C48" i="98"/>
  <c r="C12" i="98" s="1"/>
  <c r="C9" i="98" s="1"/>
  <c r="C22" i="98" s="1"/>
  <c r="C24" i="98" s="1"/>
  <c r="C26" i="98" s="1"/>
  <c r="C35" i="98" s="1"/>
  <c r="E44" i="98"/>
  <c r="E48" i="98" s="1"/>
  <c r="E12" i="98" s="1"/>
  <c r="E9" i="98" s="1"/>
  <c r="E22" i="98" s="1"/>
  <c r="E24" i="98" s="1"/>
  <c r="E26" i="98" s="1"/>
  <c r="E35" i="98" s="1"/>
  <c r="D44" i="98"/>
  <c r="C44" i="98"/>
  <c r="E41" i="98"/>
  <c r="D41" i="98"/>
  <c r="C41" i="98"/>
  <c r="E31" i="98"/>
  <c r="D31" i="98"/>
  <c r="C31" i="98"/>
  <c r="E18" i="98"/>
  <c r="D18" i="98"/>
  <c r="E14" i="98"/>
  <c r="D14" i="98"/>
  <c r="C14" i="98"/>
  <c r="D83" i="97"/>
  <c r="G83" i="97" s="1"/>
  <c r="D82" i="97"/>
  <c r="D79" i="97" s="1"/>
  <c r="G79" i="97" s="1"/>
  <c r="G81" i="97"/>
  <c r="D81" i="97"/>
  <c r="D80" i="97"/>
  <c r="G80" i="97" s="1"/>
  <c r="F79" i="97"/>
  <c r="E79" i="97"/>
  <c r="C79" i="97"/>
  <c r="B79" i="97"/>
  <c r="D77" i="97"/>
  <c r="G77" i="97" s="1"/>
  <c r="D76" i="97"/>
  <c r="G76" i="97" s="1"/>
  <c r="D75" i="97"/>
  <c r="G75" i="97" s="1"/>
  <c r="G74" i="97"/>
  <c r="D74" i="97"/>
  <c r="D73" i="97"/>
  <c r="G73" i="97" s="1"/>
  <c r="D72" i="97"/>
  <c r="G72" i="97" s="1"/>
  <c r="D71" i="97"/>
  <c r="G71" i="97" s="1"/>
  <c r="G70" i="97"/>
  <c r="D70" i="97"/>
  <c r="D69" i="97"/>
  <c r="G69" i="97" s="1"/>
  <c r="F68" i="97"/>
  <c r="E68" i="97"/>
  <c r="D68" i="97"/>
  <c r="G68" i="97" s="1"/>
  <c r="C68" i="97"/>
  <c r="B68" i="97"/>
  <c r="D66" i="97"/>
  <c r="G66" i="97" s="1"/>
  <c r="D65" i="97"/>
  <c r="G65" i="97" s="1"/>
  <c r="D64" i="97"/>
  <c r="G64" i="97" s="1"/>
  <c r="G63" i="97"/>
  <c r="D63" i="97"/>
  <c r="D62" i="97"/>
  <c r="G62" i="97" s="1"/>
  <c r="D61" i="97"/>
  <c r="G61" i="97" s="1"/>
  <c r="D60" i="97"/>
  <c r="G60" i="97" s="1"/>
  <c r="F59" i="97"/>
  <c r="E59" i="97"/>
  <c r="C59" i="97"/>
  <c r="C48" i="97" s="1"/>
  <c r="B59" i="97"/>
  <c r="D57" i="97"/>
  <c r="G57" i="97" s="1"/>
  <c r="G56" i="97"/>
  <c r="D56" i="97"/>
  <c r="D55" i="97"/>
  <c r="G55" i="97" s="1"/>
  <c r="D54" i="97"/>
  <c r="G54" i="97" s="1"/>
  <c r="D53" i="97"/>
  <c r="G53" i="97" s="1"/>
  <c r="G52" i="97"/>
  <c r="D52" i="97"/>
  <c r="D51" i="97"/>
  <c r="G51" i="97" s="1"/>
  <c r="D50" i="97"/>
  <c r="D49" i="97" s="1"/>
  <c r="F49" i="97"/>
  <c r="F48" i="97" s="1"/>
  <c r="E49" i="97"/>
  <c r="C49" i="97"/>
  <c r="B49" i="97"/>
  <c r="B48" i="97" s="1"/>
  <c r="E48" i="97"/>
  <c r="D46" i="97"/>
  <c r="G46" i="97" s="1"/>
  <c r="D45" i="97"/>
  <c r="G45" i="97" s="1"/>
  <c r="D44" i="97"/>
  <c r="D42" i="97" s="1"/>
  <c r="G42" i="97" s="1"/>
  <c r="G43" i="97"/>
  <c r="D43" i="97"/>
  <c r="F42" i="97"/>
  <c r="E42" i="97"/>
  <c r="C42" i="97"/>
  <c r="B42" i="97"/>
  <c r="G40" i="97"/>
  <c r="D40" i="97"/>
  <c r="D39" i="97"/>
  <c r="G39" i="97" s="1"/>
  <c r="D38" i="97"/>
  <c r="G38" i="97" s="1"/>
  <c r="D37" i="97"/>
  <c r="G37" i="97" s="1"/>
  <c r="G36" i="97"/>
  <c r="D36" i="97"/>
  <c r="D35" i="97"/>
  <c r="G35" i="97" s="1"/>
  <c r="D34" i="97"/>
  <c r="G34" i="97" s="1"/>
  <c r="D33" i="97"/>
  <c r="D31" i="97" s="1"/>
  <c r="G31" i="97" s="1"/>
  <c r="G32" i="97"/>
  <c r="D32" i="97"/>
  <c r="F31" i="97"/>
  <c r="E31" i="97"/>
  <c r="C31" i="97"/>
  <c r="B31" i="97"/>
  <c r="G29" i="97"/>
  <c r="D29" i="97"/>
  <c r="D28" i="97"/>
  <c r="G28" i="97" s="1"/>
  <c r="D27" i="97"/>
  <c r="G27" i="97" s="1"/>
  <c r="D26" i="97"/>
  <c r="G26" i="97" s="1"/>
  <c r="G25" i="97"/>
  <c r="D25" i="97"/>
  <c r="D24" i="97"/>
  <c r="G24" i="97" s="1"/>
  <c r="D23" i="97"/>
  <c r="D22" i="97" s="1"/>
  <c r="G22" i="97" s="1"/>
  <c r="F22" i="97"/>
  <c r="E22" i="97"/>
  <c r="C22" i="97"/>
  <c r="B22" i="97"/>
  <c r="D20" i="97"/>
  <c r="G20" i="97" s="1"/>
  <c r="D19" i="97"/>
  <c r="G19" i="97" s="1"/>
  <c r="G18" i="97"/>
  <c r="D18" i="97"/>
  <c r="D17" i="97"/>
  <c r="G17" i="97" s="1"/>
  <c r="D16" i="97"/>
  <c r="G16" i="97" s="1"/>
  <c r="D15" i="97"/>
  <c r="G15" i="97" s="1"/>
  <c r="G14" i="97"/>
  <c r="D14" i="97"/>
  <c r="D13" i="97"/>
  <c r="G13" i="97" s="1"/>
  <c r="F12" i="97"/>
  <c r="F11" i="97" s="1"/>
  <c r="E12" i="97"/>
  <c r="E11" i="97" s="1"/>
  <c r="E85" i="97" s="1"/>
  <c r="D12" i="97"/>
  <c r="G12" i="97" s="1"/>
  <c r="G11" i="97" s="1"/>
  <c r="C12" i="97"/>
  <c r="B12" i="97"/>
  <c r="C11" i="97"/>
  <c r="B11" i="97"/>
  <c r="B85" i="97" s="1"/>
  <c r="F158" i="96"/>
  <c r="I158" i="96" s="1"/>
  <c r="F157" i="96"/>
  <c r="I157" i="96" s="1"/>
  <c r="I156" i="96"/>
  <c r="F156" i="96"/>
  <c r="F155" i="96"/>
  <c r="I155" i="96" s="1"/>
  <c r="F154" i="96"/>
  <c r="I154" i="96" s="1"/>
  <c r="F153" i="96"/>
  <c r="I153" i="96" s="1"/>
  <c r="I152" i="96"/>
  <c r="F152" i="96"/>
  <c r="H151" i="96"/>
  <c r="G151" i="96"/>
  <c r="F151" i="96"/>
  <c r="I151" i="96" s="1"/>
  <c r="E151" i="96"/>
  <c r="D151" i="96"/>
  <c r="I150" i="96"/>
  <c r="F150" i="96"/>
  <c r="F149" i="96"/>
  <c r="I149" i="96" s="1"/>
  <c r="F148" i="96"/>
  <c r="F147" i="96" s="1"/>
  <c r="I147" i="96" s="1"/>
  <c r="H147" i="96"/>
  <c r="G147" i="96"/>
  <c r="E147" i="96"/>
  <c r="D147" i="96"/>
  <c r="F146" i="96"/>
  <c r="I146" i="96" s="1"/>
  <c r="F145" i="96"/>
  <c r="I145" i="96" s="1"/>
  <c r="I144" i="96"/>
  <c r="F144" i="96"/>
  <c r="F143" i="96"/>
  <c r="I143" i="96" s="1"/>
  <c r="F142" i="96"/>
  <c r="I142" i="96" s="1"/>
  <c r="F141" i="96"/>
  <c r="I141" i="96" s="1"/>
  <c r="I140" i="96"/>
  <c r="F140" i="96"/>
  <c r="F139" i="96"/>
  <c r="F138" i="96" s="1"/>
  <c r="I138" i="96" s="1"/>
  <c r="H138" i="96"/>
  <c r="G138" i="96"/>
  <c r="E138" i="96"/>
  <c r="D138" i="96"/>
  <c r="F137" i="96"/>
  <c r="I137" i="96" s="1"/>
  <c r="F136" i="96"/>
  <c r="F134" i="96" s="1"/>
  <c r="I134" i="96" s="1"/>
  <c r="F135" i="96"/>
  <c r="I135" i="96" s="1"/>
  <c r="H134" i="96"/>
  <c r="G134" i="96"/>
  <c r="E134" i="96"/>
  <c r="D134" i="96"/>
  <c r="F133" i="96"/>
  <c r="I133" i="96" s="1"/>
  <c r="I132" i="96"/>
  <c r="F132" i="96"/>
  <c r="F131" i="96"/>
  <c r="I131" i="96" s="1"/>
  <c r="F130" i="96"/>
  <c r="I130" i="96" s="1"/>
  <c r="F129" i="96"/>
  <c r="I129" i="96" s="1"/>
  <c r="I128" i="96"/>
  <c r="F128" i="96"/>
  <c r="F127" i="96"/>
  <c r="I127" i="96" s="1"/>
  <c r="F126" i="96"/>
  <c r="F124" i="96" s="1"/>
  <c r="I124" i="96" s="1"/>
  <c r="F125" i="96"/>
  <c r="I125" i="96" s="1"/>
  <c r="H124" i="96"/>
  <c r="G124" i="96"/>
  <c r="E124" i="96"/>
  <c r="D124" i="96"/>
  <c r="F123" i="96"/>
  <c r="I123" i="96" s="1"/>
  <c r="I122" i="96"/>
  <c r="F122" i="96"/>
  <c r="F121" i="96"/>
  <c r="I121" i="96" s="1"/>
  <c r="F120" i="96"/>
  <c r="I120" i="96" s="1"/>
  <c r="F119" i="96"/>
  <c r="I119" i="96" s="1"/>
  <c r="I118" i="96"/>
  <c r="F118" i="96"/>
  <c r="F117" i="96"/>
  <c r="I117" i="96" s="1"/>
  <c r="F116" i="96"/>
  <c r="F114" i="96" s="1"/>
  <c r="I114" i="96" s="1"/>
  <c r="F115" i="96"/>
  <c r="I115" i="96" s="1"/>
  <c r="H114" i="96"/>
  <c r="G114" i="96"/>
  <c r="E114" i="96"/>
  <c r="D114" i="96"/>
  <c r="F113" i="96"/>
  <c r="I113" i="96" s="1"/>
  <c r="I112" i="96"/>
  <c r="F112" i="96"/>
  <c r="F111" i="96"/>
  <c r="I111" i="96" s="1"/>
  <c r="F110" i="96"/>
  <c r="I110" i="96" s="1"/>
  <c r="F109" i="96"/>
  <c r="I109" i="96" s="1"/>
  <c r="I108" i="96"/>
  <c r="F108" i="96"/>
  <c r="F107" i="96"/>
  <c r="I107" i="96" s="1"/>
  <c r="F106" i="96"/>
  <c r="F104" i="96" s="1"/>
  <c r="I104" i="96" s="1"/>
  <c r="F105" i="96"/>
  <c r="I105" i="96" s="1"/>
  <c r="H104" i="96"/>
  <c r="G104" i="96"/>
  <c r="E104" i="96"/>
  <c r="D104" i="96"/>
  <c r="D85" i="96" s="1"/>
  <c r="F103" i="96"/>
  <c r="I103" i="96" s="1"/>
  <c r="I102" i="96"/>
  <c r="F102" i="96"/>
  <c r="F101" i="96"/>
  <c r="I101" i="96" s="1"/>
  <c r="F100" i="96"/>
  <c r="I100" i="96" s="1"/>
  <c r="F99" i="96"/>
  <c r="I99" i="96" s="1"/>
  <c r="I98" i="96"/>
  <c r="F98" i="96"/>
  <c r="F97" i="96"/>
  <c r="I97" i="96" s="1"/>
  <c r="F96" i="96"/>
  <c r="F94" i="96" s="1"/>
  <c r="I94" i="96" s="1"/>
  <c r="F95" i="96"/>
  <c r="I95" i="96" s="1"/>
  <c r="H94" i="96"/>
  <c r="G94" i="96"/>
  <c r="E94" i="96"/>
  <c r="D94" i="96"/>
  <c r="F93" i="96"/>
  <c r="I93" i="96" s="1"/>
  <c r="I92" i="96"/>
  <c r="F92" i="96"/>
  <c r="F91" i="96"/>
  <c r="I91" i="96" s="1"/>
  <c r="F90" i="96"/>
  <c r="I90" i="96" s="1"/>
  <c r="F89" i="96"/>
  <c r="I89" i="96" s="1"/>
  <c r="I88" i="96"/>
  <c r="F88" i="96"/>
  <c r="F87" i="96"/>
  <c r="F86" i="96" s="1"/>
  <c r="H86" i="96"/>
  <c r="H85" i="96" s="1"/>
  <c r="G86" i="96"/>
  <c r="E86" i="96"/>
  <c r="E85" i="96" s="1"/>
  <c r="D86" i="96"/>
  <c r="G85" i="96"/>
  <c r="I83" i="96"/>
  <c r="F83" i="96"/>
  <c r="F82" i="96"/>
  <c r="I82" i="96" s="1"/>
  <c r="F81" i="96"/>
  <c r="I81" i="96" s="1"/>
  <c r="F80" i="96"/>
  <c r="I80" i="96" s="1"/>
  <c r="I79" i="96"/>
  <c r="F79" i="96"/>
  <c r="F78" i="96"/>
  <c r="I78" i="96" s="1"/>
  <c r="F77" i="96"/>
  <c r="F76" i="96" s="1"/>
  <c r="I76" i="96" s="1"/>
  <c r="H76" i="96"/>
  <c r="G76" i="96"/>
  <c r="E76" i="96"/>
  <c r="D76" i="96"/>
  <c r="F75" i="96"/>
  <c r="I75" i="96" s="1"/>
  <c r="F74" i="96"/>
  <c r="I74" i="96" s="1"/>
  <c r="I73" i="96"/>
  <c r="F73" i="96"/>
  <c r="H72" i="96"/>
  <c r="G72" i="96"/>
  <c r="G10" i="96" s="1"/>
  <c r="G160" i="96" s="1"/>
  <c r="F72" i="96"/>
  <c r="I72" i="96" s="1"/>
  <c r="E72" i="96"/>
  <c r="D72" i="96"/>
  <c r="I71" i="96"/>
  <c r="F71" i="96"/>
  <c r="F70" i="96"/>
  <c r="I70" i="96" s="1"/>
  <c r="F69" i="96"/>
  <c r="I69" i="96" s="1"/>
  <c r="F68" i="96"/>
  <c r="I68" i="96" s="1"/>
  <c r="I67" i="96"/>
  <c r="F67" i="96"/>
  <c r="F66" i="96"/>
  <c r="I66" i="96" s="1"/>
  <c r="F65" i="96"/>
  <c r="F63" i="96" s="1"/>
  <c r="I63" i="96" s="1"/>
  <c r="F64" i="96"/>
  <c r="I64" i="96" s="1"/>
  <c r="H63" i="96"/>
  <c r="G63" i="96"/>
  <c r="E63" i="96"/>
  <c r="D63" i="96"/>
  <c r="F62" i="96"/>
  <c r="I62" i="96" s="1"/>
  <c r="I61" i="96"/>
  <c r="F61" i="96"/>
  <c r="F60" i="96"/>
  <c r="F59" i="96" s="1"/>
  <c r="I59" i="96" s="1"/>
  <c r="H59" i="96"/>
  <c r="G59" i="96"/>
  <c r="E59" i="96"/>
  <c r="D59" i="96"/>
  <c r="F58" i="96"/>
  <c r="I58" i="96" s="1"/>
  <c r="F57" i="96"/>
  <c r="I57" i="96" s="1"/>
  <c r="F56" i="96"/>
  <c r="I56" i="96" s="1"/>
  <c r="I55" i="96"/>
  <c r="F55" i="96"/>
  <c r="F54" i="96"/>
  <c r="I54" i="96" s="1"/>
  <c r="F53" i="96"/>
  <c r="I53" i="96" s="1"/>
  <c r="F52" i="96"/>
  <c r="I52" i="96" s="1"/>
  <c r="I51" i="96"/>
  <c r="F51" i="96"/>
  <c r="F50" i="96"/>
  <c r="F49" i="96" s="1"/>
  <c r="H49" i="96"/>
  <c r="G49" i="96"/>
  <c r="E49" i="96"/>
  <c r="D49" i="96"/>
  <c r="F48" i="96"/>
  <c r="I48" i="96" s="1"/>
  <c r="F47" i="96"/>
  <c r="I47" i="96" s="1"/>
  <c r="F46" i="96"/>
  <c r="I46" i="96" s="1"/>
  <c r="I45" i="96"/>
  <c r="F45" i="96"/>
  <c r="F44" i="96"/>
  <c r="I44" i="96" s="1"/>
  <c r="F43" i="96"/>
  <c r="I43" i="96" s="1"/>
  <c r="F42" i="96"/>
  <c r="I42" i="96" s="1"/>
  <c r="I41" i="96"/>
  <c r="F41" i="96"/>
  <c r="F40" i="96"/>
  <c r="F39" i="96" s="1"/>
  <c r="H39" i="96"/>
  <c r="G39" i="96"/>
  <c r="E39" i="96"/>
  <c r="D39" i="96"/>
  <c r="F38" i="96"/>
  <c r="I38" i="96" s="1"/>
  <c r="F37" i="96"/>
  <c r="I37" i="96" s="1"/>
  <c r="F36" i="96"/>
  <c r="I36" i="96" s="1"/>
  <c r="I35" i="96"/>
  <c r="F35" i="96"/>
  <c r="F34" i="96"/>
  <c r="I34" i="96" s="1"/>
  <c r="F33" i="96"/>
  <c r="I33" i="96" s="1"/>
  <c r="F32" i="96"/>
  <c r="I32" i="96" s="1"/>
  <c r="I31" i="96"/>
  <c r="F31" i="96"/>
  <c r="F30" i="96"/>
  <c r="F29" i="96" s="1"/>
  <c r="H29" i="96"/>
  <c r="G29" i="96"/>
  <c r="E29" i="96"/>
  <c r="D29" i="96"/>
  <c r="F28" i="96"/>
  <c r="I28" i="96" s="1"/>
  <c r="F27" i="96"/>
  <c r="I27" i="96" s="1"/>
  <c r="F26" i="96"/>
  <c r="I26" i="96" s="1"/>
  <c r="I25" i="96"/>
  <c r="F25" i="96"/>
  <c r="F24" i="96"/>
  <c r="I24" i="96" s="1"/>
  <c r="F23" i="96"/>
  <c r="I23" i="96" s="1"/>
  <c r="F22" i="96"/>
  <c r="I22" i="96" s="1"/>
  <c r="I21" i="96"/>
  <c r="F21" i="96"/>
  <c r="F20" i="96"/>
  <c r="F19" i="96" s="1"/>
  <c r="H19" i="96"/>
  <c r="G19" i="96"/>
  <c r="E19" i="96"/>
  <c r="D19" i="96"/>
  <c r="F18" i="96"/>
  <c r="I18" i="96" s="1"/>
  <c r="F17" i="96"/>
  <c r="I17" i="96" s="1"/>
  <c r="F16" i="96"/>
  <c r="I16" i="96" s="1"/>
  <c r="I15" i="96"/>
  <c r="F15" i="96"/>
  <c r="F14" i="96"/>
  <c r="I14" i="96" s="1"/>
  <c r="F13" i="96"/>
  <c r="I13" i="96" s="1"/>
  <c r="F12" i="96"/>
  <c r="I12" i="96" s="1"/>
  <c r="H11" i="96"/>
  <c r="H10" i="96" s="1"/>
  <c r="H160" i="96" s="1"/>
  <c r="G11" i="96"/>
  <c r="E11" i="96"/>
  <c r="E10" i="96" s="1"/>
  <c r="E160" i="96" s="1"/>
  <c r="D11" i="96"/>
  <c r="D10" i="96" s="1"/>
  <c r="G77" i="95"/>
  <c r="F77" i="95"/>
  <c r="D77" i="95"/>
  <c r="C77" i="95"/>
  <c r="H76" i="95"/>
  <c r="E76" i="95"/>
  <c r="H75" i="95"/>
  <c r="H77" i="95" s="1"/>
  <c r="E75" i="95"/>
  <c r="E77" i="95" s="1"/>
  <c r="H70" i="95"/>
  <c r="E70" i="95"/>
  <c r="E69" i="95" s="1"/>
  <c r="H69" i="95"/>
  <c r="G69" i="95"/>
  <c r="F69" i="95"/>
  <c r="D69" i="95"/>
  <c r="C69" i="95"/>
  <c r="D67" i="95"/>
  <c r="H65" i="95"/>
  <c r="E65" i="95"/>
  <c r="H64" i="95"/>
  <c r="E64" i="95"/>
  <c r="H63" i="95"/>
  <c r="E63" i="95"/>
  <c r="H62" i="95"/>
  <c r="H61" i="95" s="1"/>
  <c r="E62" i="95"/>
  <c r="G61" i="95"/>
  <c r="F61" i="95"/>
  <c r="E61" i="95"/>
  <c r="D61" i="95"/>
  <c r="C61" i="95"/>
  <c r="H60" i="95"/>
  <c r="H56" i="95" s="1"/>
  <c r="E60" i="95"/>
  <c r="H59" i="95"/>
  <c r="E59" i="95"/>
  <c r="H58" i="95"/>
  <c r="E58" i="95"/>
  <c r="H57" i="95"/>
  <c r="E57" i="95"/>
  <c r="E56" i="95" s="1"/>
  <c r="G56" i="95"/>
  <c r="F56" i="95"/>
  <c r="D56" i="95"/>
  <c r="C56" i="95"/>
  <c r="H55" i="95"/>
  <c r="E55" i="95"/>
  <c r="H54" i="95"/>
  <c r="E54" i="95"/>
  <c r="H53" i="95"/>
  <c r="E53" i="95"/>
  <c r="H52" i="95"/>
  <c r="E52" i="95"/>
  <c r="H51" i="95"/>
  <c r="E51" i="95"/>
  <c r="H50" i="95"/>
  <c r="H47" i="95" s="1"/>
  <c r="H67" i="95" s="1"/>
  <c r="E50" i="95"/>
  <c r="H49" i="95"/>
  <c r="E49" i="95"/>
  <c r="H48" i="95"/>
  <c r="E48" i="95"/>
  <c r="E47" i="95" s="1"/>
  <c r="E67" i="95" s="1"/>
  <c r="G47" i="95"/>
  <c r="G67" i="95" s="1"/>
  <c r="F47" i="95"/>
  <c r="F67" i="95" s="1"/>
  <c r="D47" i="95"/>
  <c r="C47" i="95"/>
  <c r="C67" i="95" s="1"/>
  <c r="H40" i="95"/>
  <c r="E40" i="95"/>
  <c r="H39" i="95"/>
  <c r="E39" i="95"/>
  <c r="E38" i="95" s="1"/>
  <c r="H38" i="95"/>
  <c r="G38" i="95"/>
  <c r="F38" i="95"/>
  <c r="D38" i="95"/>
  <c r="C38" i="95"/>
  <c r="H37" i="95"/>
  <c r="E37" i="95"/>
  <c r="E36" i="95" s="1"/>
  <c r="H36" i="95"/>
  <c r="G36" i="95"/>
  <c r="F36" i="95"/>
  <c r="D36" i="95"/>
  <c r="C36" i="95"/>
  <c r="H35" i="95"/>
  <c r="E35" i="95"/>
  <c r="H34" i="95"/>
  <c r="E34" i="95"/>
  <c r="H33" i="95"/>
  <c r="E33" i="95"/>
  <c r="H32" i="95"/>
  <c r="E32" i="95"/>
  <c r="H31" i="95"/>
  <c r="E31" i="95"/>
  <c r="H30" i="95"/>
  <c r="E30" i="95"/>
  <c r="E29" i="95" s="1"/>
  <c r="H29" i="95"/>
  <c r="G29" i="95"/>
  <c r="F29" i="95"/>
  <c r="D29" i="95"/>
  <c r="C29" i="95"/>
  <c r="H28" i="95"/>
  <c r="E28" i="95"/>
  <c r="H27" i="95"/>
  <c r="E27" i="95"/>
  <c r="H26" i="95"/>
  <c r="E26" i="95"/>
  <c r="H25" i="95"/>
  <c r="E25" i="95"/>
  <c r="H24" i="95"/>
  <c r="E24" i="95"/>
  <c r="H23" i="95"/>
  <c r="E23" i="95"/>
  <c r="H22" i="95"/>
  <c r="E22" i="95"/>
  <c r="H21" i="95"/>
  <c r="E21" i="95"/>
  <c r="H20" i="95"/>
  <c r="E20" i="95"/>
  <c r="H19" i="95"/>
  <c r="H17" i="95" s="1"/>
  <c r="E19" i="95"/>
  <c r="H18" i="95"/>
  <c r="E18" i="95"/>
  <c r="G17" i="95"/>
  <c r="G42" i="95" s="1"/>
  <c r="F17" i="95"/>
  <c r="F42" i="95" s="1"/>
  <c r="E17" i="95"/>
  <c r="D17" i="95"/>
  <c r="D42" i="95" s="1"/>
  <c r="D72" i="95" s="1"/>
  <c r="C17" i="95"/>
  <c r="C42" i="95" s="1"/>
  <c r="C72" i="95" s="1"/>
  <c r="H16" i="95"/>
  <c r="E16" i="95"/>
  <c r="H15" i="95"/>
  <c r="E15" i="95"/>
  <c r="H14" i="95"/>
  <c r="E14" i="95"/>
  <c r="H13" i="95"/>
  <c r="E13" i="95"/>
  <c r="H12" i="95"/>
  <c r="E12" i="95"/>
  <c r="H11" i="95"/>
  <c r="E11" i="95"/>
  <c r="H10" i="95"/>
  <c r="E10" i="95"/>
  <c r="G36" i="94"/>
  <c r="F36" i="94"/>
  <c r="E36" i="94"/>
  <c r="D36" i="94"/>
  <c r="C36" i="94"/>
  <c r="G29" i="94"/>
  <c r="G28" i="94"/>
  <c r="G27" i="94"/>
  <c r="I26" i="94"/>
  <c r="H26" i="94"/>
  <c r="G26" i="94"/>
  <c r="F26" i="94"/>
  <c r="E26" i="94"/>
  <c r="D26" i="94"/>
  <c r="C26" i="94"/>
  <c r="G24" i="94"/>
  <c r="G23" i="94"/>
  <c r="G22" i="94"/>
  <c r="I21" i="94"/>
  <c r="H21" i="94"/>
  <c r="G21" i="94"/>
  <c r="F21" i="94"/>
  <c r="E21" i="94"/>
  <c r="D21" i="94"/>
  <c r="C21" i="94"/>
  <c r="I13" i="94"/>
  <c r="H13" i="94"/>
  <c r="G13" i="94"/>
  <c r="F13" i="94"/>
  <c r="E13" i="94"/>
  <c r="D13" i="94"/>
  <c r="C13" i="94"/>
  <c r="I9" i="94"/>
  <c r="I8" i="94" s="1"/>
  <c r="I19" i="94" s="1"/>
  <c r="H9" i="94"/>
  <c r="G9" i="94"/>
  <c r="G8" i="94" s="1"/>
  <c r="G19" i="94" s="1"/>
  <c r="F9" i="94"/>
  <c r="F8" i="94" s="1"/>
  <c r="F19" i="94" s="1"/>
  <c r="E9" i="94"/>
  <c r="E8" i="94" s="1"/>
  <c r="E19" i="94" s="1"/>
  <c r="D9" i="94"/>
  <c r="D8" i="94" s="1"/>
  <c r="D19" i="94" s="1"/>
  <c r="C9" i="94"/>
  <c r="H8" i="94"/>
  <c r="H19" i="94" s="1"/>
  <c r="C8" i="94"/>
  <c r="C19" i="94" s="1"/>
  <c r="G75" i="93"/>
  <c r="F75" i="93"/>
  <c r="G68" i="93"/>
  <c r="F68" i="93"/>
  <c r="G63" i="93"/>
  <c r="G79" i="93" s="1"/>
  <c r="F63" i="93"/>
  <c r="F79" i="93" s="1"/>
  <c r="D60" i="93"/>
  <c r="C60" i="93"/>
  <c r="G57" i="93"/>
  <c r="F57" i="93"/>
  <c r="G42" i="93"/>
  <c r="F42" i="93"/>
  <c r="D41" i="93"/>
  <c r="C41" i="93"/>
  <c r="G38" i="93"/>
  <c r="F38" i="93"/>
  <c r="D38" i="93"/>
  <c r="C38" i="93"/>
  <c r="G31" i="93"/>
  <c r="F31" i="93"/>
  <c r="D31" i="93"/>
  <c r="C31" i="93"/>
  <c r="G27" i="93"/>
  <c r="F27" i="93"/>
  <c r="D25" i="93"/>
  <c r="C25" i="93"/>
  <c r="G23" i="93"/>
  <c r="F23" i="93"/>
  <c r="G19" i="93"/>
  <c r="G47" i="93" s="1"/>
  <c r="G59" i="93" s="1"/>
  <c r="G81" i="93" s="1"/>
  <c r="F19" i="93"/>
  <c r="F47" i="93" s="1"/>
  <c r="F59" i="93" s="1"/>
  <c r="F81" i="93" s="1"/>
  <c r="D17" i="93"/>
  <c r="C17" i="93"/>
  <c r="G9" i="93"/>
  <c r="F9" i="93"/>
  <c r="D9" i="93"/>
  <c r="D47" i="93" s="1"/>
  <c r="D62" i="93" s="1"/>
  <c r="C9" i="93"/>
  <c r="C47" i="93" s="1"/>
  <c r="C62" i="93" s="1"/>
  <c r="E64" i="92"/>
  <c r="H64" i="92" s="1"/>
  <c r="E63" i="92"/>
  <c r="H63" i="92" s="1"/>
  <c r="E62" i="92"/>
  <c r="H62" i="92" s="1"/>
  <c r="E61" i="92"/>
  <c r="H61" i="92" s="1"/>
  <c r="E60" i="92"/>
  <c r="H60" i="92" s="1"/>
  <c r="E59" i="92"/>
  <c r="H59" i="92" s="1"/>
  <c r="E58" i="92"/>
  <c r="H58" i="92" s="1"/>
  <c r="E57" i="92"/>
  <c r="H57" i="92" s="1"/>
  <c r="E56" i="92"/>
  <c r="H56" i="92" s="1"/>
  <c r="E55" i="92"/>
  <c r="H55" i="92" s="1"/>
  <c r="E54" i="92"/>
  <c r="H54" i="92" s="1"/>
  <c r="E53" i="92"/>
  <c r="H53" i="92" s="1"/>
  <c r="E52" i="92"/>
  <c r="H52" i="92" s="1"/>
  <c r="E51" i="92"/>
  <c r="H51" i="92" s="1"/>
  <c r="E50" i="92"/>
  <c r="H50" i="92" s="1"/>
  <c r="E49" i="92"/>
  <c r="H49" i="92" s="1"/>
  <c r="E48" i="92"/>
  <c r="H48" i="92" s="1"/>
  <c r="E47" i="92"/>
  <c r="H47" i="92" s="1"/>
  <c r="E46" i="92"/>
  <c r="H46" i="92" s="1"/>
  <c r="E45" i="92"/>
  <c r="H45" i="92" s="1"/>
  <c r="E44" i="92"/>
  <c r="H44" i="92" s="1"/>
  <c r="E43" i="92"/>
  <c r="H43" i="92" s="1"/>
  <c r="E42" i="92"/>
  <c r="H42" i="92" s="1"/>
  <c r="E41" i="92"/>
  <c r="H41" i="92" s="1"/>
  <c r="E40" i="92"/>
  <c r="H40" i="92" s="1"/>
  <c r="E39" i="92"/>
  <c r="H39" i="92" s="1"/>
  <c r="E38" i="92"/>
  <c r="H38" i="92" s="1"/>
  <c r="G37" i="92"/>
  <c r="F37" i="92"/>
  <c r="D37" i="92"/>
  <c r="C37" i="92"/>
  <c r="E36" i="92"/>
  <c r="H36" i="92" s="1"/>
  <c r="E35" i="92"/>
  <c r="H35" i="92" s="1"/>
  <c r="E34" i="92"/>
  <c r="H34" i="92" s="1"/>
  <c r="E33" i="92"/>
  <c r="H33" i="92" s="1"/>
  <c r="E32" i="92"/>
  <c r="H32" i="92" s="1"/>
  <c r="E31" i="92"/>
  <c r="H31" i="92" s="1"/>
  <c r="E30" i="92"/>
  <c r="H30" i="92" s="1"/>
  <c r="E29" i="92"/>
  <c r="H29" i="92" s="1"/>
  <c r="E28" i="92"/>
  <c r="H28" i="92" s="1"/>
  <c r="E27" i="92"/>
  <c r="H27" i="92" s="1"/>
  <c r="E26" i="92"/>
  <c r="H26" i="92" s="1"/>
  <c r="E25" i="92"/>
  <c r="H25" i="92" s="1"/>
  <c r="E24" i="92"/>
  <c r="H24" i="92" s="1"/>
  <c r="E23" i="92"/>
  <c r="H23" i="92" s="1"/>
  <c r="E22" i="92"/>
  <c r="H22" i="92" s="1"/>
  <c r="E21" i="92"/>
  <c r="H21" i="92" s="1"/>
  <c r="E20" i="92"/>
  <c r="H20" i="92" s="1"/>
  <c r="E19" i="92"/>
  <c r="H19" i="92" s="1"/>
  <c r="E18" i="92"/>
  <c r="H18" i="92" s="1"/>
  <c r="E17" i="92"/>
  <c r="H17" i="92" s="1"/>
  <c r="E16" i="92"/>
  <c r="H16" i="92" s="1"/>
  <c r="E15" i="92"/>
  <c r="H15" i="92" s="1"/>
  <c r="E14" i="92"/>
  <c r="H14" i="92" s="1"/>
  <c r="E13" i="92"/>
  <c r="H13" i="92" s="1"/>
  <c r="E12" i="92"/>
  <c r="H12" i="92" s="1"/>
  <c r="E11" i="92"/>
  <c r="H11" i="92" s="1"/>
  <c r="E10" i="92"/>
  <c r="H10" i="92" s="1"/>
  <c r="G9" i="92"/>
  <c r="G66" i="92" s="1"/>
  <c r="F9" i="92"/>
  <c r="F66" i="92" s="1"/>
  <c r="E9" i="92"/>
  <c r="D9" i="92"/>
  <c r="D66" i="92" s="1"/>
  <c r="C9" i="92"/>
  <c r="C66" i="92" s="1"/>
  <c r="G24" i="38"/>
  <c r="G25" i="38"/>
  <c r="G26" i="38"/>
  <c r="G27" i="38"/>
  <c r="G28" i="38"/>
  <c r="G29" i="38"/>
  <c r="G30" i="38"/>
  <c r="G31" i="38"/>
  <c r="C33" i="38"/>
  <c r="G49" i="97" l="1"/>
  <c r="D48" i="97"/>
  <c r="G48" i="97" s="1"/>
  <c r="G85" i="97" s="1"/>
  <c r="F85" i="97"/>
  <c r="C85" i="97"/>
  <c r="G33" i="97"/>
  <c r="G44" i="97"/>
  <c r="G82" i="97"/>
  <c r="D11" i="97"/>
  <c r="D59" i="97"/>
  <c r="G59" i="97" s="1"/>
  <c r="G23" i="97"/>
  <c r="G50" i="97"/>
  <c r="I11" i="96"/>
  <c r="I86" i="96"/>
  <c r="I85" i="96" s="1"/>
  <c r="F85" i="96"/>
  <c r="D160" i="96"/>
  <c r="I65" i="96"/>
  <c r="I77" i="96"/>
  <c r="I96" i="96"/>
  <c r="I106" i="96"/>
  <c r="I116" i="96"/>
  <c r="I126" i="96"/>
  <c r="I136" i="96"/>
  <c r="I148" i="96"/>
  <c r="F11" i="96"/>
  <c r="F10" i="96" s="1"/>
  <c r="I20" i="96"/>
  <c r="I19" i="96" s="1"/>
  <c r="I30" i="96"/>
  <c r="I29" i="96" s="1"/>
  <c r="I40" i="96"/>
  <c r="I39" i="96" s="1"/>
  <c r="I50" i="96"/>
  <c r="I49" i="96" s="1"/>
  <c r="I60" i="96"/>
  <c r="I87" i="96"/>
  <c r="I139" i="96"/>
  <c r="E42" i="95"/>
  <c r="E72" i="95" s="1"/>
  <c r="H42" i="95"/>
  <c r="H72" i="95" s="1"/>
  <c r="F72" i="95"/>
  <c r="G72" i="95"/>
  <c r="H37" i="92"/>
  <c r="H9" i="92"/>
  <c r="H66" i="92" s="1"/>
  <c r="E37" i="92"/>
  <c r="E66" i="92" s="1"/>
  <c r="D85" i="97" l="1"/>
  <c r="F160" i="96"/>
  <c r="I10" i="96"/>
  <c r="I160" i="96" s="1"/>
  <c r="K124" i="91" l="1"/>
  <c r="N124" i="91"/>
  <c r="K54" i="91"/>
  <c r="K53" i="91"/>
  <c r="K52" i="91"/>
  <c r="K51" i="91"/>
  <c r="K50" i="91"/>
  <c r="K49" i="91"/>
  <c r="K48" i="91"/>
  <c r="K46" i="91"/>
  <c r="L337" i="91"/>
  <c r="L336" i="91"/>
  <c r="M288" i="91"/>
  <c r="M275" i="91"/>
  <c r="M276" i="91" s="1"/>
  <c r="M148" i="91"/>
  <c r="J148" i="91"/>
  <c r="M147" i="91"/>
  <c r="J147" i="91"/>
  <c r="M64" i="91"/>
  <c r="J64" i="91"/>
  <c r="K38" i="91"/>
  <c r="J19" i="91"/>
  <c r="M19" i="91"/>
  <c r="M149" i="91" l="1"/>
  <c r="J149" i="91"/>
  <c r="I162" i="91"/>
  <c r="K55" i="91"/>
  <c r="M173" i="91"/>
  <c r="I338" i="91"/>
  <c r="L338" i="91"/>
  <c r="L162" i="91"/>
  <c r="G614" i="91"/>
  <c r="M286" i="91"/>
  <c r="M289" i="91" s="1"/>
  <c r="G106" i="50" l="1"/>
  <c r="F106" i="50"/>
  <c r="C106" i="50"/>
  <c r="G100" i="50"/>
  <c r="F100" i="50"/>
  <c r="D100" i="50"/>
  <c r="E100" i="50" s="1"/>
  <c r="H100" i="50" s="1"/>
  <c r="C100" i="50"/>
  <c r="H104" i="50"/>
  <c r="H105" i="50"/>
  <c r="I104" i="50"/>
  <c r="I105" i="50"/>
  <c r="I101" i="50"/>
  <c r="E102" i="50"/>
  <c r="H102" i="50" s="1"/>
  <c r="E103" i="50"/>
  <c r="I103" i="50" s="1"/>
  <c r="E104" i="50"/>
  <c r="E105" i="50"/>
  <c r="E101" i="50"/>
  <c r="H101" i="50"/>
  <c r="H103" i="50" l="1"/>
  <c r="I100" i="50"/>
  <c r="I102" i="50"/>
  <c r="E80" i="50" l="1"/>
  <c r="I80" i="50" s="1"/>
  <c r="H80" i="50" l="1"/>
  <c r="E98" i="50"/>
  <c r="H98" i="50" s="1"/>
  <c r="E97" i="50"/>
  <c r="H97" i="50" s="1"/>
  <c r="E96" i="50"/>
  <c r="I96" i="50" s="1"/>
  <c r="E95" i="50"/>
  <c r="I95" i="50" s="1"/>
  <c r="E94" i="50"/>
  <c r="H94" i="50" s="1"/>
  <c r="I93" i="50"/>
  <c r="E93" i="50"/>
  <c r="H93" i="50" s="1"/>
  <c r="E92" i="50"/>
  <c r="I92" i="50" s="1"/>
  <c r="E91" i="50"/>
  <c r="I91" i="50" s="1"/>
  <c r="E90" i="50"/>
  <c r="I90" i="50" s="1"/>
  <c r="E89" i="50"/>
  <c r="I89" i="50" s="1"/>
  <c r="E88" i="50"/>
  <c r="I88" i="50" s="1"/>
  <c r="E87" i="50"/>
  <c r="I87" i="50" s="1"/>
  <c r="E86" i="50"/>
  <c r="H86" i="50" s="1"/>
  <c r="E85" i="50"/>
  <c r="I85" i="50" s="1"/>
  <c r="E84" i="50"/>
  <c r="I84" i="50" s="1"/>
  <c r="E83" i="50"/>
  <c r="I83" i="50" s="1"/>
  <c r="E82" i="50"/>
  <c r="I82" i="50" s="1"/>
  <c r="E81" i="50"/>
  <c r="I81" i="50" s="1"/>
  <c r="E79" i="50"/>
  <c r="I79" i="50" s="1"/>
  <c r="E78" i="50"/>
  <c r="I78" i="50" s="1"/>
  <c r="E77" i="50"/>
  <c r="H77" i="50" s="1"/>
  <c r="E76" i="50"/>
  <c r="I76" i="50" s="1"/>
  <c r="E75" i="50"/>
  <c r="I75" i="50" s="1"/>
  <c r="E74" i="50"/>
  <c r="I74" i="50" s="1"/>
  <c r="E73" i="50"/>
  <c r="I73" i="50" s="1"/>
  <c r="E72" i="50"/>
  <c r="I72" i="50" s="1"/>
  <c r="E71" i="50"/>
  <c r="I71" i="50" s="1"/>
  <c r="E70" i="50"/>
  <c r="I70" i="50" s="1"/>
  <c r="E69" i="50"/>
  <c r="H69" i="50" s="1"/>
  <c r="E68" i="50"/>
  <c r="I68" i="50" s="1"/>
  <c r="E67" i="50"/>
  <c r="I67" i="50" s="1"/>
  <c r="E66" i="50"/>
  <c r="I66" i="50" s="1"/>
  <c r="E65" i="50"/>
  <c r="I65" i="50" s="1"/>
  <c r="E64" i="50"/>
  <c r="I64" i="50" s="1"/>
  <c r="E63" i="50"/>
  <c r="I63" i="50" s="1"/>
  <c r="E62" i="50"/>
  <c r="I62" i="50" s="1"/>
  <c r="G61" i="50"/>
  <c r="F61" i="50"/>
  <c r="D61" i="50"/>
  <c r="C61" i="50"/>
  <c r="E60" i="50"/>
  <c r="I60" i="50" s="1"/>
  <c r="E59" i="50"/>
  <c r="I59" i="50" s="1"/>
  <c r="E58" i="50"/>
  <c r="I58" i="50" s="1"/>
  <c r="E57" i="50"/>
  <c r="H57" i="50" s="1"/>
  <c r="E56" i="50"/>
  <c r="I56" i="50" s="1"/>
  <c r="E55" i="50"/>
  <c r="I55" i="50" s="1"/>
  <c r="E54" i="50"/>
  <c r="I54" i="50" s="1"/>
  <c r="E53" i="50"/>
  <c r="I53" i="50" s="1"/>
  <c r="E52" i="50"/>
  <c r="I52" i="50" s="1"/>
  <c r="E51" i="50"/>
  <c r="I51" i="50" s="1"/>
  <c r="E50" i="50"/>
  <c r="I50" i="50" s="1"/>
  <c r="E49" i="50"/>
  <c r="H49" i="50" s="1"/>
  <c r="E48" i="50"/>
  <c r="I48" i="50" s="1"/>
  <c r="E47" i="50"/>
  <c r="I47" i="50" s="1"/>
  <c r="E46" i="50"/>
  <c r="I46" i="50" s="1"/>
  <c r="E45" i="50"/>
  <c r="I45" i="50" s="1"/>
  <c r="E44" i="50"/>
  <c r="I44" i="50" s="1"/>
  <c r="E43" i="50"/>
  <c r="I43" i="50" s="1"/>
  <c r="E42" i="50"/>
  <c r="I42" i="50" s="1"/>
  <c r="E41" i="50"/>
  <c r="H41" i="50" s="1"/>
  <c r="E40" i="50"/>
  <c r="I40" i="50" s="1"/>
  <c r="E39" i="50"/>
  <c r="I39" i="50" s="1"/>
  <c r="G38" i="50"/>
  <c r="F38" i="50"/>
  <c r="D38" i="50"/>
  <c r="C38" i="50"/>
  <c r="E38" i="50" s="1"/>
  <c r="E37" i="50"/>
  <c r="E36" i="50"/>
  <c r="E35" i="50"/>
  <c r="E34" i="50"/>
  <c r="E33" i="50"/>
  <c r="E32" i="50"/>
  <c r="E31" i="50"/>
  <c r="E30" i="50"/>
  <c r="E29" i="50"/>
  <c r="E28" i="50"/>
  <c r="E27" i="50"/>
  <c r="E26" i="50"/>
  <c r="E25" i="50"/>
  <c r="E24" i="50"/>
  <c r="E23" i="50"/>
  <c r="E22" i="50"/>
  <c r="E21" i="50"/>
  <c r="E20" i="50"/>
  <c r="E19" i="50"/>
  <c r="E18" i="50"/>
  <c r="E17" i="50"/>
  <c r="E16" i="50"/>
  <c r="E15" i="50"/>
  <c r="E14" i="50"/>
  <c r="E13" i="50"/>
  <c r="E12" i="50"/>
  <c r="E11" i="50"/>
  <c r="E10" i="50"/>
  <c r="G9" i="50"/>
  <c r="F9" i="50"/>
  <c r="D9" i="50"/>
  <c r="C9" i="50"/>
  <c r="E9" i="50" s="1"/>
  <c r="H9" i="50" s="1"/>
  <c r="H89" i="50" l="1"/>
  <c r="I97" i="50"/>
  <c r="D106" i="50"/>
  <c r="E106" i="50" s="1"/>
  <c r="I106" i="50" s="1"/>
  <c r="D99" i="50"/>
  <c r="E61" i="50"/>
  <c r="I61" i="50" s="1"/>
  <c r="I9" i="50"/>
  <c r="H16" i="50"/>
  <c r="I16" i="50"/>
  <c r="F99" i="50"/>
  <c r="H17" i="50"/>
  <c r="I17" i="50"/>
  <c r="H60" i="50"/>
  <c r="H81" i="50"/>
  <c r="H85" i="50"/>
  <c r="H10" i="50"/>
  <c r="I10" i="50"/>
  <c r="H18" i="50"/>
  <c r="I18" i="50"/>
  <c r="H26" i="50"/>
  <c r="I26" i="50"/>
  <c r="H34" i="50"/>
  <c r="I34" i="50"/>
  <c r="H52" i="50"/>
  <c r="H56" i="50"/>
  <c r="H72" i="50"/>
  <c r="H76" i="50"/>
  <c r="H11" i="50"/>
  <c r="I11" i="50"/>
  <c r="H19" i="50"/>
  <c r="I19" i="50"/>
  <c r="H27" i="50"/>
  <c r="I27" i="50"/>
  <c r="H35" i="50"/>
  <c r="I35" i="50"/>
  <c r="H44" i="50"/>
  <c r="H48" i="50"/>
  <c r="H64" i="50"/>
  <c r="H68" i="50"/>
  <c r="H90" i="50"/>
  <c r="I94" i="50"/>
  <c r="I98" i="50"/>
  <c r="H12" i="50"/>
  <c r="I12" i="50"/>
  <c r="H20" i="50"/>
  <c r="I20" i="50"/>
  <c r="H28" i="50"/>
  <c r="I28" i="50"/>
  <c r="H36" i="50"/>
  <c r="I36" i="50"/>
  <c r="H40" i="50"/>
  <c r="H82" i="50"/>
  <c r="I86" i="50"/>
  <c r="H13" i="50"/>
  <c r="I13" i="50"/>
  <c r="H21" i="50"/>
  <c r="I21" i="50"/>
  <c r="H29" i="50"/>
  <c r="I29" i="50"/>
  <c r="H37" i="50"/>
  <c r="I37" i="50"/>
  <c r="H53" i="50"/>
  <c r="I57" i="50"/>
  <c r="H73" i="50"/>
  <c r="I77" i="50"/>
  <c r="H14" i="50"/>
  <c r="I14" i="50"/>
  <c r="H22" i="50"/>
  <c r="I22" i="50"/>
  <c r="H30" i="50"/>
  <c r="I30" i="50"/>
  <c r="H45" i="50"/>
  <c r="I49" i="50"/>
  <c r="H65" i="50"/>
  <c r="I69" i="50"/>
  <c r="H15" i="50"/>
  <c r="I15" i="50"/>
  <c r="H23" i="50"/>
  <c r="I23" i="50"/>
  <c r="H31" i="50"/>
  <c r="I31" i="50"/>
  <c r="I41" i="50"/>
  <c r="H24" i="50"/>
  <c r="I24" i="50"/>
  <c r="H25" i="50"/>
  <c r="I25" i="50"/>
  <c r="H32" i="50"/>
  <c r="I32" i="50"/>
  <c r="H33" i="50"/>
  <c r="I33" i="50"/>
  <c r="G99" i="50"/>
  <c r="I38" i="50"/>
  <c r="H38" i="50"/>
  <c r="H43" i="50"/>
  <c r="H51" i="50"/>
  <c r="H59" i="50"/>
  <c r="H63" i="50"/>
  <c r="H71" i="50"/>
  <c r="H79" i="50"/>
  <c r="H88" i="50"/>
  <c r="H96" i="50"/>
  <c r="C99" i="50"/>
  <c r="E99" i="50" s="1"/>
  <c r="I99" i="50" s="1"/>
  <c r="H46" i="50"/>
  <c r="H54" i="50"/>
  <c r="H66" i="50"/>
  <c r="H74" i="50"/>
  <c r="H83" i="50"/>
  <c r="H91" i="50"/>
  <c r="H39" i="50"/>
  <c r="H47" i="50"/>
  <c r="H55" i="50"/>
  <c r="H67" i="50"/>
  <c r="H75" i="50"/>
  <c r="H84" i="50"/>
  <c r="H92" i="50"/>
  <c r="H42" i="50"/>
  <c r="H50" i="50"/>
  <c r="H58" i="50"/>
  <c r="H62" i="50"/>
  <c r="H70" i="50"/>
  <c r="H78" i="50"/>
  <c r="H87" i="50"/>
  <c r="H95" i="50"/>
  <c r="H106" i="50" l="1"/>
  <c r="H61" i="50"/>
  <c r="H99" i="50"/>
  <c r="H38" i="67" l="1"/>
  <c r="E38" i="67"/>
  <c r="H37" i="67"/>
  <c r="E37" i="67"/>
  <c r="A1" i="80"/>
  <c r="B1" i="20"/>
  <c r="A1" i="85" l="1"/>
  <c r="A1" i="28"/>
  <c r="A1" i="27"/>
  <c r="A1" i="32"/>
  <c r="A1" i="42"/>
  <c r="B1" i="19"/>
  <c r="A1" i="16"/>
  <c r="A1" i="24"/>
  <c r="A1" i="65"/>
  <c r="A1" i="50"/>
  <c r="A1" i="72"/>
  <c r="A1" i="45"/>
  <c r="A1" i="44"/>
  <c r="A1" i="38"/>
  <c r="A1" i="37" l="1"/>
  <c r="A1" i="70"/>
  <c r="A1" i="21"/>
  <c r="A1" i="67"/>
  <c r="A1" i="26"/>
  <c r="A1" i="53" l="1"/>
  <c r="A1" i="75"/>
  <c r="A3" i="75"/>
  <c r="A1" i="6"/>
  <c r="A1" i="23"/>
  <c r="A1" i="74"/>
  <c r="A1" i="1"/>
  <c r="A3" i="23" l="1"/>
  <c r="E12" i="21" l="1"/>
  <c r="E11" i="21"/>
  <c r="E9" i="21"/>
  <c r="D74" i="85"/>
  <c r="F74" i="85" s="1"/>
  <c r="D60" i="85"/>
  <c r="F60" i="85" s="1"/>
  <c r="D46" i="85"/>
  <c r="F46" i="85" s="1"/>
  <c r="D29" i="85"/>
  <c r="F29" i="85" s="1"/>
  <c r="D55" i="23" l="1"/>
  <c r="D54" i="23" s="1"/>
  <c r="C55" i="23"/>
  <c r="C54" i="23" s="1"/>
  <c r="D50" i="23"/>
  <c r="D49" i="23" s="1"/>
  <c r="C50" i="23"/>
  <c r="C49" i="23" s="1"/>
  <c r="D18" i="23" l="1"/>
  <c r="C18" i="23"/>
  <c r="D7" i="23"/>
  <c r="C7" i="23"/>
  <c r="G25" i="67" l="1"/>
  <c r="F25" i="67"/>
  <c r="D25" i="67"/>
  <c r="C25" i="67"/>
  <c r="G19" i="67"/>
  <c r="F19" i="67"/>
  <c r="D19" i="67"/>
  <c r="C19" i="67"/>
  <c r="F9" i="42" l="1"/>
  <c r="E9" i="42"/>
  <c r="C9" i="42"/>
  <c r="B9" i="42"/>
  <c r="D9" i="42" l="1"/>
  <c r="G9" i="42" s="1"/>
  <c r="A3" i="80" l="1"/>
  <c r="F38" i="80" l="1"/>
  <c r="F37" i="80"/>
  <c r="E36" i="80"/>
  <c r="F36" i="80" s="1"/>
  <c r="F34" i="80"/>
  <c r="F33" i="80"/>
  <c r="F32" i="80"/>
  <c r="F31" i="80"/>
  <c r="F30" i="80"/>
  <c r="D29" i="80"/>
  <c r="C29" i="80"/>
  <c r="F27" i="80"/>
  <c r="F26" i="80"/>
  <c r="F25" i="80"/>
  <c r="B24" i="80"/>
  <c r="F24" i="80" s="1"/>
  <c r="F20" i="80"/>
  <c r="F19" i="80"/>
  <c r="E18" i="80"/>
  <c r="F18" i="80" s="1"/>
  <c r="F16" i="80"/>
  <c r="F15" i="80"/>
  <c r="F14" i="80"/>
  <c r="F13" i="80"/>
  <c r="F12" i="80"/>
  <c r="D11" i="80"/>
  <c r="C11" i="80"/>
  <c r="C22" i="80" s="1"/>
  <c r="C40" i="80" s="1"/>
  <c r="F9" i="80"/>
  <c r="F8" i="80"/>
  <c r="F7" i="80"/>
  <c r="B6" i="80"/>
  <c r="B22" i="80" s="1"/>
  <c r="F29" i="80" l="1"/>
  <c r="E22" i="80"/>
  <c r="E40" i="80" s="1"/>
  <c r="F11" i="80"/>
  <c r="B40" i="80"/>
  <c r="D22" i="80"/>
  <c r="D40" i="80" s="1"/>
  <c r="F6" i="80"/>
  <c r="F40" i="80" l="1"/>
  <c r="F22" i="80"/>
  <c r="A4" i="50" l="1"/>
  <c r="H20" i="44"/>
  <c r="F28" i="75"/>
  <c r="E28" i="75"/>
  <c r="F23" i="75"/>
  <c r="E23" i="75"/>
  <c r="F14" i="75"/>
  <c r="E14" i="75"/>
  <c r="F9" i="75"/>
  <c r="E9" i="75"/>
  <c r="A3" i="74"/>
  <c r="C58" i="74"/>
  <c r="B58" i="74"/>
  <c r="C51" i="74"/>
  <c r="B51" i="74"/>
  <c r="C46" i="74"/>
  <c r="B46" i="74"/>
  <c r="C37" i="74"/>
  <c r="B37" i="74"/>
  <c r="C27" i="74"/>
  <c r="B27" i="74"/>
  <c r="C15" i="74"/>
  <c r="B15" i="74"/>
  <c r="C6" i="74"/>
  <c r="B6" i="74"/>
  <c r="C45" i="74" l="1"/>
  <c r="B5" i="74"/>
  <c r="E20" i="75"/>
  <c r="E34" i="75"/>
  <c r="E38" i="75" s="1"/>
  <c r="B26" i="74"/>
  <c r="F20" i="75"/>
  <c r="F34" i="75"/>
  <c r="C26" i="74"/>
  <c r="B45" i="74"/>
  <c r="C5" i="74"/>
  <c r="A4" i="65"/>
  <c r="F38" i="75" l="1"/>
  <c r="D43" i="72"/>
  <c r="G43" i="72" s="1"/>
  <c r="D42" i="72"/>
  <c r="G42" i="72" s="1"/>
  <c r="D41" i="72"/>
  <c r="G41" i="72" s="1"/>
  <c r="D40" i="72"/>
  <c r="G40" i="72" s="1"/>
  <c r="F39" i="72"/>
  <c r="E39" i="72"/>
  <c r="C39" i="72"/>
  <c r="B39" i="72"/>
  <c r="G38" i="72"/>
  <c r="D38" i="72"/>
  <c r="D37" i="72"/>
  <c r="G37" i="72" s="1"/>
  <c r="D36" i="72"/>
  <c r="G36" i="72" s="1"/>
  <c r="D35" i="72"/>
  <c r="G35" i="72" s="1"/>
  <c r="D34" i="72"/>
  <c r="G34" i="72" s="1"/>
  <c r="D33" i="72"/>
  <c r="G33" i="72" s="1"/>
  <c r="D32" i="72"/>
  <c r="G32" i="72" s="1"/>
  <c r="D31" i="72"/>
  <c r="G31" i="72" s="1"/>
  <c r="D30" i="72"/>
  <c r="G30" i="72" s="1"/>
  <c r="D29" i="72"/>
  <c r="G29" i="72" s="1"/>
  <c r="F28" i="72"/>
  <c r="E28" i="72"/>
  <c r="C28" i="72"/>
  <c r="B28" i="72"/>
  <c r="G27" i="72"/>
  <c r="D27" i="72"/>
  <c r="D26" i="72"/>
  <c r="G26" i="72" s="1"/>
  <c r="D25" i="72"/>
  <c r="G25" i="72" s="1"/>
  <c r="D24" i="72"/>
  <c r="G24" i="72" s="1"/>
  <c r="D23" i="72"/>
  <c r="G23" i="72" s="1"/>
  <c r="D22" i="72"/>
  <c r="G22" i="72" s="1"/>
  <c r="D21" i="72"/>
  <c r="G21" i="72" s="1"/>
  <c r="D20" i="72"/>
  <c r="G20" i="72" s="1"/>
  <c r="F19" i="72"/>
  <c r="E19" i="72"/>
  <c r="C19" i="72"/>
  <c r="B19" i="72"/>
  <c r="G18" i="72"/>
  <c r="D18" i="72"/>
  <c r="D17" i="72"/>
  <c r="G17" i="72" s="1"/>
  <c r="D16" i="72"/>
  <c r="G16" i="72" s="1"/>
  <c r="D15" i="72"/>
  <c r="G15" i="72" s="1"/>
  <c r="D14" i="72"/>
  <c r="G14" i="72" s="1"/>
  <c r="D13" i="72"/>
  <c r="G13" i="72" s="1"/>
  <c r="D12" i="72"/>
  <c r="G12" i="72" s="1"/>
  <c r="D11" i="72"/>
  <c r="G11" i="72" s="1"/>
  <c r="D10" i="72"/>
  <c r="G10" i="72" s="1"/>
  <c r="F9" i="72"/>
  <c r="E9" i="72"/>
  <c r="C9" i="72"/>
  <c r="B9" i="72"/>
  <c r="A4" i="72"/>
  <c r="E44" i="72" l="1"/>
  <c r="D28" i="72"/>
  <c r="G28" i="72" s="1"/>
  <c r="D9" i="72"/>
  <c r="G9" i="72" s="1"/>
  <c r="C44" i="72"/>
  <c r="D19" i="72"/>
  <c r="G19" i="72" s="1"/>
  <c r="D39" i="72"/>
  <c r="G39" i="72" s="1"/>
  <c r="F44" i="72"/>
  <c r="B44" i="72"/>
  <c r="D79" i="70"/>
  <c r="G79" i="70" s="1"/>
  <c r="D78" i="70"/>
  <c r="G78" i="70" s="1"/>
  <c r="D77" i="70"/>
  <c r="G77" i="70" s="1"/>
  <c r="D76" i="70"/>
  <c r="G76" i="70" s="1"/>
  <c r="D75" i="70"/>
  <c r="G75" i="70" s="1"/>
  <c r="D74" i="70"/>
  <c r="G74" i="70" s="1"/>
  <c r="D73" i="70"/>
  <c r="G73" i="70" s="1"/>
  <c r="F72" i="70"/>
  <c r="E72" i="70"/>
  <c r="C72" i="70"/>
  <c r="B72" i="70"/>
  <c r="D71" i="70"/>
  <c r="G71" i="70" s="1"/>
  <c r="D70" i="70"/>
  <c r="G70" i="70" s="1"/>
  <c r="D69" i="70"/>
  <c r="G69" i="70" s="1"/>
  <c r="F68" i="70"/>
  <c r="E68" i="70"/>
  <c r="C68" i="70"/>
  <c r="B68" i="70"/>
  <c r="D67" i="70"/>
  <c r="G67" i="70" s="1"/>
  <c r="D66" i="70"/>
  <c r="G66" i="70" s="1"/>
  <c r="D65" i="70"/>
  <c r="G65" i="70" s="1"/>
  <c r="D64" i="70"/>
  <c r="G64" i="70" s="1"/>
  <c r="D63" i="70"/>
  <c r="G63" i="70" s="1"/>
  <c r="D62" i="70"/>
  <c r="G62" i="70" s="1"/>
  <c r="D61" i="70"/>
  <c r="G61" i="70" s="1"/>
  <c r="F60" i="70"/>
  <c r="E60" i="70"/>
  <c r="C60" i="70"/>
  <c r="B60" i="70"/>
  <c r="D59" i="70"/>
  <c r="G59" i="70" s="1"/>
  <c r="D58" i="70"/>
  <c r="G58" i="70" s="1"/>
  <c r="D57" i="70"/>
  <c r="G57" i="70" s="1"/>
  <c r="F56" i="70"/>
  <c r="E56" i="70"/>
  <c r="C56" i="70"/>
  <c r="B56" i="70"/>
  <c r="D55" i="70"/>
  <c r="G55" i="70" s="1"/>
  <c r="D54" i="70"/>
  <c r="G54" i="70" s="1"/>
  <c r="D53" i="70"/>
  <c r="G53" i="70" s="1"/>
  <c r="D52" i="70"/>
  <c r="G52" i="70" s="1"/>
  <c r="D51" i="70"/>
  <c r="G51" i="70" s="1"/>
  <c r="D50" i="70"/>
  <c r="G50" i="70" s="1"/>
  <c r="D49" i="70"/>
  <c r="G49" i="70" s="1"/>
  <c r="D48" i="70"/>
  <c r="G48" i="70" s="1"/>
  <c r="D47" i="70"/>
  <c r="G47" i="70" s="1"/>
  <c r="F46" i="70"/>
  <c r="E46" i="70"/>
  <c r="C46" i="70"/>
  <c r="B46" i="70"/>
  <c r="D45" i="70"/>
  <c r="G45" i="70" s="1"/>
  <c r="D44" i="70"/>
  <c r="G44" i="70" s="1"/>
  <c r="D43" i="70"/>
  <c r="G43" i="70" s="1"/>
  <c r="D42" i="70"/>
  <c r="G42" i="70" s="1"/>
  <c r="D41" i="70"/>
  <c r="G41" i="70" s="1"/>
  <c r="D40" i="70"/>
  <c r="G40" i="70" s="1"/>
  <c r="D39" i="70"/>
  <c r="G39" i="70" s="1"/>
  <c r="D38" i="70"/>
  <c r="G38" i="70" s="1"/>
  <c r="D37" i="70"/>
  <c r="G37" i="70" s="1"/>
  <c r="F36" i="70"/>
  <c r="E36" i="70"/>
  <c r="C36" i="70"/>
  <c r="B36" i="70"/>
  <c r="D35" i="70"/>
  <c r="G35" i="70" s="1"/>
  <c r="D34" i="70"/>
  <c r="G34" i="70" s="1"/>
  <c r="D33" i="70"/>
  <c r="G33" i="70" s="1"/>
  <c r="D32" i="70"/>
  <c r="G32" i="70" s="1"/>
  <c r="D31" i="70"/>
  <c r="G31" i="70" s="1"/>
  <c r="D30" i="70"/>
  <c r="G30" i="70" s="1"/>
  <c r="D29" i="70"/>
  <c r="G29" i="70" s="1"/>
  <c r="D28" i="70"/>
  <c r="G28" i="70" s="1"/>
  <c r="D27" i="70"/>
  <c r="G27" i="70" s="1"/>
  <c r="F26" i="70"/>
  <c r="E26" i="70"/>
  <c r="C26" i="70"/>
  <c r="B26" i="70"/>
  <c r="D25" i="70"/>
  <c r="G25" i="70" s="1"/>
  <c r="D24" i="70"/>
  <c r="G24" i="70" s="1"/>
  <c r="D23" i="70"/>
  <c r="G23" i="70" s="1"/>
  <c r="D22" i="70"/>
  <c r="G22" i="70" s="1"/>
  <c r="D21" i="70"/>
  <c r="G21" i="70" s="1"/>
  <c r="D20" i="70"/>
  <c r="G20" i="70" s="1"/>
  <c r="D19" i="70"/>
  <c r="G19" i="70" s="1"/>
  <c r="D18" i="70"/>
  <c r="G18" i="70" s="1"/>
  <c r="D17" i="70"/>
  <c r="G17" i="70" s="1"/>
  <c r="F16" i="70"/>
  <c r="E16" i="70"/>
  <c r="C16" i="70"/>
  <c r="B16" i="70"/>
  <c r="D15" i="70"/>
  <c r="G15" i="70" s="1"/>
  <c r="D14" i="70"/>
  <c r="G14" i="70" s="1"/>
  <c r="D13" i="70"/>
  <c r="G13" i="70" s="1"/>
  <c r="D12" i="70"/>
  <c r="G12" i="70" s="1"/>
  <c r="D11" i="70"/>
  <c r="G11" i="70" s="1"/>
  <c r="D10" i="70"/>
  <c r="G10" i="70" s="1"/>
  <c r="D9" i="70"/>
  <c r="G9" i="70" s="1"/>
  <c r="F8" i="70"/>
  <c r="E8" i="70"/>
  <c r="C8" i="70"/>
  <c r="B8" i="70"/>
  <c r="A4" i="70"/>
  <c r="D68" i="70" l="1"/>
  <c r="D46" i="70"/>
  <c r="G46" i="70" s="1"/>
  <c r="D60" i="70"/>
  <c r="G60" i="70" s="1"/>
  <c r="D26" i="70"/>
  <c r="G26" i="70" s="1"/>
  <c r="D72" i="70"/>
  <c r="G72" i="70" s="1"/>
  <c r="D16" i="70"/>
  <c r="G16" i="70" s="1"/>
  <c r="D56" i="70"/>
  <c r="G56" i="70" s="1"/>
  <c r="F80" i="70"/>
  <c r="D44" i="72"/>
  <c r="D36" i="70"/>
  <c r="G36" i="70" s="1"/>
  <c r="D8" i="70"/>
  <c r="G8" i="70" s="1"/>
  <c r="C80" i="70"/>
  <c r="G68" i="70"/>
  <c r="E80" i="70"/>
  <c r="B80" i="70"/>
  <c r="H44" i="72" s="1"/>
  <c r="H46" i="72" l="1"/>
  <c r="H45" i="72"/>
  <c r="H47" i="72"/>
  <c r="G44" i="72"/>
  <c r="D80" i="70"/>
  <c r="C5" i="24"/>
  <c r="D5" i="24" s="1"/>
  <c r="G80" i="70" l="1"/>
  <c r="H28" i="67"/>
  <c r="E28" i="67"/>
  <c r="A3" i="67"/>
  <c r="G35" i="67"/>
  <c r="G41" i="67"/>
  <c r="C35" i="67"/>
  <c r="C41" i="67"/>
  <c r="H26" i="67"/>
  <c r="H29" i="67"/>
  <c r="H30" i="67"/>
  <c r="H31" i="67"/>
  <c r="H32" i="67"/>
  <c r="H33" i="67"/>
  <c r="H36" i="67"/>
  <c r="H39" i="67"/>
  <c r="H42" i="67"/>
  <c r="H41" i="67" s="1"/>
  <c r="F35" i="67"/>
  <c r="F41" i="67"/>
  <c r="E26" i="67"/>
  <c r="E29" i="67"/>
  <c r="E30" i="67"/>
  <c r="E31" i="67"/>
  <c r="E32" i="67"/>
  <c r="E33" i="67"/>
  <c r="E36" i="67"/>
  <c r="E39" i="67"/>
  <c r="E42" i="67"/>
  <c r="E41" i="67" s="1"/>
  <c r="D35" i="67"/>
  <c r="D41" i="67"/>
  <c r="H18" i="67"/>
  <c r="E18" i="67"/>
  <c r="H17" i="67"/>
  <c r="E17" i="67"/>
  <c r="H16" i="67"/>
  <c r="E16" i="67"/>
  <c r="H15" i="67"/>
  <c r="E15" i="67"/>
  <c r="H14" i="67"/>
  <c r="E14" i="67"/>
  <c r="H13" i="67"/>
  <c r="E13" i="67"/>
  <c r="H12" i="67"/>
  <c r="E12" i="67"/>
  <c r="H11" i="67"/>
  <c r="E11" i="67"/>
  <c r="H10" i="67"/>
  <c r="E10" i="67"/>
  <c r="H9" i="67"/>
  <c r="E9" i="67"/>
  <c r="D30" i="65"/>
  <c r="G30" i="65" s="1"/>
  <c r="D29" i="65"/>
  <c r="G29" i="65" s="1"/>
  <c r="D28" i="65"/>
  <c r="G28" i="65" s="1"/>
  <c r="F27" i="65"/>
  <c r="F20" i="65" s="1"/>
  <c r="E27" i="65"/>
  <c r="E20" i="65" s="1"/>
  <c r="C27" i="65"/>
  <c r="C20" i="65" s="1"/>
  <c r="B27" i="65"/>
  <c r="B20" i="65" s="1"/>
  <c r="B15" i="65"/>
  <c r="B8" i="65" s="1"/>
  <c r="D26" i="65"/>
  <c r="G26" i="65" s="1"/>
  <c r="D25" i="65"/>
  <c r="G25" i="65" s="1"/>
  <c r="D24" i="65"/>
  <c r="G24" i="65" s="1"/>
  <c r="D23" i="65"/>
  <c r="G23" i="65" s="1"/>
  <c r="D21" i="65"/>
  <c r="G21" i="65" s="1"/>
  <c r="D22" i="65"/>
  <c r="D9" i="65"/>
  <c r="G9" i="65" s="1"/>
  <c r="D10" i="65"/>
  <c r="G10" i="65" s="1"/>
  <c r="D11" i="65"/>
  <c r="G11" i="65" s="1"/>
  <c r="D12" i="65"/>
  <c r="G12" i="65" s="1"/>
  <c r="D13" i="65"/>
  <c r="G13" i="65" s="1"/>
  <c r="D14" i="65"/>
  <c r="G14" i="65" s="1"/>
  <c r="D16" i="65"/>
  <c r="G16" i="65" s="1"/>
  <c r="D17" i="65"/>
  <c r="G17" i="65" s="1"/>
  <c r="D18" i="65"/>
  <c r="G18" i="65" s="1"/>
  <c r="F15" i="65"/>
  <c r="F8" i="65" s="1"/>
  <c r="E15" i="65"/>
  <c r="E8" i="65" s="1"/>
  <c r="C15" i="65"/>
  <c r="C8" i="65" s="1"/>
  <c r="A3" i="53"/>
  <c r="E8" i="20"/>
  <c r="E11" i="20"/>
  <c r="D11" i="20"/>
  <c r="C11" i="20"/>
  <c r="F11" i="20" s="1"/>
  <c r="D8" i="20"/>
  <c r="D14" i="20" s="1"/>
  <c r="D18" i="20" s="1"/>
  <c r="D20" i="20" s="1"/>
  <c r="C8" i="20"/>
  <c r="H34" i="38"/>
  <c r="B33" i="38"/>
  <c r="H33" i="38" s="1"/>
  <c r="F33" i="38"/>
  <c r="H37" i="38" s="1"/>
  <c r="F44" i="2"/>
  <c r="F38" i="2"/>
  <c r="F34" i="2"/>
  <c r="F29" i="2"/>
  <c r="F16" i="2"/>
  <c r="B29" i="2"/>
  <c r="B16" i="2"/>
  <c r="G44" i="2"/>
  <c r="G38" i="2"/>
  <c r="G34" i="2"/>
  <c r="G29" i="2"/>
  <c r="G16" i="2"/>
  <c r="C18" i="6"/>
  <c r="D18" i="6"/>
  <c r="E18" i="6"/>
  <c r="C29" i="2"/>
  <c r="C16" i="2"/>
  <c r="K17" i="53"/>
  <c r="K16" i="53"/>
  <c r="K15" i="53"/>
  <c r="K14" i="53"/>
  <c r="K11" i="53"/>
  <c r="K10" i="53"/>
  <c r="K9" i="53"/>
  <c r="K8" i="53"/>
  <c r="J13" i="53"/>
  <c r="I13" i="53"/>
  <c r="H13" i="53"/>
  <c r="G13" i="53"/>
  <c r="F13" i="53"/>
  <c r="F7" i="53"/>
  <c r="E13" i="53"/>
  <c r="D13" i="53"/>
  <c r="C13" i="53"/>
  <c r="B13" i="53"/>
  <c r="J7" i="53"/>
  <c r="I7" i="53"/>
  <c r="H7" i="53"/>
  <c r="G7" i="53"/>
  <c r="G19" i="53" s="1"/>
  <c r="E7" i="53"/>
  <c r="E19" i="53" s="1"/>
  <c r="D7" i="53"/>
  <c r="C7" i="53"/>
  <c r="B7" i="53"/>
  <c r="B19" i="53" s="1"/>
  <c r="D8" i="38"/>
  <c r="G8" i="38" s="1"/>
  <c r="D9" i="38"/>
  <c r="G9" i="38" s="1"/>
  <c r="D10" i="38"/>
  <c r="G10" i="38" s="1"/>
  <c r="D11" i="38"/>
  <c r="G11" i="38" s="1"/>
  <c r="D12" i="38"/>
  <c r="G12" i="38" s="1"/>
  <c r="D13" i="38"/>
  <c r="G13" i="38" s="1"/>
  <c r="D14" i="38"/>
  <c r="G14" i="38" s="1"/>
  <c r="D15" i="38"/>
  <c r="G15" i="38" s="1"/>
  <c r="D16" i="38"/>
  <c r="G16" i="38" s="1"/>
  <c r="D17" i="38"/>
  <c r="G17" i="38" s="1"/>
  <c r="D18" i="38"/>
  <c r="G18" i="38" s="1"/>
  <c r="D19" i="38"/>
  <c r="G19" i="38" s="1"/>
  <c r="D20" i="38"/>
  <c r="G20" i="38" s="1"/>
  <c r="D21" i="38"/>
  <c r="G21" i="38" s="1"/>
  <c r="D22" i="38"/>
  <c r="G22" i="38" s="1"/>
  <c r="D23" i="38"/>
  <c r="G23" i="38" s="1"/>
  <c r="D32" i="38"/>
  <c r="G32" i="38" s="1"/>
  <c r="A3" i="27"/>
  <c r="A3" i="20"/>
  <c r="A3" i="32"/>
  <c r="A3" i="42"/>
  <c r="B3" i="19"/>
  <c r="A3" i="16"/>
  <c r="A4" i="45"/>
  <c r="A4" i="44"/>
  <c r="A4" i="38"/>
  <c r="A4" i="37"/>
  <c r="A3" i="6"/>
  <c r="A3" i="28"/>
  <c r="A3" i="85" s="1"/>
  <c r="A3" i="24"/>
  <c r="A3" i="21"/>
  <c r="A3" i="26"/>
  <c r="D38" i="42"/>
  <c r="G38" i="42" s="1"/>
  <c r="D37" i="42"/>
  <c r="G37" i="42" s="1"/>
  <c r="D36" i="42"/>
  <c r="G36" i="42" s="1"/>
  <c r="D9" i="6"/>
  <c r="D7" i="6" s="1"/>
  <c r="F22" i="45"/>
  <c r="H26" i="45" s="1"/>
  <c r="E22" i="45"/>
  <c r="H25" i="45" s="1"/>
  <c r="C22" i="45"/>
  <c r="H23" i="45" s="1"/>
  <c r="B22" i="45"/>
  <c r="H22" i="45" s="1"/>
  <c r="D58" i="1"/>
  <c r="C58" i="1"/>
  <c r="C51" i="1"/>
  <c r="C45" i="1"/>
  <c r="F19" i="20" s="1"/>
  <c r="C31" i="1"/>
  <c r="C27" i="1"/>
  <c r="C41" i="1"/>
  <c r="C8" i="24"/>
  <c r="C32" i="24"/>
  <c r="D51" i="1"/>
  <c r="D45" i="1"/>
  <c r="D31" i="1"/>
  <c r="D27" i="1"/>
  <c r="D41" i="1"/>
  <c r="D18" i="1"/>
  <c r="D15" i="1"/>
  <c r="D7" i="1"/>
  <c r="C18" i="1"/>
  <c r="C15" i="1"/>
  <c r="C7" i="1"/>
  <c r="D12" i="42"/>
  <c r="G12" i="42" s="1"/>
  <c r="D11" i="42"/>
  <c r="G11" i="42" s="1"/>
  <c r="D21" i="42"/>
  <c r="G21" i="42" s="1"/>
  <c r="D20" i="42"/>
  <c r="G20" i="42" s="1"/>
  <c r="D19" i="42"/>
  <c r="G19" i="42" s="1"/>
  <c r="D18" i="42"/>
  <c r="G18" i="42" s="1"/>
  <c r="D17" i="42"/>
  <c r="G17" i="42" s="1"/>
  <c r="D16" i="42"/>
  <c r="G16" i="42" s="1"/>
  <c r="D15" i="42"/>
  <c r="G15" i="42" s="1"/>
  <c r="D14" i="42"/>
  <c r="G14" i="42" s="1"/>
  <c r="D25" i="42"/>
  <c r="G25" i="42" s="1"/>
  <c r="D24" i="42"/>
  <c r="G24" i="42" s="1"/>
  <c r="D23" i="42"/>
  <c r="G23" i="42" s="1"/>
  <c r="D28" i="42"/>
  <c r="G28" i="42" s="1"/>
  <c r="D27" i="42"/>
  <c r="D35" i="42"/>
  <c r="D34" i="42" s="1"/>
  <c r="D32" i="42"/>
  <c r="G32" i="42" s="1"/>
  <c r="D31" i="42"/>
  <c r="G31" i="42" s="1"/>
  <c r="D30" i="42"/>
  <c r="G30" i="42" s="1"/>
  <c r="D33" i="42"/>
  <c r="G33" i="42" s="1"/>
  <c r="F34" i="42"/>
  <c r="E34" i="42"/>
  <c r="C34" i="42"/>
  <c r="B34" i="42"/>
  <c r="F29" i="42"/>
  <c r="E29" i="42"/>
  <c r="C29" i="42"/>
  <c r="B29" i="42"/>
  <c r="F26" i="42"/>
  <c r="E26" i="42"/>
  <c r="C26" i="42"/>
  <c r="B26" i="42"/>
  <c r="F22" i="42"/>
  <c r="E22" i="42"/>
  <c r="C22" i="42"/>
  <c r="B22" i="42"/>
  <c r="F13" i="42"/>
  <c r="F39" i="42" s="1"/>
  <c r="H43" i="42" s="1"/>
  <c r="E13" i="42"/>
  <c r="C13" i="42"/>
  <c r="B13" i="42"/>
  <c r="D34" i="24"/>
  <c r="E63" i="23"/>
  <c r="E26" i="20"/>
  <c r="D26" i="20"/>
  <c r="C26" i="20"/>
  <c r="D31" i="19"/>
  <c r="D19" i="19"/>
  <c r="C31" i="19"/>
  <c r="C19" i="19"/>
  <c r="E29" i="16"/>
  <c r="E28" i="16"/>
  <c r="E27" i="16"/>
  <c r="E26" i="16"/>
  <c r="E25" i="16"/>
  <c r="E24" i="16"/>
  <c r="E23" i="16"/>
  <c r="E22" i="16"/>
  <c r="E21" i="16"/>
  <c r="E20" i="16"/>
  <c r="E9" i="16"/>
  <c r="E10" i="16"/>
  <c r="E11" i="16"/>
  <c r="E12" i="16"/>
  <c r="E13" i="16"/>
  <c r="E14" i="16"/>
  <c r="E15" i="16"/>
  <c r="E16" i="16"/>
  <c r="E17" i="16"/>
  <c r="E8" i="16"/>
  <c r="D30" i="16"/>
  <c r="D18" i="16"/>
  <c r="C30" i="16"/>
  <c r="C18" i="16"/>
  <c r="G10" i="45"/>
  <c r="G12" i="45"/>
  <c r="G14" i="45"/>
  <c r="G16" i="45"/>
  <c r="G18" i="45"/>
  <c r="G20" i="45"/>
  <c r="D10" i="45"/>
  <c r="D11" i="45"/>
  <c r="G11" i="45" s="1"/>
  <c r="D12" i="45"/>
  <c r="D13" i="45"/>
  <c r="G13" i="45" s="1"/>
  <c r="D14" i="45"/>
  <c r="D15" i="45"/>
  <c r="G15" i="45" s="1"/>
  <c r="D16" i="45"/>
  <c r="D17" i="45"/>
  <c r="G17" i="45" s="1"/>
  <c r="D18" i="45"/>
  <c r="D19" i="45"/>
  <c r="G19" i="45" s="1"/>
  <c r="D20" i="45"/>
  <c r="D21" i="45"/>
  <c r="G21" i="45" s="1"/>
  <c r="D9" i="45"/>
  <c r="G9" i="45" s="1"/>
  <c r="F14" i="44"/>
  <c r="H18" i="44" s="1"/>
  <c r="E14" i="44"/>
  <c r="H17" i="44" s="1"/>
  <c r="C14" i="44"/>
  <c r="H15" i="44" s="1"/>
  <c r="B14" i="44"/>
  <c r="H14" i="44" s="1"/>
  <c r="D10" i="44"/>
  <c r="G10" i="44" s="1"/>
  <c r="D11" i="44"/>
  <c r="G11" i="44" s="1"/>
  <c r="D12" i="44"/>
  <c r="G12" i="44" s="1"/>
  <c r="D9" i="44"/>
  <c r="G9" i="44" s="1"/>
  <c r="E33" i="38"/>
  <c r="H36" i="38" s="1"/>
  <c r="F26" i="6"/>
  <c r="G26" i="6" s="1"/>
  <c r="F27" i="6"/>
  <c r="G27" i="6" s="1"/>
  <c r="F25" i="6"/>
  <c r="G25" i="6" s="1"/>
  <c r="F24" i="6"/>
  <c r="G24" i="6" s="1"/>
  <c r="F23" i="6"/>
  <c r="G23" i="6" s="1"/>
  <c r="F22" i="6"/>
  <c r="G22" i="6" s="1"/>
  <c r="F21" i="6"/>
  <c r="G21" i="6" s="1"/>
  <c r="F20" i="6"/>
  <c r="G20" i="6" s="1"/>
  <c r="F19" i="6"/>
  <c r="G19" i="6" s="1"/>
  <c r="F11" i="6"/>
  <c r="G11" i="6" s="1"/>
  <c r="F12" i="6"/>
  <c r="G12" i="6" s="1"/>
  <c r="F13" i="6"/>
  <c r="G13" i="6" s="1"/>
  <c r="F14" i="6"/>
  <c r="G14" i="6" s="1"/>
  <c r="F15" i="6"/>
  <c r="G15" i="6" s="1"/>
  <c r="F16" i="6"/>
  <c r="G16" i="6" s="1"/>
  <c r="F10" i="6"/>
  <c r="G10" i="6" s="1"/>
  <c r="F14" i="37"/>
  <c r="E14" i="37"/>
  <c r="C14" i="37"/>
  <c r="B14" i="37"/>
  <c r="H14" i="37" s="1"/>
  <c r="D12" i="37"/>
  <c r="G12" i="37" s="1"/>
  <c r="D11" i="37"/>
  <c r="G11" i="37" s="1"/>
  <c r="D10" i="37"/>
  <c r="G10" i="37" s="1"/>
  <c r="D9" i="37"/>
  <c r="G9" i="37" s="1"/>
  <c r="D8" i="37"/>
  <c r="G8" i="37" s="1"/>
  <c r="D8" i="21"/>
  <c r="D17" i="21"/>
  <c r="E9" i="6"/>
  <c r="C9" i="6"/>
  <c r="D38" i="23"/>
  <c r="D42" i="23"/>
  <c r="C38" i="23"/>
  <c r="C42" i="23"/>
  <c r="G35" i="42"/>
  <c r="G34" i="42" s="1"/>
  <c r="I19" i="53"/>
  <c r="C7" i="6" l="1"/>
  <c r="K7" i="53"/>
  <c r="B39" i="42"/>
  <c r="H39" i="42" s="1"/>
  <c r="H19" i="53"/>
  <c r="H28" i="37"/>
  <c r="H18" i="37"/>
  <c r="H25" i="37"/>
  <c r="H15" i="37"/>
  <c r="H27" i="37"/>
  <c r="H17" i="37"/>
  <c r="D61" i="1"/>
  <c r="F18" i="6"/>
  <c r="H18" i="6" s="1"/>
  <c r="D46" i="23"/>
  <c r="D59" i="23"/>
  <c r="C31" i="16"/>
  <c r="D26" i="42"/>
  <c r="C24" i="1"/>
  <c r="J19" i="53"/>
  <c r="H25" i="67"/>
  <c r="E25" i="67"/>
  <c r="E19" i="67"/>
  <c r="H35" i="67"/>
  <c r="D24" i="1"/>
  <c r="C41" i="24"/>
  <c r="F48" i="2"/>
  <c r="G40" i="80" s="1"/>
  <c r="D22" i="42"/>
  <c r="K13" i="53"/>
  <c r="G27" i="42"/>
  <c r="G26" i="42" s="1"/>
  <c r="D22" i="45"/>
  <c r="H24" i="45" s="1"/>
  <c r="E14" i="20"/>
  <c r="E18" i="20" s="1"/>
  <c r="E20" i="20" s="1"/>
  <c r="D13" i="42"/>
  <c r="D29" i="42"/>
  <c r="C35" i="23"/>
  <c r="D31" i="16"/>
  <c r="D32" i="19"/>
  <c r="C59" i="23"/>
  <c r="D35" i="23"/>
  <c r="G13" i="42"/>
  <c r="C61" i="1"/>
  <c r="F31" i="2"/>
  <c r="D5" i="21"/>
  <c r="D44" i="67"/>
  <c r="F44" i="67"/>
  <c r="G27" i="65"/>
  <c r="G48" i="2"/>
  <c r="G22" i="80" s="1"/>
  <c r="K19" i="53"/>
  <c r="C46" i="23"/>
  <c r="C19" i="53"/>
  <c r="C31" i="2"/>
  <c r="G31" i="2"/>
  <c r="D33" i="38"/>
  <c r="H35" i="38" s="1"/>
  <c r="G15" i="65"/>
  <c r="D27" i="65"/>
  <c r="D20" i="65" s="1"/>
  <c r="C44" i="67"/>
  <c r="F8" i="20" s="1"/>
  <c r="G44" i="67"/>
  <c r="H48" i="72"/>
  <c r="D14" i="44"/>
  <c r="H16" i="44" s="1"/>
  <c r="G29" i="42"/>
  <c r="B31" i="2"/>
  <c r="F31" i="65"/>
  <c r="E18" i="16"/>
  <c r="C14" i="20"/>
  <c r="C18" i="20" s="1"/>
  <c r="C20" i="20" s="1"/>
  <c r="E7" i="6"/>
  <c r="E30" i="16"/>
  <c r="C39" i="42"/>
  <c r="H40" i="42" s="1"/>
  <c r="F19" i="53"/>
  <c r="E39" i="42"/>
  <c r="H42" i="42" s="1"/>
  <c r="D19" i="53"/>
  <c r="C32" i="19"/>
  <c r="C31" i="65"/>
  <c r="B31" i="65"/>
  <c r="E31" i="65"/>
  <c r="E35" i="67"/>
  <c r="F9" i="6"/>
  <c r="H9" i="6" s="1"/>
  <c r="G8" i="65"/>
  <c r="D14" i="37"/>
  <c r="G22" i="42"/>
  <c r="D15" i="65"/>
  <c r="D8" i="65" s="1"/>
  <c r="G22" i="65"/>
  <c r="G22" i="45" l="1"/>
  <c r="H27" i="45" s="1"/>
  <c r="G18" i="6"/>
  <c r="D63" i="1"/>
  <c r="E64" i="1" s="1"/>
  <c r="H26" i="37"/>
  <c r="H16" i="37"/>
  <c r="D61" i="23"/>
  <c r="D64" i="23" s="1"/>
  <c r="D39" i="42"/>
  <c r="H41" i="42" s="1"/>
  <c r="H45" i="67"/>
  <c r="H20" i="67"/>
  <c r="H19" i="67"/>
  <c r="E5" i="21"/>
  <c r="C63" i="1"/>
  <c r="E63" i="1" s="1"/>
  <c r="D42" i="24"/>
  <c r="G50" i="2"/>
  <c r="D31" i="65"/>
  <c r="D22" i="21"/>
  <c r="E22" i="21" s="1"/>
  <c r="H44" i="67"/>
  <c r="G20" i="65"/>
  <c r="G31" i="65" s="1"/>
  <c r="G39" i="42"/>
  <c r="H44" i="42" s="1"/>
  <c r="C61" i="23"/>
  <c r="C64" i="23" s="1"/>
  <c r="E64" i="23" s="1"/>
  <c r="E44" i="67"/>
  <c r="F50" i="2"/>
  <c r="H50" i="2" s="1"/>
  <c r="G38" i="75"/>
  <c r="G33" i="38"/>
  <c r="H38" i="38" s="1"/>
  <c r="G14" i="44"/>
  <c r="H19" i="44" s="1"/>
  <c r="E31" i="16"/>
  <c r="G14" i="37"/>
  <c r="H29" i="37" s="1"/>
  <c r="F7" i="6"/>
  <c r="H7" i="6" s="1"/>
  <c r="G9" i="6"/>
  <c r="G7" i="6" l="1"/>
  <c r="H51" i="2"/>
  <c r="H21" i="44"/>
</calcChain>
</file>

<file path=xl/comments1.xml><?xml version="1.0" encoding="utf-8"?>
<comments xmlns="http://schemas.openxmlformats.org/spreadsheetml/2006/main">
  <authors>
    <author>Claudia</author>
  </authors>
  <commentList>
    <comment ref="C63" authorId="0" shapeId="0">
      <text>
        <r>
          <rPr>
            <b/>
            <sz val="9"/>
            <color indexed="81"/>
            <rFont val="Tahoma"/>
            <family val="2"/>
          </rPr>
          <t>EVALUACIÓN:
VERIFICAR QUE COINCIDA EL MONTO CON LO REPORTADO EN EL FORMATO ETCA-I-01 EN EL EJERCICIO ACTUAL.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Claudia</author>
  </authors>
  <commentList>
    <comment ref="F9" authorId="0" shape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actual en el mismo rubro</t>
        </r>
      </text>
    </comment>
    <comment ref="F18" authorId="0" shape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actual en el mismo rubro</t>
        </r>
      </text>
    </comment>
  </commentList>
</comments>
</file>

<file path=xl/comments3.xml><?xml version="1.0" encoding="utf-8"?>
<comments xmlns="http://schemas.openxmlformats.org/spreadsheetml/2006/main">
  <authors>
    <author>Claudia</author>
  </authors>
  <commentList>
    <comment ref="F38" authorId="0" shape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actual Total de Pasivo</t>
        </r>
      </text>
    </comment>
  </commentList>
</comments>
</file>

<file path=xl/comments4.xml><?xml version="1.0" encoding="utf-8"?>
<comments xmlns="http://schemas.openxmlformats.org/spreadsheetml/2006/main">
  <authors>
    <author>Claudia</author>
  </authors>
  <commentList>
    <comment ref="G20" authorId="0" shapeId="0">
      <text>
        <r>
          <rPr>
            <b/>
            <sz val="9"/>
            <color indexed="81"/>
            <rFont val="Tahoma"/>
            <family val="2"/>
          </rPr>
          <t xml:space="preserve">Evaluación:
</t>
        </r>
        <r>
          <rPr>
            <sz val="9"/>
            <color indexed="81"/>
            <rFont val="Tahoma"/>
            <family val="2"/>
          </rPr>
          <t xml:space="preserve">Total Ingreso Recaudado Anual - Total Ingreso Estimado Anual
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Evaluación:
Total Ingreso Recaudado Anual - Total Ingreso Estimado Anual</t>
        </r>
      </text>
    </comment>
  </commentList>
</comments>
</file>

<file path=xl/comments5.xml><?xml version="1.0" encoding="utf-8"?>
<comments xmlns="http://schemas.openxmlformats.org/spreadsheetml/2006/main">
  <authors>
    <author>Claudia</author>
  </authors>
  <commentList>
    <comment ref="D5" authorId="0" shapeId="0">
      <text>
        <r>
          <rPr>
            <b/>
            <sz val="9"/>
            <color indexed="81"/>
            <rFont val="Tahoma"/>
            <family val="2"/>
          </rPr>
          <t>EVALUACIÓN:
VERIFICA QUE COINCIDAN LAS CANTIDADES  DE TOTAL DE INGRESOS CON LO REPORTADO EN EL FORMATO ETCA-II-01 EN EL TOTAL DE LA COLUMNA DE TOTAL DE INGRESOS DEVENGADO ANUAL (4)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EVALUACIÓN:
VERIFICA QUE COINCIDAN LAS CANTIDADES  DE TOTAL DE INGRESOS CON LO REPORTADO EN EL FORMATO ETCA-I-03 EN EL MISMO RUBRO</t>
        </r>
      </text>
    </comment>
  </commentList>
</comments>
</file>

<file path=xl/comments6.xml><?xml version="1.0" encoding="utf-8"?>
<comments xmlns="http://schemas.openxmlformats.org/spreadsheetml/2006/main">
  <authors>
    <author>Claudia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EVALUACIÓN:
VERIFICA QUE COINCIDAN LAS CANTIDADES  DE TOTAL DE EGRESOS CON LO REPORTADO EN EL FORMATO ETCA-II-04 EN EL TOTAL DE LA COLUMNA DE EGRESOS DEVENGADO ANUAL.</t>
        </r>
      </text>
    </comment>
    <comment ref="C41" authorId="0" shapeId="0">
      <text>
        <r>
          <rPr>
            <b/>
            <sz val="9"/>
            <color indexed="81"/>
            <rFont val="Tahoma"/>
            <family val="2"/>
          </rPr>
          <t>EVALUACIÓN:
VERIFICA QUE COINCIDAN LAS CANTIDADES  DEL TOTAL GASTO CONTABLE CON LO REPORTADO EN EL FORMATO ETCA-I-03 EN EL TOTAL DE GASTOS Y OTRAS PÉRDIDAS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<sst xmlns="http://schemas.openxmlformats.org/spreadsheetml/2006/main" count="9426" uniqueCount="2422">
  <si>
    <t>Formatos</t>
  </si>
  <si>
    <t>Estado de Actividades</t>
  </si>
  <si>
    <t xml:space="preserve">Estado de Variación en la Hacienda Pública </t>
  </si>
  <si>
    <t>Estado de Cambios en la Situación Financiera</t>
  </si>
  <si>
    <t>Estado de Flujos de Efectivo</t>
  </si>
  <si>
    <t>Estado Analítico del Activo</t>
  </si>
  <si>
    <t>Estado Analítico de la Deuda y Otros Pasivos</t>
  </si>
  <si>
    <t>Informe Analítico de la Deuda y Otros Pasivos-Detallado-LDF</t>
  </si>
  <si>
    <t>Informe sobre Pasivos Contingentes</t>
  </si>
  <si>
    <t>Notas a los Estados Financieros</t>
  </si>
  <si>
    <t>II.- Información Presupuestaria</t>
  </si>
  <si>
    <t>Estado Analítico de Ingresos</t>
  </si>
  <si>
    <t>Estado Analítico del Ejercicio Presupuesto de Egresos Detallado-LDF Por Unidad Administrativa</t>
  </si>
  <si>
    <t>Conciliacion entre los Egresos Presupuestarios y los Gastos Contables</t>
  </si>
  <si>
    <t xml:space="preserve">Endeudamiento Neto                                                             </t>
  </si>
  <si>
    <t>III.- Información Programática</t>
  </si>
  <si>
    <t xml:space="preserve">Gasto por Categoría Programática    </t>
  </si>
  <si>
    <t xml:space="preserve">Gasto por Proyectos de Inversión   </t>
  </si>
  <si>
    <t xml:space="preserve">Indicadores de Postura Fiscal                                               </t>
  </si>
  <si>
    <t xml:space="preserve">Balance Presupuestario-LDF                                                            </t>
  </si>
  <si>
    <t>Relación de Cuentas Bancarias Productivas Específicas</t>
  </si>
  <si>
    <t>Análisis de variaciones Programático-Presupuestal</t>
  </si>
  <si>
    <t>Estado de Situación Financiera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</si>
  <si>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</si>
  <si>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</si>
  <si>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</si>
  <si>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</si>
  <si>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</si>
  <si>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</si>
  <si>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</si>
  <si>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</si>
  <si>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</si>
  <si>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</si>
  <si>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</si>
  <si>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</si>
  <si>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</si>
  <si>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</si>
  <si>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</si>
  <si>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</si>
  <si>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</si>
  <si>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</si>
  <si>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</si>
  <si>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 xml:space="preserve">     Total de Activos Circulantes</t>
  </si>
  <si>
    <t xml:space="preserve">     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</si>
  <si>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</si>
  <si>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</si>
  <si>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</si>
  <si>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</si>
  <si>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</si>
  <si>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</si>
  <si>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</si>
  <si>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</si>
  <si>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</si>
  <si>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</si>
  <si>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</si>
  <si>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</si>
  <si>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</si>
  <si>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</si>
  <si>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</si>
  <si>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</si>
  <si>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Otros Activos no Circulantes</t>
  </si>
  <si>
    <t>Total de Activos No Circulantes</t>
  </si>
  <si>
    <t>Total de Pasivos No Circulantes</t>
  </si>
  <si>
    <t>Total de Activos</t>
  </si>
  <si>
    <t>Total de Pasivo</t>
  </si>
  <si>
    <t>Hacienda Pública/Patrimonio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</si>
  <si>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</si>
  <si>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</si>
  <si>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</si>
  <si>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</si>
  <si>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</si>
  <si>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</si>
  <si>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</si>
  <si>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</si>
  <si>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</si>
  <si>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</si>
  <si>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</t>
  </si>
  <si>
    <t>Resultado por Posición Monetaria</t>
  </si>
  <si>
    <t>Resultado por Tenencia de Activos no Monetarios</t>
  </si>
  <si>
    <t>Total Hacienda Pública/Patrimonio</t>
  </si>
  <si>
    <t>Total de Pasivo y Hacienda Pública/Patrimonio</t>
  </si>
  <si>
    <t>"Bajo protesta de decir verdad declaramos que los Estados Financieros y sus Notas, son razonablemente correctos y son responsabilidad del emisor"</t>
  </si>
  <si>
    <t>Celdas Protegidas</t>
  </si>
  <si>
    <t>(PESOS)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</si>
  <si>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</si>
  <si>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</si>
  <si>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</si>
  <si>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</si>
  <si>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</si>
  <si>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</si>
  <si>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</si>
  <si>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</si>
  <si>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</si>
  <si>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</si>
  <si>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</si>
  <si>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</si>
  <si>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</si>
  <si>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</si>
  <si>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</si>
  <si>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</si>
  <si>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</si>
  <si>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</si>
  <si>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</si>
  <si>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</si>
  <si>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</si>
  <si>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</si>
  <si>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</si>
  <si>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</si>
  <si>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</si>
  <si>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</si>
  <si>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</si>
  <si>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</si>
  <si>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</si>
  <si>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</si>
  <si>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</si>
  <si>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</si>
  <si>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</si>
  <si>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</si>
  <si>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</si>
  <si>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</si>
  <si>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</si>
  <si>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</si>
  <si>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</si>
  <si>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</si>
  <si>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</si>
  <si>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</si>
  <si>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</si>
  <si>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</si>
  <si>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</si>
  <si>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</si>
  <si>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</si>
  <si>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</si>
  <si>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</si>
  <si>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</si>
  <si>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</si>
  <si>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</si>
  <si>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</si>
  <si>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</si>
  <si>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</si>
  <si>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</si>
  <si>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</si>
  <si>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</si>
  <si>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</si>
  <si>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</si>
  <si>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</si>
  <si>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</si>
  <si>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</si>
  <si>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</si>
  <si>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</si>
  <si>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</si>
  <si>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</si>
  <si>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</si>
  <si>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</si>
  <si>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</si>
  <si>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</si>
  <si>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</si>
  <si>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</si>
  <si>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</si>
  <si>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</si>
  <si>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</si>
  <si>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</si>
  <si>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</si>
  <si>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</si>
  <si>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</si>
  <si>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</si>
  <si>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</si>
  <si>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</si>
  <si>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</si>
  <si>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</si>
  <si>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</si>
  <si>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</si>
  <si>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</si>
  <si>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</si>
  <si>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</si>
  <si>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i. Otros Activos no Circulantes</t>
  </si>
  <si>
    <t>IB. Total de Activos No Circulantes (IB = a + b + c + d + e + f + g + h + i)</t>
  </si>
  <si>
    <t>II. Total del Pasivo (II = IIA + IIB)</t>
  </si>
  <si>
    <t>HACIENDA PÚBLICA/PATRIMONIO</t>
  </si>
  <si>
    <t>I. Total del Activo (I = IA + IB)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</si>
  <si>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</si>
  <si>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</si>
  <si>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</si>
  <si>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</si>
  <si>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</si>
  <si>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</si>
  <si>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</si>
  <si>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</si>
  <si>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</si>
  <si>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</si>
  <si>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</si>
  <si>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</si>
  <si>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</si>
  <si>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INGRESOS Y OTROS BENEFICIOS</t>
  </si>
  <si>
    <t>Impuestos</t>
  </si>
  <si>
    <t>Cuotas y Aportaciones de Seguridad Social</t>
  </si>
  <si>
    <t xml:space="preserve">Contribuciones de Mejoras </t>
  </si>
  <si>
    <t>Derechos</t>
  </si>
  <si>
    <t>Participaciones y Aportaciones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</si>
  <si>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</si>
  <si>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</si>
  <si>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</si>
  <si>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</si>
  <si>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</si>
  <si>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</si>
  <si>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</si>
  <si>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</si>
  <si>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</si>
  <si>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</si>
  <si>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</si>
  <si>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</si>
  <si>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</si>
  <si>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</si>
  <si>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</si>
  <si>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</si>
  <si>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</si>
  <si>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</si>
  <si>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</si>
  <si>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</si>
  <si>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</si>
  <si>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 xml:space="preserve">Participaciones y Aportaciones 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</si>
  <si>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</si>
  <si>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</si>
  <si>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</si>
  <si>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</si>
  <si>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</si>
  <si>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</si>
  <si>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</si>
  <si>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</si>
  <si>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</si>
  <si>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</si>
  <si>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</si>
  <si>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</si>
  <si>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</si>
  <si>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Otros Gastos</t>
  </si>
  <si>
    <t>Inversión Pública</t>
  </si>
  <si>
    <t>Inversión Pública no Capitalizable</t>
  </si>
  <si>
    <t>Total de Gastos y Otras Pérdidas</t>
  </si>
  <si>
    <t>Resultados del Ejercicio (Ahorro/Desahorro)</t>
  </si>
  <si>
    <t>Bajo protesta de decir verdad declaramos que los Estados Financieros y sus Notas, son razonablemente correctos y son responsabilidad del emisor</t>
  </si>
  <si>
    <t xml:space="preserve"> </t>
  </si>
  <si>
    <t>Estado de Variación en la Hacienda Pública</t>
  </si>
  <si>
    <t>Concepto</t>
  </si>
  <si>
    <t>Hacienda Pública / Patrimonio Contribuido</t>
  </si>
  <si>
    <t>Hacienda Pública / Patrimonio Generado del Ejercicio</t>
  </si>
  <si>
    <t>Total</t>
  </si>
  <si>
    <t>Origen</t>
  </si>
  <si>
    <t>Aplicación</t>
  </si>
  <si>
    <t>Activo</t>
  </si>
  <si>
    <t>Inventario</t>
  </si>
  <si>
    <t>Pasivo</t>
  </si>
  <si>
    <t>HACIENDA PUBLICA/PATRIMONIO</t>
  </si>
  <si>
    <t>Excesos o Insuficiencia en la Actualización de la Hacienda Pública/Patrimonio</t>
  </si>
  <si>
    <t xml:space="preserve">Flujos de Efectivo de las Actividades de Operación </t>
  </si>
  <si>
    <t>Contribuciones de mejoras</t>
  </si>
  <si>
    <t>Otros Orígenes de Operación</t>
  </si>
  <si>
    <t>Transferencias al resto del Sector Público</t>
  </si>
  <si>
    <t xml:space="preserve">Subsidios y Subvenciones </t>
  </si>
  <si>
    <t xml:space="preserve">Participaciones </t>
  </si>
  <si>
    <t>Otras Aplicaciones de Operación</t>
  </si>
  <si>
    <t>Flujos Netos de Efectivo por Actividades de Operación</t>
  </si>
  <si>
    <t xml:space="preserve">Flujos de Efectivo de las Actividades de Inversión </t>
  </si>
  <si>
    <t>Otros Orígenes de Inversión</t>
  </si>
  <si>
    <t>Otras Aplicaciones de Inversión</t>
  </si>
  <si>
    <t>Flujos Netos de Efectivo por Actividades de Inversión</t>
  </si>
  <si>
    <t>Flujo de Efectivo de las Actividades de Financiamiento</t>
  </si>
  <si>
    <t>Endeudamiento Neto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</si>
  <si>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</si>
  <si>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</si>
  <si>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</si>
  <si>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</si>
  <si>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</si>
  <si>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</si>
  <si>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</si>
  <si>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Saldo
Inicial
1</t>
  </si>
  <si>
    <t>Cargos del Periodo
2</t>
  </si>
  <si>
    <t>Abonos del Periodo
3</t>
  </si>
  <si>
    <t>Saldo
Final
4 (1+2-3)</t>
  </si>
  <si>
    <t>Variación del Periodo
(4-1)</t>
  </si>
  <si>
    <t>DENOMINACIÓN DE LAS DEUDAS</t>
  </si>
  <si>
    <t>MONEDA DE CONTRATACIÓN</t>
  </si>
  <si>
    <t>INSTITUCIÓN O PAÍS ACREEDOR</t>
  </si>
  <si>
    <t>SALDO INICIAL DEL PERIODO</t>
  </si>
  <si>
    <t>SALDO FINAL DEL PERIODO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</si>
  <si>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</si>
  <si>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</si>
  <si>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</si>
  <si>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</si>
  <si>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</si>
  <si>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</si>
  <si>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</si>
  <si>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</si>
  <si>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</si>
  <si>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Corto Plazo</t>
  </si>
  <si>
    <t>Largo Plazo</t>
  </si>
  <si>
    <t>Subtotal Lago Plazo</t>
  </si>
  <si>
    <t>Otros Pasivos</t>
  </si>
  <si>
    <t>Total Deuda y Otros Pasivos</t>
  </si>
  <si>
    <t>Informe Analítico de la Deuda Pública y Otros Pasivos - LDF</t>
  </si>
  <si>
    <t>Saldo</t>
  </si>
  <si>
    <t>Saldo Final del Periodo (h)</t>
  </si>
  <si>
    <t>h=d+e-f+g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</si>
  <si>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</si>
  <si>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</si>
  <si>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</si>
  <si>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</si>
  <si>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</si>
  <si>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</si>
  <si>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</si>
  <si>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</si>
  <si>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</si>
  <si>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</si>
  <si>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</si>
  <si>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t>4. Deuda Contingente 1 (informativo)</t>
  </si>
  <si>
    <t>A. Deuda Contingente 1</t>
  </si>
  <si>
    <t>B. Deuda Contingente 2</t>
  </si>
  <si>
    <t>C. Deuda Contingente XX</t>
  </si>
  <si>
    <t>5. Valor de Instrumentos Bono Cupón Cero 2 (Informativo)</t>
  </si>
  <si>
    <t>A. Instrumento Bono Cupón Cero 1</t>
  </si>
  <si>
    <t>B. Instrumento Bono Cupón Cero 2</t>
  </si>
  <si>
    <t>C. Instrumento Bono Cupón Cero XX</t>
  </si>
  <si>
    <t>Obligaciones a Corto Plazo (k)</t>
  </si>
  <si>
    <t>Tasa de Interés</t>
  </si>
  <si>
    <t>Comisiones y Costos Relacionados (o)</t>
  </si>
  <si>
    <t>Tasa Efectiva</t>
  </si>
  <si>
    <t>(n)</t>
  </si>
  <si>
    <t>(p)</t>
  </si>
  <si>
    <t>6. Obligaciones a Corto Plazo (Informativo)</t>
  </si>
  <si>
    <t>A. Crédito 1</t>
  </si>
  <si>
    <t>B. Crédito 2</t>
  </si>
  <si>
    <t>C. Crédito XX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</si>
  <si>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</si>
  <si>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</si>
  <si>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</si>
  <si>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</si>
  <si>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</si>
  <si>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</si>
  <si>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</si>
  <si>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</si>
  <si>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</si>
  <si>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</si>
  <si>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</si>
  <si>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</si>
  <si>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</si>
  <si>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</si>
  <si>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</si>
  <si>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</si>
  <si>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</si>
  <si>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</si>
  <si>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</si>
  <si>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</si>
  <si>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A Corto Plazo</t>
  </si>
  <si>
    <t>INFORME SOBRE PASIVOS CONTINGENTES:  Informar las obligaciones que tienen su origen en  hechos específicos e independientes del pasado que en el futuro pueden ocurrir o no, y de acuerdo con lo que acontezca, desaparecen o se convierten en pasivos reales por ejemplo, juicios, garantías, avales, costos de planes de pensiones, jubilaciones, etc.</t>
  </si>
  <si>
    <t>A Mediano Plazo</t>
  </si>
  <si>
    <t>A Largo Plazo</t>
  </si>
  <si>
    <t>1.</t>
  </si>
  <si>
    <t>5.</t>
  </si>
  <si>
    <t>6.</t>
  </si>
  <si>
    <t>Ampliaciones y Reducciones           (+ ó -)</t>
  </si>
  <si>
    <t>Diferencia</t>
  </si>
  <si>
    <t>(1)</t>
  </si>
  <si>
    <t>(2)</t>
  </si>
  <si>
    <t>(3= 1 +2)</t>
  </si>
  <si>
    <t>(4)</t>
  </si>
  <si>
    <t>(5)</t>
  </si>
  <si>
    <t>(6= 5 - 1 )</t>
  </si>
  <si>
    <t>Contribuciones de Mejoras</t>
  </si>
  <si>
    <t>Productos</t>
  </si>
  <si>
    <t>Aprovechamientos</t>
  </si>
  <si>
    <t>Ingresos Derivados de Financiamientos</t>
  </si>
  <si>
    <t xml:space="preserve">Impuestos </t>
  </si>
  <si>
    <t>Capital</t>
  </si>
  <si>
    <t>Transferencias, Asignaciones, Subsidios y Otras Ayudas</t>
  </si>
  <si>
    <t>Ingresos  derivados de Financiamiento</t>
  </si>
  <si>
    <t>Los Ingresos Excedentes  se presentan para efectos de cumplimiento de la Ley de Ingresos del Estado y Ley de Contabilidad Gubernamental.</t>
  </si>
  <si>
    <t>El importe reflejado siempre debe ser mayor a cero. Nunca en rojo.</t>
  </si>
  <si>
    <t>Ingreso</t>
  </si>
  <si>
    <t>Diferencia (e)</t>
  </si>
  <si>
    <t>Estimado (d)</t>
  </si>
  <si>
    <t>Ampliaciones/ (Reducciones)</t>
  </si>
  <si>
    <t>Modificado</t>
  </si>
  <si>
    <t>Devengado</t>
  </si>
  <si>
    <t>Recaudado</t>
  </si>
  <si>
    <t>(c)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</si>
  <si>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</si>
  <si>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</si>
  <si>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</si>
  <si>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</si>
  <si>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</si>
  <si>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</si>
  <si>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</si>
  <si>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</si>
  <si>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</si>
  <si>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</si>
  <si>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</si>
  <si>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</si>
  <si>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</si>
  <si>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</si>
  <si>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</si>
  <si>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</si>
  <si>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</si>
  <si>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</si>
  <si>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</si>
  <si>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</si>
  <si>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</si>
  <si>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</si>
  <si>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</si>
  <si>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</si>
  <si>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</si>
  <si>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</si>
  <si>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</si>
  <si>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</si>
  <si>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</si>
  <si>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</si>
  <si>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</si>
  <si>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</si>
  <si>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</si>
  <si>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</si>
  <si>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</si>
  <si>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</si>
  <si>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</si>
  <si>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</si>
  <si>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</si>
  <si>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</si>
  <si>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</si>
  <si>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</si>
  <si>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</si>
  <si>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</si>
  <si>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</si>
  <si>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</si>
  <si>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</si>
  <si>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</si>
  <si>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</si>
  <si>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</si>
  <si>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</si>
  <si>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</si>
  <si>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</si>
  <si>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</si>
  <si>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</si>
  <si>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</si>
  <si>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</si>
  <si>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Conciliacion entre los Ingresos Presupuestarios y Contables</t>
  </si>
  <si>
    <t>Estado Analítico del Ejercicio Presupuesto de Egresos</t>
  </si>
  <si>
    <t>Clasificación por Objeto del Gasto (Capítulo y Concepto)</t>
  </si>
  <si>
    <t>Ejercicio del Presupuesto por
Capítulo del Gasto</t>
  </si>
  <si>
    <t>Egresos Aprobado   Anual</t>
  </si>
  <si>
    <t>Egresos Modificado   Anual</t>
  </si>
  <si>
    <t>Egresos Devengado Acumulado</t>
  </si>
  <si>
    <t>Egresos Pagado     Acumulado</t>
  </si>
  <si>
    <t>Subejercicio</t>
  </si>
  <si>
    <t>(3=1+2)</t>
  </si>
  <si>
    <t>( 6 = 3 - 4 )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</si>
  <si>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</si>
  <si>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</si>
  <si>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</si>
  <si>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</si>
  <si>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</si>
  <si>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</si>
  <si>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</si>
  <si>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</si>
  <si>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</si>
  <si>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</si>
  <si>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</si>
  <si>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</si>
  <si>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</si>
  <si>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</si>
  <si>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</si>
  <si>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</si>
  <si>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</si>
  <si>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</si>
  <si>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</si>
  <si>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</si>
  <si>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</si>
  <si>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</si>
  <si>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</si>
  <si>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</si>
  <si>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</si>
  <si>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</si>
  <si>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</si>
  <si>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</si>
  <si>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</si>
  <si>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</si>
  <si>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</si>
  <si>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</si>
  <si>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</si>
  <si>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</si>
  <si>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</si>
  <si>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</si>
  <si>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</si>
  <si>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</si>
  <si>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</si>
  <si>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</si>
  <si>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</si>
  <si>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</si>
  <si>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</si>
  <si>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</si>
  <si>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</si>
  <si>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</si>
  <si>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</si>
  <si>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</si>
  <si>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</si>
  <si>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Total del Gasto</t>
  </si>
  <si>
    <t>Estado Analítico del Ejercicio del Presupuesto de Egresos Detallado - LDF</t>
  </si>
  <si>
    <t xml:space="preserve">Clasificación por Objeto del Gasto (Capítulo y Concepto) </t>
  </si>
  <si>
    <t>Egresos</t>
  </si>
  <si>
    <t>Subejercicio (e)</t>
  </si>
  <si>
    <t>Aprobado (d)</t>
  </si>
  <si>
    <t xml:space="preserve">Ampliaciones/ (Reducciones) </t>
  </si>
  <si>
    <t xml:space="preserve">Modificado </t>
  </si>
  <si>
    <t xml:space="preserve">Pagado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</si>
  <si>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</si>
  <si>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</si>
  <si>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</si>
  <si>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</si>
  <si>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</si>
  <si>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</si>
  <si>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</si>
  <si>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</si>
  <si>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</si>
  <si>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</si>
  <si>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</si>
  <si>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</si>
  <si>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</si>
  <si>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</si>
  <si>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</si>
  <si>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</si>
  <si>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</si>
  <si>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</si>
  <si>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</si>
  <si>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</si>
  <si>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</si>
  <si>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</si>
  <si>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</si>
  <si>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</si>
  <si>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</si>
  <si>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</si>
  <si>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</si>
  <si>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</si>
  <si>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</si>
  <si>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</si>
  <si>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</si>
  <si>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</si>
  <si>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</si>
  <si>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</si>
  <si>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</si>
  <si>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</si>
  <si>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</si>
  <si>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</si>
  <si>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</si>
  <si>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</si>
  <si>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</si>
  <si>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</si>
  <si>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</si>
  <si>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</si>
  <si>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</si>
  <si>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</si>
  <si>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</si>
  <si>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</si>
  <si>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</si>
  <si>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</si>
  <si>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</si>
  <si>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</si>
  <si>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</si>
  <si>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</si>
  <si>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</si>
  <si>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</si>
  <si>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</si>
  <si>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</si>
  <si>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</si>
  <si>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</si>
  <si>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</si>
  <si>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</si>
  <si>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</si>
  <si>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</si>
  <si>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</si>
  <si>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</si>
  <si>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</si>
  <si>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</si>
  <si>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</si>
  <si>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</si>
  <si>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</si>
  <si>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</si>
  <si>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</si>
  <si>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</si>
  <si>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</si>
  <si>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</si>
  <si>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Clasificación Económica (por Tipo de Gasto)</t>
  </si>
  <si>
    <t>Gasto Corriente</t>
  </si>
  <si>
    <t>Gasto de Capital</t>
  </si>
  <si>
    <t>Amortización del la Deuda y Disminución de Pasivos</t>
  </si>
  <si>
    <t>A continuación se conceptualizan las siguientes categorías:</t>
  </si>
  <si>
    <t>1. Gasto Corriente</t>
  </si>
  <si>
    <t>Son los gastos de consumo y/o de operación, el arrendamiento de la propiedad y las transferencias otorgadas a los otros componentes institucionales del sistema económico para financiar gastos de esas características.</t>
  </si>
  <si>
    <t>2. Gasto de Capital</t>
  </si>
  <si>
    <t>Son los gastos destinados a la inversión de capital y las transferencias a los otros componentes institucionales del sistema económico que se efectúan para financiar gastos de éstos con tal propósito.</t>
  </si>
  <si>
    <t>3. Amortización de la deuda y disminución de pasivos</t>
  </si>
  <si>
    <t>Comprende la amortización de la deuda adquirida y disminución de pasivos con el sector privado, público y externo.</t>
  </si>
  <si>
    <t>4. Pensiones y Jubilaciones</t>
  </si>
  <si>
    <t>Son los gastos destinados para el pago a pensionistas y jubilados o a sus familiares, que cubren los gobiernos Federal, Estatal y Municipal, o bien el Instituto de Seguridad Social correspondiente.</t>
  </si>
  <si>
    <t>Punto Adicionado DOF 30-09-2015</t>
  </si>
  <si>
    <t xml:space="preserve">5. Participaciones </t>
  </si>
  <si>
    <t>Son los gastos destinados a cubrir las participaciones para las entidades federativas y/o los municipios.</t>
  </si>
  <si>
    <t>Clasificación Administrativa (Por Unidad Administrativa)</t>
  </si>
  <si>
    <t>Clasificación Administrativa</t>
  </si>
  <si>
    <t>Pagado</t>
  </si>
  <si>
    <t>Clasificación Administrativa (Por Poderes)</t>
  </si>
  <si>
    <t>Poder Ejecutivo</t>
  </si>
  <si>
    <t>Poder Legislativo</t>
  </si>
  <si>
    <t>Poder Judicial</t>
  </si>
  <si>
    <t>Órganos Autónomos</t>
  </si>
  <si>
    <t>Clasificación Administrativa (Por Tipo de Organismos o Entidad Paraestatal)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</si>
  <si>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</si>
  <si>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</si>
  <si>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</si>
  <si>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</si>
  <si>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</si>
  <si>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</si>
  <si>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</si>
  <si>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Clasificación Funcional (Finalidad y Función)</t>
  </si>
  <si>
    <t>Gobierno</t>
  </si>
  <si>
    <t>Legislación</t>
  </si>
  <si>
    <t>Justicia</t>
  </si>
  <si>
    <t>Coordinación de la Politica de Gobierno</t>
  </si>
  <si>
    <t>Relaciones Exteriores</t>
  </si>
  <si>
    <t>Asuntos Financieros y Hacendarios</t>
  </si>
  <si>
    <t>Seguridad Nacional</t>
  </si>
  <si>
    <t>Asuntos de Orden Público y Seguridad Interior</t>
  </si>
  <si>
    <t>Desarrollo Social</t>
  </si>
  <si>
    <t>Protección Ambiental</t>
  </si>
  <si>
    <t>Viviendas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</si>
  <si>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</si>
  <si>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</si>
  <si>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</si>
  <si>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</si>
  <si>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</si>
  <si>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</si>
  <si>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</si>
  <si>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</si>
  <si>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</si>
  <si>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</si>
  <si>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</si>
  <si>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</si>
  <si>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</si>
  <si>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Tencología e Innovación</t>
  </si>
  <si>
    <t>Otras Industrias y Otros Asuntos Económicos</t>
  </si>
  <si>
    <t>Otras No Clasificadas en funciones anteriores</t>
  </si>
  <si>
    <t>Transacdciones de la Deuda Pública / Costo financiero de la Deuda</t>
  </si>
  <si>
    <t>Transferencias, Participaciones y Aportaciones entre Diferentes Niveles y Órdenes de gobierno</t>
  </si>
  <si>
    <t>Saneamiento del Sistema Financiero</t>
  </si>
  <si>
    <t>Adeudos de ejercicios Fiscales Anteriores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</si>
  <si>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</si>
  <si>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</si>
  <si>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</si>
  <si>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</si>
  <si>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</si>
  <si>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</si>
  <si>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</si>
  <si>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</si>
  <si>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</si>
  <si>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</si>
  <si>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</si>
  <si>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</si>
  <si>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</si>
  <si>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</si>
  <si>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</si>
  <si>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</si>
  <si>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</si>
  <si>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</si>
  <si>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</si>
  <si>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</si>
  <si>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</si>
  <si>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</si>
  <si>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</si>
  <si>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</si>
  <si>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</si>
  <si>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</si>
  <si>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</si>
  <si>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</si>
  <si>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</si>
  <si>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</si>
  <si>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</si>
  <si>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</si>
  <si>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</si>
  <si>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</si>
  <si>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Por Partida del Gasto</t>
  </si>
  <si>
    <t>Ejercicio del Presupuesto por
Partida  /  Descripción</t>
  </si>
  <si>
    <t>% Avance Anual</t>
  </si>
  <si>
    <t>(7= 4/3)</t>
  </si>
  <si>
    <t>Estado Analítico del Ejercicio de Presupuesto de Egresos- Detallado – LDF</t>
  </si>
  <si>
    <t>(Clasificación de Servicios Personales por Categoría)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</si>
  <si>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</si>
  <si>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</si>
  <si>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</si>
  <si>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</si>
  <si>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</si>
  <si>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</si>
  <si>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</si>
  <si>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</si>
  <si>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</si>
  <si>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</si>
  <si>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</si>
  <si>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</si>
  <si>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</si>
  <si>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</si>
  <si>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1. Total de Egresos Presupuestarios</t>
  </si>
  <si>
    <t>Otros Egresos Presupuestales No Contables</t>
  </si>
  <si>
    <t>Otros Gastos Contables No Presupuestales</t>
  </si>
  <si>
    <t>4. Total de Gasto Contable  (4=  1  -  2  +  3 )</t>
  </si>
  <si>
    <t xml:space="preserve">                                                  (pesos)</t>
  </si>
  <si>
    <t>Identificacion del crédito o Instrumento</t>
  </si>
  <si>
    <t>Contratacion / Colocación</t>
  </si>
  <si>
    <t>Amortización</t>
  </si>
  <si>
    <t>A</t>
  </si>
  <si>
    <t>B</t>
  </si>
  <si>
    <t>C=A-B</t>
  </si>
  <si>
    <t>Créditos Bancarios</t>
  </si>
  <si>
    <t>Total Créditos Bancarios</t>
  </si>
  <si>
    <t>Otros Instrumentos de Deuda</t>
  </si>
  <si>
    <t>Total Otros Instrumentos de Deuda</t>
  </si>
  <si>
    <t>TOTAL</t>
  </si>
  <si>
    <t>Intereses de la Deuda</t>
  </si>
  <si>
    <t>Total de Interéses Créditos Bancarios</t>
  </si>
  <si>
    <t>Total Intereses Otros Instrumentos de Deuda</t>
  </si>
  <si>
    <t>Gasto Por Categoría Programática</t>
  </si>
  <si>
    <t xml:space="preserve">                 (PESOS)</t>
  </si>
  <si>
    <t>Egresos Devengado     Anual</t>
  </si>
  <si>
    <t>Egresos Pagado     Anual</t>
  </si>
  <si>
    <t>Programas</t>
  </si>
  <si>
    <t>Sujetos a Reglas de Operación</t>
  </si>
  <si>
    <t>Otros Subsidios</t>
  </si>
  <si>
    <t xml:space="preserve">   Desempeño de las Funciones:</t>
  </si>
  <si>
    <t>Prestación de Servicios Públicos</t>
  </si>
  <si>
    <t>Provisión de Bienes Públics</t>
  </si>
  <si>
    <t>Planeación, Seguimiento y Evaluación de Políticas Públicas</t>
  </si>
  <si>
    <t>Promoción y Fomento</t>
  </si>
  <si>
    <t>Regulación y Supervisión</t>
  </si>
  <si>
    <t>Funciones de las Fuerzas Armadas (Unicamente el Gobierno Federal)</t>
  </si>
  <si>
    <t>Específicos</t>
  </si>
  <si>
    <t>Proyectos de Inversión</t>
  </si>
  <si>
    <t xml:space="preserve">   Administrativos y de Apoyos</t>
  </si>
  <si>
    <t>Apoyo al Proceso Presupuestario y para Mejorar la Eficiencia Institucional</t>
  </si>
  <si>
    <t>Apoyo a la Función Pública y al Mejoramiento de la Gestión</t>
  </si>
  <si>
    <t>Operaciones Ajenas</t>
  </si>
  <si>
    <t xml:space="preserve">   Compromisos</t>
  </si>
  <si>
    <t>Obligaciones de Cumplimiento de Resolición Jurisdiccional</t>
  </si>
  <si>
    <t>Desastres Naturales</t>
  </si>
  <si>
    <t xml:space="preserve">   Obligaciones</t>
  </si>
  <si>
    <t>Aportaciones a la Seguridad Social</t>
  </si>
  <si>
    <t>Aportaciones a Fondos de Estabilización</t>
  </si>
  <si>
    <t>Aportaciones a Fondos de Inversión y Reestructura de Pensiones</t>
  </si>
  <si>
    <t xml:space="preserve">   Programas de gasto Federalizado ( Gobierno Federal)</t>
  </si>
  <si>
    <t>Gasto Federalizado</t>
  </si>
  <si>
    <t xml:space="preserve">   Participaciones a Entidades Federativas y Municipios</t>
  </si>
  <si>
    <t xml:space="preserve">   Costo Financiero, Deuda o Apoyo a Deudores y Ahorradores de la Banca</t>
  </si>
  <si>
    <t xml:space="preserve">   Adeudos de Ejercicios Fiscales Anteriores</t>
  </si>
  <si>
    <t>Gastos por proyectos de Inversión</t>
  </si>
  <si>
    <t>GASTO DE INVERSION EJERCIDO:</t>
  </si>
  <si>
    <t xml:space="preserve">NOMBRE DEL PROYECTO </t>
  </si>
  <si>
    <t xml:space="preserve">MONTO EROGADO </t>
  </si>
  <si>
    <r>
      <t>ORIGEN DEL RECURSO</t>
    </r>
    <r>
      <rPr>
        <b/>
        <sz val="14"/>
        <rFont val="Arial Narrow"/>
        <family val="2"/>
      </rPr>
      <t>*</t>
    </r>
  </si>
  <si>
    <t>*</t>
  </si>
  <si>
    <t>Se deberán informar con todas las fuentes del recurso.</t>
  </si>
  <si>
    <t>Ya sean obras con Recurso Federal, Recurso Estatal e Ingresos Propios del ente Público.</t>
  </si>
  <si>
    <t>Indicadores de Postura Fiscal</t>
  </si>
  <si>
    <t>Estimado Original Anual</t>
  </si>
  <si>
    <t>Pagado 3</t>
  </si>
  <si>
    <t>I. Ingresos Presupuestarios (I= 1 + 2 )</t>
  </si>
  <si>
    <t>1. Ingresos Gobierno del Estado 1</t>
  </si>
  <si>
    <t>2. Ingresos Sector Paraestatal  1</t>
  </si>
  <si>
    <t>II. Egresos Presupuestarios ( II= 3+4 )</t>
  </si>
  <si>
    <t>3. Egresos del Gobierno de la Entidad Federativa 2</t>
  </si>
  <si>
    <t>4. Egresos  del Sector Paraestatal  2</t>
  </si>
  <si>
    <t>III. Balance Presupuestario (Superávit o Déficit)  (III= I-II)</t>
  </si>
  <si>
    <t>III. Balance Presupuestario (Superávit o Déficit)</t>
  </si>
  <si>
    <t>IV. Interéses, Comisiones y Gastos de la Deuda</t>
  </si>
  <si>
    <t>V. Balance Primario (superávit o Déficit)   (V= III-IV)</t>
  </si>
  <si>
    <t>A. Financiamiento</t>
  </si>
  <si>
    <t>B. Amortización de la Deuda</t>
  </si>
  <si>
    <t>C. Endeudamiento o Desendeudamiento   (C=A-B)</t>
  </si>
  <si>
    <t>RECOMENDACIONES CONAC</t>
  </si>
  <si>
    <t xml:space="preserve">1 Los Ingresos que se presentan son los ingresos presupuestario totales sin incluir los ingresos por financiamientos. Los Ingresos del Gobierno de la Entidad Federativa corresponden a los del Poder Ejecutivo, Legislativo Judicial y Autónomos. </t>
  </si>
  <si>
    <t>2 Los egresos que se presentan son los egresos presupuestarios totales sin incluir los egresos por amortización. Los egresos del Gobierno de la Entidad Federativa corresponden a los del Poder Ejecutivo, Legislativo, Judicial y Órganos Autónomos 3 Para Ingresos se reportan los ingresos recaudados; para egresos se reportan los egresos pagados</t>
  </si>
  <si>
    <t>3 Para Ingresos se reportan los ingresos recaudados; para egresos se reportan los egresos pagados.</t>
  </si>
  <si>
    <t>Balance Presupuestario - LDF</t>
  </si>
  <si>
    <t>Estimado/</t>
  </si>
  <si>
    <t>Recaudado/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</si>
  <si>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</si>
  <si>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</si>
  <si>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</si>
  <si>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</si>
  <si>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</si>
  <si>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</si>
  <si>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</si>
  <si>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</si>
  <si>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</si>
  <si>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>I. Balance Presupuestario (I = A – B + C)</t>
  </si>
  <si>
    <t>II. Balance Presupuestario sin Financiamiento Neto (II = I - A3)</t>
  </si>
  <si>
    <t>III. Balance Presupuestario sin Financiamiento Neto y sin Remanentes del Ejercicio Anterior (III= II - C)</t>
  </si>
  <si>
    <t>Aprobado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</si>
  <si>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</si>
  <si>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</si>
  <si>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</si>
  <si>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</si>
  <si>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</si>
  <si>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</si>
  <si>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</si>
  <si>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</si>
  <si>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</si>
  <si>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</si>
  <si>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</si>
  <si>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</si>
  <si>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</si>
  <si>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</si>
  <si>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</si>
  <si>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</si>
  <si>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</si>
  <si>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</si>
  <si>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</si>
  <si>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 xml:space="preserve">                                        (pesos)</t>
  </si>
  <si>
    <t>Fondo, Programa o Convenio</t>
  </si>
  <si>
    <t>Datos de la Cuenta Bancaria</t>
  </si>
  <si>
    <t>Institución Bancaria</t>
  </si>
  <si>
    <t>Número de Cuenta</t>
  </si>
  <si>
    <t>NOTA: La información de este formato es ACUMULADA</t>
  </si>
  <si>
    <t>Relación de Bienes Muebles e Inmuebles que Componen su Patrimonio</t>
  </si>
  <si>
    <t xml:space="preserve">                              (pesos)</t>
  </si>
  <si>
    <t>Código</t>
  </si>
  <si>
    <t>Descripción del Bien</t>
  </si>
  <si>
    <t>Valor en Libros</t>
  </si>
  <si>
    <t>BIENES MUEBLES</t>
  </si>
  <si>
    <t>BIENES INMUEBLES</t>
  </si>
  <si>
    <t>TERRENOS</t>
  </si>
  <si>
    <t>EDIFICIOS</t>
  </si>
  <si>
    <t>Y DEMAS INMUEBLES</t>
  </si>
  <si>
    <t>NOTA: la información de este formato es ACUMULADA.</t>
  </si>
  <si>
    <t>Matriz de Indicadores de Resultados</t>
  </si>
  <si>
    <t>I.- Información contable</t>
  </si>
  <si>
    <t>Estado de Situación Financiera-Detallado-LDF</t>
  </si>
  <si>
    <t>Informe Analítico de Obligaciones Diferentes de Financiamiento-LDF</t>
  </si>
  <si>
    <t xml:space="preserve">Estado Analítico de Ingresos Detallado-LDF                                 </t>
  </si>
  <si>
    <t xml:space="preserve">Conciliación entre los Ingresos Presupuestarios y Contables      </t>
  </si>
  <si>
    <t>Estado Analítico del Ejercicio Presupuesto de Egresos Detallado-LDF</t>
  </si>
  <si>
    <t>Clasificación Por Objeto del Gasto</t>
  </si>
  <si>
    <t>Clasificación Económica (Por Tipo de Gasto)</t>
  </si>
  <si>
    <t>Por Unidad Administrativa</t>
  </si>
  <si>
    <t>Clasificación Administrativa, Por Poderes</t>
  </si>
  <si>
    <t>Clasificación Administrativa, Por tipo de Organismo o Entidad Paraestatal</t>
  </si>
  <si>
    <t>Estado Analítico del Ejercicio Presupuesto de Egresos -Detallado-LDF</t>
  </si>
  <si>
    <t xml:space="preserve">Estado Analítico del Ejercicio Presupuesto de Egresos - Detallado-LDF  </t>
  </si>
  <si>
    <t>Conciliación entre los Egresos Presupuestarios y los Gastos Contables</t>
  </si>
  <si>
    <t xml:space="preserve">Intereses de la Deuda                                                        </t>
  </si>
  <si>
    <t xml:space="preserve">Informe de Avance Programático </t>
  </si>
  <si>
    <t xml:space="preserve">IV.- Información Complementaria-Anexos. </t>
  </si>
  <si>
    <t>Hacienda Pública / Patrimonio Generado de Ejercicios Anteriores</t>
  </si>
  <si>
    <t>Exceso o Insuficiencia en la Actualización de la Hacienda Pública / Patrimonio</t>
  </si>
  <si>
    <t>Gasto por Programa Presupuestario (NO APLICA)</t>
  </si>
  <si>
    <t>Relación de esquemas bursátiles y de coberturas financieras (SOLO EN CUENTA PÚBLICA)</t>
  </si>
  <si>
    <t>Relación de Bienes que Componen su Patrimonio (SEGUNDO TRIMESTRE y CUENTA PÚBLICA)</t>
  </si>
  <si>
    <t xml:space="preserve">   Subsidios: Sector Social y Privado o Estados y Municipios</t>
  </si>
  <si>
    <t>Ingresos Finanacieros</t>
  </si>
  <si>
    <t xml:space="preserve">Aprovechamientos Patrimoniales </t>
  </si>
  <si>
    <t>1. Total de Ingresos Presupuestarios</t>
  </si>
  <si>
    <t>2.Mas Ingresos contables No Presupuestarios</t>
  </si>
  <si>
    <t>3.Menos Ingresos Presupuestarios No Contables</t>
  </si>
  <si>
    <t>4. Total de Ingresos Contables  (4=  1  +  2  -  3 )</t>
  </si>
  <si>
    <t xml:space="preserve">2. Menos Egresos Presupuestarios No Contables </t>
  </si>
  <si>
    <t xml:space="preserve">Materias Primas y Materiales de Producción y Comercializacíon </t>
  </si>
  <si>
    <t xml:space="preserve">Materiales y Suministros </t>
  </si>
  <si>
    <t>3. Más Gastos Contables No Presupuestarios</t>
  </si>
  <si>
    <t xml:space="preserve">Productos </t>
  </si>
  <si>
    <t xml:space="preserve">Aprovechamientos </t>
  </si>
  <si>
    <t xml:space="preserve">Participaciones, Aportaciones, Convenios, Incentivos Derivados de la Colaboración Fiscal, Fondos Distintos de Aportaciones, Transferencias, Asignaciones, Subsidios y Subvenciones, y Pensiones y Juvilaciones </t>
  </si>
  <si>
    <t xml:space="preserve">Participaciones,  Aportaciones, Convenios, Incentivos Derivados de la Colaboracion Fiscal y Fondos Distintos de Aportaciones </t>
  </si>
  <si>
    <t>Rubros de  Ingresos</t>
  </si>
  <si>
    <t>Estimado</t>
  </si>
  <si>
    <t xml:space="preserve">Recaudado </t>
  </si>
  <si>
    <t>Ingresos por Ventas de Bienes, Prestacion de Servicios y Otros Ingresos</t>
  </si>
  <si>
    <t xml:space="preserve">Participaciones, Aportaciones, Convenios, Incentivos Derivados de la Colaboracción Fiscal y Fondos Distintos de Aportaciones </t>
  </si>
  <si>
    <t xml:space="preserve">Ingresos Excedentes </t>
  </si>
  <si>
    <t>Estado Analitico de Ingresos Por Fuente de Financiamiento</t>
  </si>
  <si>
    <t xml:space="preserve">Ingresos del Poder Ejecutivo Federal o Estatal y de los Municipios </t>
  </si>
  <si>
    <t xml:space="preserve">Transferencias, Asignaciones, Subsidios y Subvenciones, y Pensiones y Jubilaciones </t>
  </si>
  <si>
    <t>Ingresos De los Entes Públicos de los Poderes Legislativo y Judicial, de los Órganos Autonomos y del Sector Paraestatal o Paramunicipal, asi como de las Empresas Productivas del Estado</t>
  </si>
  <si>
    <t>J. Transferencias y Asignaciones</t>
  </si>
  <si>
    <t>Ingresos de  Gestión</t>
  </si>
  <si>
    <t>Ingresos por Venta de Bienes y Prestación de Servicios</t>
  </si>
  <si>
    <t>Transferencias, Asignaciones, Subsidios y Subvenciones, y Pensiones y Jubilaciones</t>
  </si>
  <si>
    <t xml:space="preserve">Participaciones, Aportaciones, Convenios, Incentivos Derivados de la Colaboración Fiscal y Fondos Distintos de Aportaciones </t>
  </si>
  <si>
    <t>Aumento por Insuficiencia de Estimaciones por Pérdida o Deterioro u Obsolescencia</t>
  </si>
  <si>
    <t xml:space="preserve">     Interno</t>
  </si>
  <si>
    <t xml:space="preserve">     Externo</t>
  </si>
  <si>
    <r>
      <t>Productos</t>
    </r>
    <r>
      <rPr>
        <vertAlign val="superscript"/>
        <sz val="10"/>
        <color theme="1"/>
        <rFont val="Arial Narrow"/>
        <family val="2"/>
      </rPr>
      <t>1</t>
    </r>
  </si>
  <si>
    <r>
      <t>Aprovechamientos</t>
    </r>
    <r>
      <rPr>
        <vertAlign val="superscript"/>
        <sz val="10"/>
        <color theme="1"/>
        <rFont val="Arial Narrow"/>
        <family val="2"/>
      </rPr>
      <t>2</t>
    </r>
  </si>
  <si>
    <r>
      <t>Ingresos por ventas de Bienes, Prestación de Servicios y Otros Ingresos</t>
    </r>
    <r>
      <rPr>
        <vertAlign val="superscript"/>
        <sz val="10"/>
        <color theme="1"/>
        <rFont val="Arial Narrow"/>
        <family val="2"/>
      </rPr>
      <t>3</t>
    </r>
  </si>
  <si>
    <t>Otros Ingresos Contables No Presupuestarios</t>
  </si>
  <si>
    <t>Otros Ingresos Presupuestarios No Contables</t>
  </si>
  <si>
    <t>Arctivos Biológicos</t>
  </si>
  <si>
    <t>Armonización de la Deuda Pública</t>
  </si>
  <si>
    <t>Adeudos de Ejercicios Fiscales Anteriores (ADEFAS)</t>
  </si>
  <si>
    <r>
      <rPr>
        <b/>
        <vertAlign val="superscript"/>
        <sz val="9"/>
        <color theme="0" tint="-0.34998626667073579"/>
        <rFont val="Arial Narrow"/>
        <family val="2"/>
      </rPr>
      <t>1</t>
    </r>
    <r>
      <rPr>
        <b/>
        <sz val="9"/>
        <color theme="0" tint="-0.34998626667073579"/>
        <rFont val="Arial Narrow"/>
        <family val="2"/>
      </rPr>
      <t xml:space="preserve"> </t>
    </r>
    <r>
      <rPr>
        <sz val="9"/>
        <color theme="0" tint="-0.34998626667073579"/>
        <rFont val="Arial Narrow"/>
        <family val="2"/>
      </rPr>
      <t>Incluye interesesque generan las cuentas bancarias de los entes públicos en productos.</t>
    </r>
  </si>
  <si>
    <r>
      <rPr>
        <b/>
        <vertAlign val="superscript"/>
        <sz val="9"/>
        <color theme="0" tint="-0.34998626667073579"/>
        <rFont val="Arial Narrow"/>
        <family val="2"/>
      </rPr>
      <t>2</t>
    </r>
    <r>
      <rPr>
        <vertAlign val="superscript"/>
        <sz val="9"/>
        <color theme="0" tint="-0.34998626667073579"/>
        <rFont val="Arial Narrow"/>
        <family val="2"/>
      </rPr>
      <t xml:space="preserve"> </t>
    </r>
    <r>
      <rPr>
        <sz val="9"/>
        <color theme="0" tint="-0.34998626667073579"/>
        <rFont val="Arial Narrow"/>
        <family val="2"/>
      </rPr>
      <t>Incluye donativos en efectivo del Poder Ejecutivo, entre otros aprovechamientos.</t>
    </r>
  </si>
  <si>
    <r>
      <rPr>
        <b/>
        <vertAlign val="superscript"/>
        <sz val="9"/>
        <color theme="0" tint="-0.34998626667073579"/>
        <rFont val="Arial Narrow"/>
        <family val="2"/>
      </rPr>
      <t>3</t>
    </r>
    <r>
      <rPr>
        <sz val="9"/>
        <color theme="0" tint="-0.34998626667073579"/>
        <rFont val="Arial Narrow"/>
        <family val="2"/>
      </rPr>
      <t xml:space="preserve"> Se refiere a los ingresos propios obtenidos por los Poderes Legislativo y Judicial, los Organos Autónomos y las entidades de la administracion pública paraestataly paramunicipal, por sus actividades diversas no inherentes a su operación que general recursos y que no sean ingresos por venta de bienes o prestación de servicios, tales como donativos en efectivo, entre otros.</t>
    </r>
  </si>
  <si>
    <r>
      <rPr>
        <b/>
        <sz val="9"/>
        <color theme="0" tint="-0.34998626667073579"/>
        <rFont val="Arial Narrow"/>
        <family val="2"/>
      </rPr>
      <t>1</t>
    </r>
    <r>
      <rPr>
        <sz val="9"/>
        <color theme="0" tint="-0.34998626667073579"/>
        <rFont val="Arial Narrow"/>
        <family val="2"/>
      </rPr>
      <t>. Se deberán incluir los Ingresos Contables No Presupuestarios que no se regularizaron presupuestariamente durante el ejercicio</t>
    </r>
  </si>
  <si>
    <r>
      <rPr>
        <b/>
        <sz val="9"/>
        <color theme="0" tint="-0.34998626667073579"/>
        <rFont val="Arial Narrow"/>
        <family val="2"/>
      </rPr>
      <t>2</t>
    </r>
    <r>
      <rPr>
        <sz val="9"/>
        <color theme="0" tint="-0.34998626667073579"/>
        <rFont val="Arial Narrow"/>
        <family val="2"/>
      </rPr>
      <t>. Los Ingresos Financieros y otros ingresos se regularizarán presupuestariamente de acuerdo a la legislacion aplicable</t>
    </r>
  </si>
  <si>
    <t>Pagado
Acumulado al periodo</t>
  </si>
  <si>
    <t>Ejercido
Acumulado al periodo</t>
  </si>
  <si>
    <t>Devengado
Acumulado al periodo</t>
  </si>
  <si>
    <t>Comprometido
Acumulado al Periodo</t>
  </si>
  <si>
    <t>Modificado Anual</t>
  </si>
  <si>
    <t>Ampliaciones / Reducciones</t>
  </si>
  <si>
    <t>Aprobado Anual</t>
  </si>
  <si>
    <t>Área y/o Ubicación Geográfica</t>
  </si>
  <si>
    <t>Fondo (Aportaciones Multiples, Convenios,etc..) (Alfanumerico) (FASS, FASP,etc)</t>
  </si>
  <si>
    <t>Fuente de Financiamiento (Federal, Estatal, Ingresos Propios)</t>
  </si>
  <si>
    <t>Tipo de Financiamiento (1. Gasto No Etiquetado, 2 Gasto Etiquetado)</t>
  </si>
  <si>
    <t>Año
Año de origen del recurso</t>
  </si>
  <si>
    <t>Tipo de Gasto
(1 Gto Corriente, 2 Gto de Capital)</t>
  </si>
  <si>
    <t>Clasificador por Objeto del Gasto
(Partida del Gasto)</t>
  </si>
  <si>
    <t>Servicios Personales por Categoría</t>
  </si>
  <si>
    <t>Tipo de Beneficiario</t>
  </si>
  <si>
    <t>Actividad o Proyecto</t>
  </si>
  <si>
    <t>Programa Presupuestario</t>
  </si>
  <si>
    <t>Subfunción</t>
  </si>
  <si>
    <t>Función</t>
  </si>
  <si>
    <t>Finalidad</t>
  </si>
  <si>
    <t>CENTRO GESTOR
Unidad Administrativa</t>
  </si>
  <si>
    <t>PRESUPUESTO DE EGRESOS</t>
  </si>
  <si>
    <t>FONDO</t>
  </si>
  <si>
    <t>POSICION PRESUPUESTARIA</t>
  </si>
  <si>
    <t>AREA FUNCIONAL</t>
  </si>
  <si>
    <t xml:space="preserve">CLASIFICACIÓN ADMINISTRATIVA </t>
  </si>
  <si>
    <t>Tipo de Recurso (1)</t>
  </si>
  <si>
    <t>Desglose de saldo en Bancos e Inversiones</t>
  </si>
  <si>
    <t>Desglose del saldo presentado en el formato ETCA-I-02, en el inciso A2), de la Cuenta:
BANCOS/TESORERÍA</t>
  </si>
  <si>
    <t>Desglose del saldo presentado en el formato ETCA-I-02, en el inciso A4), de la Cuenta:
INVERSIONES TEMPORALES (HASTA 3 MESES)</t>
  </si>
  <si>
    <t>Desglose del saldo presentado en el formato ETCA-I-02, en el inciso B1), de la Cuenta:
INVERSIONES FINANCIERAS DE CORTO PLAZO</t>
  </si>
  <si>
    <t>Desglose del saldo presentado en el formato ETCA-I-02, en el inciso A) del Activo No Circulante, de la Cuenta:
INVERSIONES FINANCIERAS A LARGO PLAZO</t>
  </si>
  <si>
    <t>Nota: En caso de que la cuenta bancaria tenga los dos tipos de recursos, presentar dos veces la misma cuenta separando los saldos por tipo de recurso.</t>
  </si>
  <si>
    <t>1) Tipo de Recurso: Federal o Estatal (incluye Ingresos Propios)</t>
  </si>
  <si>
    <t>Hacienda Pública / Patrimonio Neto Final de 2019</t>
  </si>
  <si>
    <t>Anexo A</t>
  </si>
  <si>
    <t>Anexo B</t>
  </si>
  <si>
    <t xml:space="preserve">Desglose de saldo en Bancos e Inversiones </t>
  </si>
  <si>
    <t>Gasto de acuerdo a la Estructura Programática (LAYOUT EXCEL)</t>
  </si>
  <si>
    <t>Anexo C</t>
  </si>
  <si>
    <t xml:space="preserve">                                                                    </t>
  </si>
  <si>
    <t xml:space="preserve">                                                        </t>
  </si>
  <si>
    <t xml:space="preserve">       </t>
  </si>
  <si>
    <t xml:space="preserve">     </t>
  </si>
  <si>
    <t xml:space="preserve">          </t>
  </si>
  <si>
    <t xml:space="preserve">                                                            </t>
  </si>
  <si>
    <t xml:space="preserve">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</si>
  <si>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</si>
  <si>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</si>
  <si>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</si>
  <si>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</t>
  </si>
  <si>
    <t xml:space="preserve">                               </t>
  </si>
  <si>
    <t xml:space="preserve">                                                                                          </t>
  </si>
  <si>
    <t xml:space="preserve">                 </t>
  </si>
  <si>
    <t xml:space="preserve">                                                       </t>
  </si>
  <si>
    <t>Hacienda Pública / Patrimonio Contribuido Neto de 2019</t>
  </si>
  <si>
    <t>Cambios en la Hacienda Pública / Patrimonio Contribuido Neto de 2020</t>
  </si>
  <si>
    <t>Variaciones de la Hacienda Pública / Patrimonio Generado Neto de 2020</t>
  </si>
  <si>
    <t>Hacienda Pública / Patrimonio Neto Final de 2020</t>
  </si>
  <si>
    <t>Cambios en el Exceso o Insuficiencia en la Actualización de la Hacienda Pública / Patrimonio Neto de 2020</t>
  </si>
  <si>
    <t>Monto pagado de la inversión al XX de XXXXXX de 2020 (k)</t>
  </si>
  <si>
    <t>Monto pagado de la inversión actualizado al XX de XXXXXX de 2020 (l)</t>
  </si>
  <si>
    <t>Saldo pendiente por pagar de la inversión al XX de XXXXXX de 2020 (m = g – l)</t>
  </si>
  <si>
    <t>DEPENDENCIA / ENTIDAD</t>
  </si>
  <si>
    <t>UNIDAD ADMINISTRATIVA</t>
  </si>
  <si>
    <t>CLAVE</t>
  </si>
  <si>
    <t>NOMBRE DEL INDICADOR</t>
  </si>
  <si>
    <t>UNI. MEDIDA</t>
  </si>
  <si>
    <t>TIPO META</t>
  </si>
  <si>
    <t>VAL. ACUM.</t>
  </si>
  <si>
    <t>DATOS</t>
  </si>
  <si>
    <t>PROGRAMADO ORIGINAL</t>
  </si>
  <si>
    <t>MODIFICADO</t>
  </si>
  <si>
    <t>REALIZADO</t>
  </si>
  <si>
    <t xml:space="preserve">% DE AVANCE </t>
  </si>
  <si>
    <t>PRIMERO</t>
  </si>
  <si>
    <t>SEGUNDO</t>
  </si>
  <si>
    <t>TERCERO</t>
  </si>
  <si>
    <t>CUARTO</t>
  </si>
  <si>
    <t>ANUAL</t>
  </si>
  <si>
    <t>TRIM</t>
  </si>
  <si>
    <t>MET</t>
  </si>
  <si>
    <t>NUM</t>
  </si>
  <si>
    <t>DEN</t>
  </si>
  <si>
    <t>EVALUACIÓN CUALITATIVA</t>
  </si>
  <si>
    <t>Este formato se genera desde el sistema   http://presupuesto.sonora.gob.mx</t>
  </si>
  <si>
    <t>ACTIVIDADES</t>
  </si>
  <si>
    <t>COMPONENTES</t>
  </si>
  <si>
    <t>PROPÓSITO</t>
  </si>
  <si>
    <t>FIN</t>
  </si>
  <si>
    <t>(Fuentes)</t>
  </si>
  <si>
    <t>Valor 2016</t>
  </si>
  <si>
    <t>Frecuencia</t>
  </si>
  <si>
    <t>Unidad de medida</t>
  </si>
  <si>
    <t xml:space="preserve">Sentido </t>
  </si>
  <si>
    <t>Fórmula</t>
  </si>
  <si>
    <t>Nombre</t>
  </si>
  <si>
    <t>(Objetivos)</t>
  </si>
  <si>
    <t>Supuestos</t>
  </si>
  <si>
    <t>Medios de verificación</t>
  </si>
  <si>
    <t>Meta Anual</t>
  </si>
  <si>
    <t>Línea base</t>
  </si>
  <si>
    <t>Indicadores</t>
  </si>
  <si>
    <t>Resumen narrativo</t>
  </si>
  <si>
    <t>Beneficiarios:</t>
  </si>
  <si>
    <t>Reto del PED:</t>
  </si>
  <si>
    <t>Eje del PED:</t>
  </si>
  <si>
    <t>Programa Presupuestario:</t>
  </si>
  <si>
    <t>Dependencia y/o Entidad:</t>
  </si>
  <si>
    <t>Hacienda Pública / Patrimonio Generado Neto de 2019</t>
  </si>
  <si>
    <t>Exceso o Insuficiencia en la Actualización de la Hacienda Pública / Patrimonio Neto de 2019</t>
  </si>
  <si>
    <t>ETCA-I-01</t>
  </si>
  <si>
    <t>ETCA-I-02</t>
  </si>
  <si>
    <t>ETCA-I-03</t>
  </si>
  <si>
    <t>ETCA-I-04</t>
  </si>
  <si>
    <t>ETCA-I-05</t>
  </si>
  <si>
    <t>ETCA-I-06</t>
  </si>
  <si>
    <t>ETCA-I-07</t>
  </si>
  <si>
    <t>ETCA-I-08</t>
  </si>
  <si>
    <t>ETCA-I-09</t>
  </si>
  <si>
    <t>ETCA-I-10</t>
  </si>
  <si>
    <t>ETCA-I-11</t>
  </si>
  <si>
    <t>ETCA-I-12</t>
  </si>
  <si>
    <t>ETCA-II-01</t>
  </si>
  <si>
    <t>ETCA-II-02</t>
  </si>
  <si>
    <t>ETCA-II-03</t>
  </si>
  <si>
    <t>ETCA-II-04</t>
  </si>
  <si>
    <t>ETCA-II-05</t>
  </si>
  <si>
    <t>ETCA-II-06</t>
  </si>
  <si>
    <t>ETCA-II-07</t>
  </si>
  <si>
    <t>ETCA-II-08</t>
  </si>
  <si>
    <t>ETCA-II-09</t>
  </si>
  <si>
    <t>ETCA-II-10</t>
  </si>
  <si>
    <t>ETCA-II-11</t>
  </si>
  <si>
    <t>ETCA-II-12</t>
  </si>
  <si>
    <t>ETCA-II-13</t>
  </si>
  <si>
    <t>ETCA-II-14</t>
  </si>
  <si>
    <t>ETCA-II-15</t>
  </si>
  <si>
    <t>ETCA-II-16</t>
  </si>
  <si>
    <t>ETCA-II-17</t>
  </si>
  <si>
    <t>ETCA-III-01</t>
  </si>
  <si>
    <t>ETCA-III-02</t>
  </si>
  <si>
    <t>ETCA-III-03</t>
  </si>
  <si>
    <t>ETCA-III-04</t>
  </si>
  <si>
    <t>ETCA-III-05</t>
  </si>
  <si>
    <t>ETCA-IV-01</t>
  </si>
  <si>
    <t>ETCA-IV-02</t>
  </si>
  <si>
    <t>ETCA-IV-03</t>
  </si>
  <si>
    <t>ETCA-IV-04</t>
  </si>
  <si>
    <t>ETCA-IV-05</t>
  </si>
  <si>
    <t>Listado de Formatos ETCA "Evaluación Trimestral Contabilidad Armonizada"</t>
  </si>
  <si>
    <t xml:space="preserve">CLASIFICACION ECONOMICA DE LOS INGRESOS, DE LOS GASTOS Y DEL FINANCIAMIENTO </t>
  </si>
  <si>
    <t xml:space="preserve">Referencia: </t>
  </si>
  <si>
    <t>Clasificador por Rubros de Ingresos (CRI), Clasificador por Objeto del Gasto (COG), Plan de Cuentas (PC).</t>
  </si>
  <si>
    <t>INGRESOS</t>
  </si>
  <si>
    <t>INGRESOS CORRIENTES</t>
  </si>
  <si>
    <t>1.1.1</t>
  </si>
  <si>
    <t>1.1.1.1</t>
  </si>
  <si>
    <t xml:space="preserve">Impuesto sobre el Ingreso, las Utilidades y las Ganancias de Capital  </t>
  </si>
  <si>
    <t>1.1.1.1.1</t>
  </si>
  <si>
    <t>De Personas Físicas</t>
  </si>
  <si>
    <t>1.1.1.1.1.1</t>
  </si>
  <si>
    <t>Impuesto sobre los Ingresos</t>
  </si>
  <si>
    <t>1.1.1.1.2</t>
  </si>
  <si>
    <t>De Empresas y Otras Corporaciones (Personas Morales)</t>
  </si>
  <si>
    <t>1.1.1.1.2.1</t>
  </si>
  <si>
    <t>1.1.1.1.3</t>
  </si>
  <si>
    <t>No Clasificables</t>
  </si>
  <si>
    <t>1.1.1.2</t>
  </si>
  <si>
    <t xml:space="preserve">Impuesto sobre Nómina y la Fuerza de Trabajo  </t>
  </si>
  <si>
    <t>1.1.1.2.1</t>
  </si>
  <si>
    <t>Impuesto sobre Nómina y Asimilables</t>
  </si>
  <si>
    <t>1.1.1.3</t>
  </si>
  <si>
    <t>Impuesto sobre la Propiedad</t>
  </si>
  <si>
    <t>1.1.1.4</t>
  </si>
  <si>
    <t>Impuesto sobre los Bienes y Servicios</t>
  </si>
  <si>
    <t>1.1.1.4.1</t>
  </si>
  <si>
    <t>Impuesto sobre la Producción, el Consumo y las Transacciones</t>
  </si>
  <si>
    <t>1.1.1.4.1.1</t>
  </si>
  <si>
    <t>Impuesto al Valor Agregado</t>
  </si>
  <si>
    <t>1.1.1.4.1.2</t>
  </si>
  <si>
    <t>Impuesto especial sobre Producción y Servicios</t>
  </si>
  <si>
    <t xml:space="preserve">1.1.1.4.1.3 </t>
  </si>
  <si>
    <t>Otros Impuestos Sobre Bienes y Servicios</t>
  </si>
  <si>
    <t>1.1.1.5</t>
  </si>
  <si>
    <t>Impuesto sobre el Comercio y las Transacciones Internacionales / Comercio Exterior</t>
  </si>
  <si>
    <t>1.1.1.5.1</t>
  </si>
  <si>
    <t xml:space="preserve">Impuesto a la Importación </t>
  </si>
  <si>
    <t>1.1.1.5.2</t>
  </si>
  <si>
    <t>Impuesto a la Exportación</t>
  </si>
  <si>
    <t>1.1.1.6</t>
  </si>
  <si>
    <t>Impuestos Ecológicos</t>
  </si>
  <si>
    <t>1.1.1.7</t>
  </si>
  <si>
    <t>Impuesto a los Rendimientos Petroleros</t>
  </si>
  <si>
    <t xml:space="preserve">1.1.1.8 </t>
  </si>
  <si>
    <t>Otros Impuestos</t>
  </si>
  <si>
    <t>1.1.1.9</t>
  </si>
  <si>
    <t>Accesorios</t>
  </si>
  <si>
    <t>1.1.2</t>
  </si>
  <si>
    <t xml:space="preserve">Contribuciones a la Seguridad Social  </t>
  </si>
  <si>
    <t>1.1.2.1</t>
  </si>
  <si>
    <t>Contribuciones de los Empleados</t>
  </si>
  <si>
    <t>1.1.2.2</t>
  </si>
  <si>
    <t>Contribuciones de los Empleadores</t>
  </si>
  <si>
    <t xml:space="preserve">1.1.2.3 </t>
  </si>
  <si>
    <t>Contribuciones de los Trabajadores Por Cuenta Propia o No Empleados</t>
  </si>
  <si>
    <t xml:space="preserve">1.1.2.4 </t>
  </si>
  <si>
    <t>Contribuciones no Clasificables</t>
  </si>
  <si>
    <t>1.1.3</t>
  </si>
  <si>
    <t>1.1.4</t>
  </si>
  <si>
    <t>Derechos, Productos y Aprovechamientos Corrientes</t>
  </si>
  <si>
    <t>1.1.4.1</t>
  </si>
  <si>
    <t>Derechos No Incluidos en Otros Conceptos</t>
  </si>
  <si>
    <t>1.1.4.2</t>
  </si>
  <si>
    <t>Productos Corrientes No Incluidos en Otros Conceptos</t>
  </si>
  <si>
    <t>1.1.4.3</t>
  </si>
  <si>
    <t>Aprovechamientos Corrientes No Incluidos en Otros Conceptos</t>
  </si>
  <si>
    <t>1.1.5</t>
  </si>
  <si>
    <t>Rentas de la Propiedad</t>
  </si>
  <si>
    <t>1.1.5.1</t>
  </si>
  <si>
    <t>Intereses</t>
  </si>
  <si>
    <t>1.1.5.1.1</t>
  </si>
  <si>
    <t>Internos</t>
  </si>
  <si>
    <t>1.1.5.1.2</t>
  </si>
  <si>
    <t>Externos</t>
  </si>
  <si>
    <t>1.1.5.2</t>
  </si>
  <si>
    <t>Dividendos y Retiros de las Cuasisociedades</t>
  </si>
  <si>
    <t>1.1.5.3</t>
  </si>
  <si>
    <t>Arrendamiento de Tierras y Terrenos</t>
  </si>
  <si>
    <t>1.1.5.4</t>
  </si>
  <si>
    <t>Otros</t>
  </si>
  <si>
    <t xml:space="preserve">1.1.6 </t>
  </si>
  <si>
    <t>Venta de Bienes y Servicios de Entidades del Gobierno General / Ingresos de Explotación de Entidades Empresariales</t>
  </si>
  <si>
    <t>1.1.6.1</t>
  </si>
  <si>
    <t>Venta de Establecimientos No de Mercado</t>
  </si>
  <si>
    <t>1.1.6.2</t>
  </si>
  <si>
    <t>Venta de Establecimientos de Mercado</t>
  </si>
  <si>
    <t>1.1.6.3</t>
  </si>
  <si>
    <t>Derechos Administrativos</t>
  </si>
  <si>
    <t>1.1.7</t>
  </si>
  <si>
    <t>Subsidios y Subvenciones Recibidos por Entidades Empresariales Públicas</t>
  </si>
  <si>
    <t>1.1.7.1</t>
  </si>
  <si>
    <t>Subsidios y Subvenciones Recibidos por Entidades Empresariales Públicas No Financieras</t>
  </si>
  <si>
    <t>1.1.7.2</t>
  </si>
  <si>
    <t>Subsidios y Subvenciones Recibidos por Entidades Empresariales Públicas Financieras</t>
  </si>
  <si>
    <t xml:space="preserve">1.1.8 </t>
  </si>
  <si>
    <t>Transferencias, Asignaciones y Donativos Corrientes Recibidos</t>
  </si>
  <si>
    <t>1.1.8.1</t>
  </si>
  <si>
    <t>Del Sector Privado</t>
  </si>
  <si>
    <t>CRI 94X†</t>
  </si>
  <si>
    <t>1.1.8.2</t>
  </si>
  <si>
    <t>Del Sector Público</t>
  </si>
  <si>
    <t>1.1.8.2.1</t>
  </si>
  <si>
    <t>De la Federación</t>
  </si>
  <si>
    <t>1.1.8.2.1.1</t>
  </si>
  <si>
    <t xml:space="preserve">Transferencias Internas y Asignaciones </t>
  </si>
  <si>
    <t>1.1.8.2.1.2</t>
  </si>
  <si>
    <t>Transferencias del Resto del Sector Público</t>
  </si>
  <si>
    <t>1.1.8.2.1.3</t>
  </si>
  <si>
    <t>1.1.8.2.1.4</t>
  </si>
  <si>
    <t>Transferencias de Fideicomisos, Mandatos y Contratos Análogos</t>
  </si>
  <si>
    <t>1.1.8.2.2</t>
  </si>
  <si>
    <t>De Entidades Federativas</t>
  </si>
  <si>
    <t>1.1.8.2.3</t>
  </si>
  <si>
    <t>De Municipios</t>
  </si>
  <si>
    <t>1.1.8.3</t>
  </si>
  <si>
    <t>Del Sector Externo</t>
  </si>
  <si>
    <t>1.1.8.3.1</t>
  </si>
  <si>
    <t>De Gobiernos Extranjeros</t>
  </si>
  <si>
    <t>1.1.8.3.2</t>
  </si>
  <si>
    <t>De Organismos Internacionales</t>
  </si>
  <si>
    <t>1.1.8.3.3</t>
  </si>
  <si>
    <t>Del Sector Privado Externo</t>
  </si>
  <si>
    <t>1.1.9</t>
  </si>
  <si>
    <t>INGRESOS DE CAPITAL</t>
  </si>
  <si>
    <t>1.2.1</t>
  </si>
  <si>
    <t>Venta (Disposición) de Activos</t>
  </si>
  <si>
    <t>1.2.1.1</t>
  </si>
  <si>
    <t>Venta de Activos Fijos</t>
  </si>
  <si>
    <t>1.2.1.2</t>
  </si>
  <si>
    <t>Venta de Objetos de Valor</t>
  </si>
  <si>
    <t>1.2.1.3</t>
  </si>
  <si>
    <t>Venta de Activos No Producidos</t>
  </si>
  <si>
    <t>1.2.2</t>
  </si>
  <si>
    <t>Disminución de Existencias</t>
  </si>
  <si>
    <t>Variación: Saldo Final – Inicial de las Cuentas Contables</t>
  </si>
  <si>
    <t>1.2.2.1</t>
  </si>
  <si>
    <t>1.2.2.2</t>
  </si>
  <si>
    <t>Materias Primas</t>
  </si>
  <si>
    <t>1.2.2.3</t>
  </si>
  <si>
    <t>Trabajos en Curso</t>
  </si>
  <si>
    <t>1.2.2.4</t>
  </si>
  <si>
    <t>Bienes Terminados</t>
  </si>
  <si>
    <t>1.2.2.5</t>
  </si>
  <si>
    <t>Bienes para venta</t>
  </si>
  <si>
    <t>1.2.2.6</t>
  </si>
  <si>
    <t>Bienes en tránsito</t>
  </si>
  <si>
    <t>1.2.2.7</t>
  </si>
  <si>
    <t>Existencias de Material de Seguridad y Defensa</t>
  </si>
  <si>
    <t>1.2.3</t>
  </si>
  <si>
    <t>Incremento de la Depreciación, Amortización, Estimaciones y Provisiones Acumuladas</t>
  </si>
  <si>
    <t>1.2.3.1</t>
  </si>
  <si>
    <t>Depreciación y Amortización</t>
  </si>
  <si>
    <t>1.2.3.2</t>
  </si>
  <si>
    <t>Estimaciones por Deterioro de Inventarios</t>
  </si>
  <si>
    <t>1.2.3.3</t>
  </si>
  <si>
    <t>Otras Estimaciones por pérdida o deterioro</t>
  </si>
  <si>
    <t>1.2.3.4</t>
  </si>
  <si>
    <t>1.2.4</t>
  </si>
  <si>
    <t>Transferencias, Asignaciones y Donativos de Capital Recibidas</t>
  </si>
  <si>
    <t xml:space="preserve">1.2.4.1 </t>
  </si>
  <si>
    <t>1.2.4.2</t>
  </si>
  <si>
    <t>1.2.4.2.1</t>
  </si>
  <si>
    <t xml:space="preserve">De la Federación </t>
  </si>
  <si>
    <t>1.2.4.2.1.1</t>
  </si>
  <si>
    <t>1.2.4.2.1.2</t>
  </si>
  <si>
    <t>1.2.4.2.1.3</t>
  </si>
  <si>
    <t>1.2.4.2.1.4</t>
  </si>
  <si>
    <t xml:space="preserve">1.2.4.2.2 </t>
  </si>
  <si>
    <t>1.2.4.2.3</t>
  </si>
  <si>
    <t>1.2.4.3</t>
  </si>
  <si>
    <t>(Requiere Apertura a 2do Dígito del CRI)</t>
  </si>
  <si>
    <t>1.2.4.3.1</t>
  </si>
  <si>
    <t>1.2.4.3.2</t>
  </si>
  <si>
    <t>1.2.4.3.3</t>
  </si>
  <si>
    <t>1.2.5</t>
  </si>
  <si>
    <t>Recuperación de Inversiones Financieras Realizadas con Fines de Política</t>
  </si>
  <si>
    <t>CRI 62X*</t>
  </si>
  <si>
    <t>1.2.5.1</t>
  </si>
  <si>
    <t>Venta de Acciones y Participaciones de Capital Adquiridas con Fines de Política</t>
  </si>
  <si>
    <t>1.2.5.2</t>
  </si>
  <si>
    <t>Valores Representativos de Deuda Adquiridos con Fines de Política</t>
  </si>
  <si>
    <t>1.2.5.3</t>
  </si>
  <si>
    <t>Venta de Obligaciones Negociables Adquiridas con Fines de Política</t>
  </si>
  <si>
    <t>1.2.5.4</t>
  </si>
  <si>
    <t>Recuperación de Préstamos Realizados con Fines de Política</t>
  </si>
  <si>
    <t>TOTAL DE INGRESOS</t>
  </si>
  <si>
    <t>GASTOS</t>
  </si>
  <si>
    <t>GASTOS CORRIENTES</t>
  </si>
  <si>
    <t>2.1.1</t>
  </si>
  <si>
    <t>Gastos de Consumo de los Entes del Gobierno General/ Gastos de Explotación de las Entidades Empresariales</t>
  </si>
  <si>
    <t>2.1.1.1</t>
  </si>
  <si>
    <t>Remuneraciones</t>
  </si>
  <si>
    <t>2.1.1.1.1</t>
  </si>
  <si>
    <t>Sueldos y Salarios</t>
  </si>
  <si>
    <t>2.1.1.1.2</t>
  </si>
  <si>
    <t>Contribuciones Sociales</t>
  </si>
  <si>
    <t xml:space="preserve">2.1.1.1.3 </t>
  </si>
  <si>
    <t>Impuestos sobre Nóminas</t>
  </si>
  <si>
    <t>2.1.1.2</t>
  </si>
  <si>
    <t>Compra de Bienes y Servicios</t>
  </si>
  <si>
    <t>2.1.1.3</t>
  </si>
  <si>
    <t>Variación de Existencias (Disminución (+) Incremento (-))</t>
  </si>
  <si>
    <t>2.1.1.4</t>
  </si>
  <si>
    <t>2.1.1.5</t>
  </si>
  <si>
    <t>2.1.1.6</t>
  </si>
  <si>
    <t>Impuestos sobre los Productos, la Producción y las Importaciones de las Entidades Empresariales</t>
  </si>
  <si>
    <t>2.1.2</t>
  </si>
  <si>
    <t>Prestaciones de la Seguridad Social  (MEFP 6.69)</t>
  </si>
  <si>
    <t>2.1.3</t>
  </si>
  <si>
    <t>Gasto de la Propiedad</t>
  </si>
  <si>
    <t>2.1.3.1</t>
  </si>
  <si>
    <t>2.1.3.1.1</t>
  </si>
  <si>
    <t>Intereses de la Deuda Interna</t>
  </si>
  <si>
    <t>2.1.3.1.2</t>
  </si>
  <si>
    <t>Intereses de la Deuda Externa</t>
  </si>
  <si>
    <t>2.1.3.2</t>
  </si>
  <si>
    <t>Gastos de la Propiedad Distintos de Intereses</t>
  </si>
  <si>
    <t>2.1.3.2.1</t>
  </si>
  <si>
    <t>2.1.3.2.2</t>
  </si>
  <si>
    <t>Arrendamientos de Tierras y Terrenos  (MEFP 6.81)</t>
  </si>
  <si>
    <t>2.1.4</t>
  </si>
  <si>
    <t>Subsidios y Subvenciones a Empresas (MEFP 6.61)</t>
  </si>
  <si>
    <t>2.1.4.1</t>
  </si>
  <si>
    <t xml:space="preserve">A Entidades Empresariales del Sector Privado </t>
  </si>
  <si>
    <t>2.1.4.1.1</t>
  </si>
  <si>
    <t>A Entidades Empresariales no Financieras</t>
  </si>
  <si>
    <t>2.1.4.1.2</t>
  </si>
  <si>
    <t>A Entidades Empresariales Financieras</t>
  </si>
  <si>
    <t>2.1.4.2</t>
  </si>
  <si>
    <t>A Entidades Empresariales del Sector Público</t>
  </si>
  <si>
    <t>2.1.4.2.1</t>
  </si>
  <si>
    <t>A Entidades Empresariales No Financieras</t>
  </si>
  <si>
    <t>2.1.4.2.2</t>
  </si>
  <si>
    <t>2.1.5</t>
  </si>
  <si>
    <t xml:space="preserve">Transferencias, Asignaciones y Donativos Corrientes Otorgados </t>
  </si>
  <si>
    <t xml:space="preserve">2.1.5.1 </t>
  </si>
  <si>
    <t>Al Sector Privado</t>
  </si>
  <si>
    <t>2.1.5.1.1</t>
  </si>
  <si>
    <t>Ayuda a Personas</t>
  </si>
  <si>
    <t>2.1.5.1.2</t>
  </si>
  <si>
    <t>Becas</t>
  </si>
  <si>
    <t>2.1.5.1.3</t>
  </si>
  <si>
    <t>Ayuda a Instituciones</t>
  </si>
  <si>
    <t xml:space="preserve">2.1.5.1.4 </t>
  </si>
  <si>
    <t>Instituciones de Interés Público</t>
  </si>
  <si>
    <t>2.1.5.1.5</t>
  </si>
  <si>
    <t>2.1.5.1.6</t>
  </si>
  <si>
    <t>Fideicomisos, Mandatos y Contratos Análogos</t>
  </si>
  <si>
    <t>2.1.5.1.7</t>
  </si>
  <si>
    <t>Otras</t>
  </si>
  <si>
    <t>2.1.5.2</t>
  </si>
  <si>
    <t>Al Sector Público</t>
  </si>
  <si>
    <t>2.1.5.2.1</t>
  </si>
  <si>
    <t>A la Federación</t>
  </si>
  <si>
    <t>2.1.5.2.1.1</t>
  </si>
  <si>
    <t>2.1.5.2.1.2</t>
  </si>
  <si>
    <t>2.1.5.2.1.3</t>
  </si>
  <si>
    <t>Organismos de la Seguridad Social</t>
  </si>
  <si>
    <t>2.1.5.2.1.4</t>
  </si>
  <si>
    <t>2.1.5.2.2</t>
  </si>
  <si>
    <t>A Entidades Federativas</t>
  </si>
  <si>
    <t>2.1.5.2.3</t>
  </si>
  <si>
    <t>A Municipios</t>
  </si>
  <si>
    <t>2.1.5.3</t>
  </si>
  <si>
    <t>Al Sector Externo</t>
  </si>
  <si>
    <t>2.1.5.3.1</t>
  </si>
  <si>
    <t>A Gobiernos Extranjeros</t>
  </si>
  <si>
    <t>2.1.5.3.2</t>
  </si>
  <si>
    <t>A Organismos Internacionales</t>
  </si>
  <si>
    <t>2.1.5.3.3</t>
  </si>
  <si>
    <t>Al Sector Privado Externo</t>
  </si>
  <si>
    <t>2.1.6</t>
  </si>
  <si>
    <t xml:space="preserve">Impuesto sobre los Ingresos, la Riqueza y Otros a las Entidades Empresariales Públicas </t>
  </si>
  <si>
    <t>2.1.7</t>
  </si>
  <si>
    <t>2.1.8</t>
  </si>
  <si>
    <t>Provisiones y Otras Estimaciones</t>
  </si>
  <si>
    <t>2.1.8.1</t>
  </si>
  <si>
    <t>2.1.8.2</t>
  </si>
  <si>
    <t>2.1.8.3</t>
  </si>
  <si>
    <t>Estimaciones por Pérdida o Deterioro a Corto Plazo</t>
  </si>
  <si>
    <t>2.1.8.4</t>
  </si>
  <si>
    <t>Estimaciones por Pérdida o Deterioro a Largo Plazo</t>
  </si>
  <si>
    <t>GASTOS DE CAPITAL</t>
  </si>
  <si>
    <t>2.2.1</t>
  </si>
  <si>
    <t>Construcciones en Proceso</t>
  </si>
  <si>
    <t>2.2.2</t>
  </si>
  <si>
    <t>Activos Fijos (Formación Bruta de Capital Fijo)</t>
  </si>
  <si>
    <t>2.2.2.1</t>
  </si>
  <si>
    <t>Viviendas, Edificios y Estructuras</t>
  </si>
  <si>
    <t>2.2.2.1.1</t>
  </si>
  <si>
    <t>Viviendas</t>
  </si>
  <si>
    <t>2.2.2.1.2</t>
  </si>
  <si>
    <t>Edificios No Residenciales</t>
  </si>
  <si>
    <t>2.2.2.1.3</t>
  </si>
  <si>
    <t>Otras Estructuras</t>
  </si>
  <si>
    <t>2.2.2.2</t>
  </si>
  <si>
    <t>Maquinaria y Equipo</t>
  </si>
  <si>
    <t>2.2.2.2.1</t>
  </si>
  <si>
    <t>Equipo de Transporte</t>
  </si>
  <si>
    <t>2.2.2.2.2</t>
  </si>
  <si>
    <t xml:space="preserve">Equipo de Tecnología de la Información y Comunicaciones </t>
  </si>
  <si>
    <t>2.2.2.2.3</t>
  </si>
  <si>
    <t xml:space="preserve">Otra Maquinaria y Equipo </t>
  </si>
  <si>
    <t xml:space="preserve">2.2.2.3 </t>
  </si>
  <si>
    <t xml:space="preserve">Equipo de Defensa y Seguridad </t>
  </si>
  <si>
    <t>2.2.2.4</t>
  </si>
  <si>
    <t>Activos Biológicos Cultivados</t>
  </si>
  <si>
    <t>2.2.2.4.1</t>
  </si>
  <si>
    <t>Ganado para Cría, Leche, Tiro, etc., que dan Productos Recurrentes</t>
  </si>
  <si>
    <t>2.2.2.4.2</t>
  </si>
  <si>
    <t>Árboles, Cultivos y Otras Plantaciones que dan Productos Recurrentes</t>
  </si>
  <si>
    <t>2.2.2.5</t>
  </si>
  <si>
    <t>Activos Fijos Intangibles</t>
  </si>
  <si>
    <t>2.2.2.5.1</t>
  </si>
  <si>
    <t>Investigación y Desarrollo</t>
  </si>
  <si>
    <t>2.2.2.5.2</t>
  </si>
  <si>
    <t>Exploración y Evaluación Minera</t>
  </si>
  <si>
    <t>2.2.2.5.3</t>
  </si>
  <si>
    <t>Programas de Informática y Base de Datos</t>
  </si>
  <si>
    <t>2.2.2.5.4</t>
  </si>
  <si>
    <t>Originales para Esparcimiento, Literarios o Artísticos</t>
  </si>
  <si>
    <t>2.2.2.5.5</t>
  </si>
  <si>
    <t>Otros Activos Fijos Intangibles</t>
  </si>
  <si>
    <t>2.2.3</t>
  </si>
  <si>
    <t>Incremento de Existencias</t>
  </si>
  <si>
    <t>2.2.3.1</t>
  </si>
  <si>
    <t>2.2.3.2</t>
  </si>
  <si>
    <t>2.2.3.3</t>
  </si>
  <si>
    <t>2.2.3.4</t>
  </si>
  <si>
    <t>2.2.3.5</t>
  </si>
  <si>
    <t>Bienes de Venta</t>
  </si>
  <si>
    <t>2.2.3.6</t>
  </si>
  <si>
    <t>Bienes en Tránsito</t>
  </si>
  <si>
    <t>2.2.3.7</t>
  </si>
  <si>
    <t xml:space="preserve">Existencias de Materiales de Seguridad y Defensa </t>
  </si>
  <si>
    <t>2.2.4</t>
  </si>
  <si>
    <t>Objetos de Valor</t>
  </si>
  <si>
    <t>2.2.4.1</t>
  </si>
  <si>
    <t>Metales y Piedras Preciosas</t>
  </si>
  <si>
    <t>2.2.4.2</t>
  </si>
  <si>
    <t>Antigüedades y Otros Objetos de Arte</t>
  </si>
  <si>
    <t>2.2.4.3</t>
  </si>
  <si>
    <t>Otros Objetos de Valor</t>
  </si>
  <si>
    <t>2.2.5</t>
  </si>
  <si>
    <t>Activos No Producidos</t>
  </si>
  <si>
    <t>2.2.5.1</t>
  </si>
  <si>
    <t>Activos Intangibles No Producidos de Origen Natural</t>
  </si>
  <si>
    <t>2.2.5.1.1</t>
  </si>
  <si>
    <t>Tierras y Terrenos  (MEFP 7.70)</t>
  </si>
  <si>
    <t>2.2.5.1.2</t>
  </si>
  <si>
    <t>Recursos Minerales y Energéticos</t>
  </si>
  <si>
    <t>2.2.5.1.3</t>
  </si>
  <si>
    <t>Recursos Biológicos No Cultivados</t>
  </si>
  <si>
    <t>2.2.5.1.4</t>
  </si>
  <si>
    <t>Recursos Hídricos</t>
  </si>
  <si>
    <t>2.2.5.1.5</t>
  </si>
  <si>
    <t>Otros Activos de Origen Natural</t>
  </si>
  <si>
    <t>2.2.5.2</t>
  </si>
  <si>
    <t>Activos Intangibles No Producidos  (MEFP 7.78)</t>
  </si>
  <si>
    <t>2.2.5.2.1</t>
  </si>
  <si>
    <t>Derechos Patentados</t>
  </si>
  <si>
    <t>2.2.5.2.2</t>
  </si>
  <si>
    <t>Arrendamientos Operativos Comerciales</t>
  </si>
  <si>
    <t>2.2.5.2.3</t>
  </si>
  <si>
    <t>Fondos de Comercio Adquiridos</t>
  </si>
  <si>
    <t>2.2.5.2.4</t>
  </si>
  <si>
    <t>Otros Activos Intangibles No Producidos</t>
  </si>
  <si>
    <t>2.2.6</t>
  </si>
  <si>
    <t>Transferencias y Asignaciones y Donativos de Capital Otorgados</t>
  </si>
  <si>
    <t>2.2.6.1</t>
  </si>
  <si>
    <t>2.2.6.1.1</t>
  </si>
  <si>
    <t>2.2.6.1.2</t>
  </si>
  <si>
    <t>2.2.6.1.3</t>
  </si>
  <si>
    <t>2.2.6.1.4</t>
  </si>
  <si>
    <t>2.2.6.2</t>
  </si>
  <si>
    <t>2.2.6.2.1</t>
  </si>
  <si>
    <t>2.1.6.2.1.1</t>
  </si>
  <si>
    <t>2.1.6.2.1.2</t>
  </si>
  <si>
    <t>Transferencias al resto del sector público</t>
  </si>
  <si>
    <t>2.1.6.2.1.3</t>
  </si>
  <si>
    <t>Transferencias de Fideicomisos, Mandatos y Contratos análogos</t>
  </si>
  <si>
    <t>2.2.6.2.2</t>
  </si>
  <si>
    <t>2.2.6.2.3</t>
  </si>
  <si>
    <t>2.2.6.3</t>
  </si>
  <si>
    <t>2.2.6.3.1</t>
  </si>
  <si>
    <t>2.2.6.3.2</t>
  </si>
  <si>
    <t>2.2.6.3.3</t>
  </si>
  <si>
    <t>2.2.7</t>
  </si>
  <si>
    <t>Inversión Financiera con Fines de Política Económica</t>
  </si>
  <si>
    <t>2.2.7.1</t>
  </si>
  <si>
    <t>2.2.7.1.1</t>
  </si>
  <si>
    <t>Interna</t>
  </si>
  <si>
    <t>2.2.7.1.1.1</t>
  </si>
  <si>
    <t>Sector Público</t>
  </si>
  <si>
    <t>2.2.7.1.1.2</t>
  </si>
  <si>
    <t>Sector Privado</t>
  </si>
  <si>
    <t>2.2.7.1.2</t>
  </si>
  <si>
    <t>Externa</t>
  </si>
  <si>
    <t>2.2.7.2</t>
  </si>
  <si>
    <t>Valores Representativos de Deuda Adquiridos con Fines de Política Económica</t>
  </si>
  <si>
    <t>2.2.7.3</t>
  </si>
  <si>
    <t>Obligaciones Negociables Adquiridas con Fines de Política Económica</t>
  </si>
  <si>
    <t xml:space="preserve">2.2.7.4 </t>
  </si>
  <si>
    <t>2.2.7.4.1</t>
  </si>
  <si>
    <t>2.2.7.4.1.1</t>
  </si>
  <si>
    <t>2.2.7.4.1.2</t>
  </si>
  <si>
    <t>2.2.7.4.2</t>
  </si>
  <si>
    <t>TOTAL DEL GASTO</t>
  </si>
  <si>
    <t>FINANCIAMIENTO</t>
  </si>
  <si>
    <t>FUENTES FINANCIERAS</t>
  </si>
  <si>
    <t>3.1.1</t>
  </si>
  <si>
    <t>Disminución de Activos Financieros</t>
  </si>
  <si>
    <t>3.1.1.1</t>
  </si>
  <si>
    <t>Disminución de Activos Financieros Corrientes (Circulantes)</t>
  </si>
  <si>
    <t>3.1.1.1.1</t>
  </si>
  <si>
    <t>Disminución de Caja y Bancos (Efectivo y Equivalentes)</t>
  </si>
  <si>
    <t>Variación negativa: Saldo Final – Inicial de las Cuentas Contables:</t>
  </si>
  <si>
    <t>3.1.1.1.1.1</t>
  </si>
  <si>
    <t>Efectivo</t>
  </si>
  <si>
    <t>3.1.1.1.1.2</t>
  </si>
  <si>
    <t>Bancos / Tesorería</t>
  </si>
  <si>
    <t>3.1.1.1.1.3</t>
  </si>
  <si>
    <t>Bancos / Dependencias y Otros</t>
  </si>
  <si>
    <t>3.1.1.1.1.4</t>
  </si>
  <si>
    <t>Inversiones Temporales (Hasta 3 meses)</t>
  </si>
  <si>
    <t>3.1.1.1.1.5</t>
  </si>
  <si>
    <t>Fondos con Afectación Específica</t>
  </si>
  <si>
    <t>3.1.1.1.1.6</t>
  </si>
  <si>
    <t>Depósitos de Fondos de Terceros en garantía y Administración</t>
  </si>
  <si>
    <t>3.1.1.1.1.7</t>
  </si>
  <si>
    <t>Otro Efectivo y Equivalentes</t>
  </si>
  <si>
    <t>3.1.1.1.2</t>
  </si>
  <si>
    <t>Disminución de Inversiones Financieras de Corto Plazo (Derechos a Recibir Efectivo o Equivalentes)</t>
  </si>
  <si>
    <t>Variación: Saldo Final – Inicial</t>
  </si>
  <si>
    <t>de las Cuentas Contables</t>
  </si>
  <si>
    <t>3.1.1.1.2.1</t>
  </si>
  <si>
    <t>3.1.1.1.2.2</t>
  </si>
  <si>
    <t xml:space="preserve">Acciones y Participaciones de Capital </t>
  </si>
  <si>
    <t>3.1.1.1.2.3</t>
  </si>
  <si>
    <t>3.1.1.1.3</t>
  </si>
  <si>
    <t>Disminución de Cuentas por Cobrar</t>
  </si>
  <si>
    <t xml:space="preserve">Variación: Saldo Final – Inicial </t>
  </si>
  <si>
    <t>3.1.1.1.3.1</t>
  </si>
  <si>
    <t>Cuentas por Cobrar</t>
  </si>
  <si>
    <t>3.1.1.1.3.2</t>
  </si>
  <si>
    <t>Deudores Diversos por Cobrar</t>
  </si>
  <si>
    <t>3.1.1.1.3.3</t>
  </si>
  <si>
    <t>Ingresos por Recuperar</t>
  </si>
  <si>
    <t>3.1.1.1.3.4</t>
  </si>
  <si>
    <t>Deudores por Anticipos de la Tesorería</t>
  </si>
  <si>
    <t>3.1.1.1.4</t>
  </si>
  <si>
    <t xml:space="preserve">Disminución de Documentos por Cobrar </t>
  </si>
  <si>
    <t xml:space="preserve"> de las Cuentas Contables:</t>
  </si>
  <si>
    <t>3.1.1.1.4.1</t>
  </si>
  <si>
    <t>Otros Derechos a Recibir Efectivo o Equivalentes</t>
  </si>
  <si>
    <t>3.1.1.1.5</t>
  </si>
  <si>
    <t>Recuperación de Préstamos Otorgados de Corto Plazo</t>
  </si>
  <si>
    <t>Abono en cuenta contable PC 1.1.2.6</t>
  </si>
  <si>
    <t>3.1.1.1.6</t>
  </si>
  <si>
    <t xml:space="preserve">Disminución de Otros Activos Financieros Corrientes </t>
  </si>
  <si>
    <t xml:space="preserve">Variación </t>
  </si>
  <si>
    <t>Saldo Final – Inicial</t>
  </si>
  <si>
    <t xml:space="preserve"> de las Cuentas Contables</t>
  </si>
  <si>
    <t>3.1.1.1.6.1</t>
  </si>
  <si>
    <t>Anticipo a Proveedores por Adquisición de Bienes y Prestación de Servicios</t>
  </si>
  <si>
    <t>3.1.1.1.6.2</t>
  </si>
  <si>
    <t>Anticipo a Proveedores por Adquisición de Bienes Inmuebles y Muebles</t>
  </si>
  <si>
    <t>3.1.1.1.6.3</t>
  </si>
  <si>
    <t>Anticipo a Proveedores por Adquisición de Bienes Intangibles</t>
  </si>
  <si>
    <t>3.1.1.1.6.4</t>
  </si>
  <si>
    <t>Anticipo a Contratistas por Obras Públicas</t>
  </si>
  <si>
    <t>3.1.1.1.6.5</t>
  </si>
  <si>
    <t>Otros Derechos a Recibir Bienes o Servicios</t>
  </si>
  <si>
    <t>3.1.1.1.6.6</t>
  </si>
  <si>
    <t>Disminución de Otros Activos Circulantes</t>
  </si>
  <si>
    <t>3.1.1.2</t>
  </si>
  <si>
    <t>Disminución de Activos Financieros No Corrientes</t>
  </si>
  <si>
    <t>3.1.1.2.1</t>
  </si>
  <si>
    <t xml:space="preserve">Recuperación de Inversiones Financieras a Largo Plazo con Fines de Liquidez </t>
  </si>
  <si>
    <t>3.1.1.2.1.1</t>
  </si>
  <si>
    <t>Venta de Acciones y Participaciones de Capital</t>
  </si>
  <si>
    <t>3.1.1.2.1.1.1</t>
  </si>
  <si>
    <t>3.1.1.2.1.1.2</t>
  </si>
  <si>
    <t>3.1.1.2.1.2</t>
  </si>
  <si>
    <t>Venta de Títulos y Valores Representativos de la Deuda</t>
  </si>
  <si>
    <t>3.1.1.2.1.3</t>
  </si>
  <si>
    <t xml:space="preserve">Venta de Obligaciones Negociables </t>
  </si>
  <si>
    <t>3.1.1.2.1.4</t>
  </si>
  <si>
    <t>Recuperación de Préstamos</t>
  </si>
  <si>
    <t>3.1.1.2.1.4.1</t>
  </si>
  <si>
    <t>3.1.1.2.1.4.2</t>
  </si>
  <si>
    <t>3.1.1.2.2</t>
  </si>
  <si>
    <t>Disminución de Otros Activos Financieros No Corrientes</t>
  </si>
  <si>
    <t>Variación:  Saldo Final – Inicial</t>
  </si>
  <si>
    <t>3.1.1.2.2.1</t>
  </si>
  <si>
    <t>Documentos por Cobrar</t>
  </si>
  <si>
    <t>3.1.1.2.2.2</t>
  </si>
  <si>
    <t>Deudores Diversos</t>
  </si>
  <si>
    <t>3.1.1.2.2.3</t>
  </si>
  <si>
    <t>3.1.1.2.2.4</t>
  </si>
  <si>
    <t>3.1.1.2.2.5</t>
  </si>
  <si>
    <t>Otros Activos</t>
  </si>
  <si>
    <t xml:space="preserve">3.1.2 </t>
  </si>
  <si>
    <t>Incremento de Pasivos</t>
  </si>
  <si>
    <t>3.1.2.1</t>
  </si>
  <si>
    <t>Incremento de Pasivos Corrientes</t>
  </si>
  <si>
    <t>3.1.2.1.1</t>
  </si>
  <si>
    <t>Incremento de Cuentas por Pagar</t>
  </si>
  <si>
    <t>3.1.2.1.1.1</t>
  </si>
  <si>
    <t>3.1.2.1.1.2</t>
  </si>
  <si>
    <t>Proveedores por Pagar</t>
  </si>
  <si>
    <t>3.1.2.1.1.3</t>
  </si>
  <si>
    <t>Contratistas por Obras Públicas por Pagar</t>
  </si>
  <si>
    <t>3.1.2.1.1.4</t>
  </si>
  <si>
    <t>Participaciones y Aportaciones por Pagar</t>
  </si>
  <si>
    <t>3.1.2.1.1.5</t>
  </si>
  <si>
    <t>Transferencias Otorgadas por Pagar</t>
  </si>
  <si>
    <t>3.1.2.1.1.6</t>
  </si>
  <si>
    <t>Intereses y Comisiones por Pagar</t>
  </si>
  <si>
    <t>3.1.2.1.1.7</t>
  </si>
  <si>
    <t>Retenciones y Contribuciones por Pagar</t>
  </si>
  <si>
    <t>3.1.2.1.1.8</t>
  </si>
  <si>
    <t>Devoluciones de Contribuciones por Pagar</t>
  </si>
  <si>
    <t>3.1.2.1.1.9</t>
  </si>
  <si>
    <t>Otras Cuentas por Pagar</t>
  </si>
  <si>
    <t>3.1.2.1.2</t>
  </si>
  <si>
    <t>Incremento de Documentos por Pagar</t>
  </si>
  <si>
    <t>3.1.2.1.2.1</t>
  </si>
  <si>
    <t>Documentos Comerciales por Pagar</t>
  </si>
  <si>
    <t>3.1.2.1.2.2</t>
  </si>
  <si>
    <t>Documentos con Contratistas por Obras Públicas por Pagar</t>
  </si>
  <si>
    <t>3.1.2.1.2.3</t>
  </si>
  <si>
    <t>Otros Documentos por Pagar</t>
  </si>
  <si>
    <t>3.1.2.1.2.4</t>
  </si>
  <si>
    <t>Títulos y Valores de la Deuda Pública Interna</t>
  </si>
  <si>
    <t>3.1.2.1.2.5</t>
  </si>
  <si>
    <t>Títulos y Valores de la Deuda Pública Externa</t>
  </si>
  <si>
    <t>3.1.2.1.3</t>
  </si>
  <si>
    <t>Conversión de Deuda Pública a Largo Plazo en Porción Circulante</t>
  </si>
  <si>
    <t>3.1.2.1.3.1</t>
  </si>
  <si>
    <t>Conversión de Títulos y Valores de Largo Plazo en Corto Plazo</t>
  </si>
  <si>
    <t>3.1.2.1.3.1.1</t>
  </si>
  <si>
    <t>Porción de Corto Plazo de Títulos y Valores de la Deuda Pública Interna de L.P.</t>
  </si>
  <si>
    <t>3.1.2.1.3.1.2</t>
  </si>
  <si>
    <t>Porción de Corto Plazo de Títulos y Valores de la Deuda Pública Externa de L.P.</t>
  </si>
  <si>
    <t>3.1.2.1.3.2</t>
  </si>
  <si>
    <t>Conversión de Préstamos de Largo Plazo en Corto Plazo</t>
  </si>
  <si>
    <t>3.1.2.1.3.2.1</t>
  </si>
  <si>
    <t>Porción a Corto Plazo de Préstamos de la Deuda Pública Interna de L.P.</t>
  </si>
  <si>
    <t>3.1.2.1.3.2.2</t>
  </si>
  <si>
    <t>Porción a Corto Plazo de Préstamos de la Deuda Pública Externa de L.P.</t>
  </si>
  <si>
    <t>3.1.2.1.4</t>
  </si>
  <si>
    <t>Incremento de Otros Pasivos de Corto Plazo</t>
  </si>
  <si>
    <t>3.1.2.1.4.1</t>
  </si>
  <si>
    <t>Pasivos Diferidos</t>
  </si>
  <si>
    <t xml:space="preserve">3.1.2.1.4.2 </t>
  </si>
  <si>
    <t>Fondos y Bienes de Terceros</t>
  </si>
  <si>
    <t>3.1.2.1.4.3</t>
  </si>
  <si>
    <t>3.1.2.2</t>
  </si>
  <si>
    <t xml:space="preserve">Incremento de Pasivo No Corrientes </t>
  </si>
  <si>
    <t>3.1.2.2.1</t>
  </si>
  <si>
    <t xml:space="preserve">Incremento de Cuentas por Pagar a Largo Plazo </t>
  </si>
  <si>
    <t>3.1.2.2.1.1</t>
  </si>
  <si>
    <t xml:space="preserve">Proveedores por Pagar </t>
  </si>
  <si>
    <t>3.1.2.2.1.2</t>
  </si>
  <si>
    <t>3.1.2.2.2</t>
  </si>
  <si>
    <t>Incremento de Documentos por Pagar a Largo Plazo</t>
  </si>
  <si>
    <t>3.1.2.2.2.1</t>
  </si>
  <si>
    <t>3.1.2.2.2.2</t>
  </si>
  <si>
    <t>3.1.2.2.2.3</t>
  </si>
  <si>
    <t>Otros documentos por Pagar</t>
  </si>
  <si>
    <t>3.1.2.2.3</t>
  </si>
  <si>
    <t>Colocación de Títulos y Valores a Largo Plazo</t>
  </si>
  <si>
    <t>3.1.2.2.3.1</t>
  </si>
  <si>
    <t>Colocación de Títulos y Valores de la Deuda Pública Interna</t>
  </si>
  <si>
    <t>3.1.2.2.3.2</t>
  </si>
  <si>
    <t>Colocación de Títulos y Valores de la Deuda Pública Externa</t>
  </si>
  <si>
    <t>3.1.2.2.4</t>
  </si>
  <si>
    <t>Obtención de Préstamos de la Deuda Pública a Largo Plazo</t>
  </si>
  <si>
    <t>3.1.2.2.4.1</t>
  </si>
  <si>
    <t>Obtención de Préstamos Internos</t>
  </si>
  <si>
    <t>3.1.2.2.4.2</t>
  </si>
  <si>
    <t>Obtención de Préstamos Externos</t>
  </si>
  <si>
    <t>3.1.2.2.5</t>
  </si>
  <si>
    <t>Incremento de Otros Pasivos a Largo Plazo</t>
  </si>
  <si>
    <t>3.1.2.2.5.1</t>
  </si>
  <si>
    <t>3.1.2.2.5.2</t>
  </si>
  <si>
    <t>3.1.2.2.5.3</t>
  </si>
  <si>
    <t>3.1.3</t>
  </si>
  <si>
    <t>Incremento de Patrimonio</t>
  </si>
  <si>
    <t>TOTAL DE FUENTES FINANCIERAS</t>
  </si>
  <si>
    <t>APLICACIONES FINANCIERAS    (Usos)</t>
  </si>
  <si>
    <t>3.2.1</t>
  </si>
  <si>
    <t>Incremento de Activos Financieros</t>
  </si>
  <si>
    <t>3.2.1.1</t>
  </si>
  <si>
    <t>Incremento de Activos Financieros Corrientes  (Circulantes)</t>
  </si>
  <si>
    <t>3.2.1.1.1</t>
  </si>
  <si>
    <t>Incremento de Caja y Bancos (Efectivo y Equivalentes)</t>
  </si>
  <si>
    <t>Variación Positiva:  Saldo Final – Inicial</t>
  </si>
  <si>
    <t>3.2.1.1.1.1</t>
  </si>
  <si>
    <t>3.2.1.1.1.2</t>
  </si>
  <si>
    <t>3.2.1.1.1.3</t>
  </si>
  <si>
    <t>3.2.1.1.1.4</t>
  </si>
  <si>
    <t>Inversiones Temporales ( Hasta 3 Meses)</t>
  </si>
  <si>
    <t>3.2.1.1.1.5</t>
  </si>
  <si>
    <t>3.2.1.1.1.6</t>
  </si>
  <si>
    <t>Depósitos de Fondo de Terceros en Garantía y/o Administración</t>
  </si>
  <si>
    <t>3.2.1.1.1.7</t>
  </si>
  <si>
    <t>3.2.1.1.2</t>
  </si>
  <si>
    <t>Incremento de Inversiones Financieras de Corto Plazo (Derechos a recibir Efectivo o Equivalentes)</t>
  </si>
  <si>
    <t>3.2.1.1.2.1</t>
  </si>
  <si>
    <t>3.2.1.1.2.2</t>
  </si>
  <si>
    <t>3.2.1.1.2.3</t>
  </si>
  <si>
    <t>3.2.1.1.3</t>
  </si>
  <si>
    <t>Incremento de Cuentas por Cobrar</t>
  </si>
  <si>
    <t>3.2.1.1.3.1</t>
  </si>
  <si>
    <t>3.2.1.1.3.2</t>
  </si>
  <si>
    <t>3.2.1.1.3.3</t>
  </si>
  <si>
    <t>3.2.1.1.3.4</t>
  </si>
  <si>
    <t>Deudores por Anticipos de Tesorería</t>
  </si>
  <si>
    <t>3.2.1.1.4</t>
  </si>
  <si>
    <t>Incremento de Documentos por Cobrar</t>
  </si>
  <si>
    <t xml:space="preserve"> de las Cuentas contables</t>
  </si>
  <si>
    <t>3.2.1.1.4.1</t>
  </si>
  <si>
    <t>3.2.1.1.5</t>
  </si>
  <si>
    <t>Préstamos Otorgados de Corto Plazo</t>
  </si>
  <si>
    <t>Cargo PC 1.1.2.6</t>
  </si>
  <si>
    <t>3.2.1.1.6</t>
  </si>
  <si>
    <t>Incremento de Otros Activos Financieros Corrientes</t>
  </si>
  <si>
    <t>3.2.1.1.6.1</t>
  </si>
  <si>
    <t>3.2.1.1.6.2</t>
  </si>
  <si>
    <t>3.2.1.1.6.3</t>
  </si>
  <si>
    <t>3.2.1.1.6.4</t>
  </si>
  <si>
    <t>3.2.1.1.6.5</t>
  </si>
  <si>
    <t>Otros Derechos a Recibir Bienes y Servicios</t>
  </si>
  <si>
    <t>3.2.1.1.6.6</t>
  </si>
  <si>
    <t>3.2.1.2</t>
  </si>
  <si>
    <t>Incremento de Activos Financieros No Corrientes</t>
  </si>
  <si>
    <t>3.2.1.2.1</t>
  </si>
  <si>
    <t>Inversiones Financieras a Largo Plazo con Fines de Liquidez</t>
  </si>
  <si>
    <t>3.2.1.2.1.1</t>
  </si>
  <si>
    <t>Compra de Acciones y Participaciones de Capital</t>
  </si>
  <si>
    <t>3.2.1.2.1.1.1</t>
  </si>
  <si>
    <t>3.2.1.2.1.1.2</t>
  </si>
  <si>
    <t>3.2.1.2.1.2</t>
  </si>
  <si>
    <t>Compra de Títulos y Valores Representativos de la Deuda</t>
  </si>
  <si>
    <t>3.2.1.2.1.3</t>
  </si>
  <si>
    <t>Compra de Obligaciones negociables</t>
  </si>
  <si>
    <t>3.2.1.2.1.4</t>
  </si>
  <si>
    <t xml:space="preserve">3.2.1.2.1.4.1 </t>
  </si>
  <si>
    <t xml:space="preserve">3.2.1.2.1.4.2 </t>
  </si>
  <si>
    <t>3.2.1.2.2</t>
  </si>
  <si>
    <t>Incremento de Otros Activos Financieros No Corrientes</t>
  </si>
  <si>
    <t>3.2.1.2.2.1</t>
  </si>
  <si>
    <t>3.2.1.2.2.2</t>
  </si>
  <si>
    <t>3.2.1.2.2.3</t>
  </si>
  <si>
    <t>Otros Derechos a Recibir Efectivo y Equivalentes</t>
  </si>
  <si>
    <t>3.2.1.2.2.4</t>
  </si>
  <si>
    <t>3.2.1.2.2.5</t>
  </si>
  <si>
    <t>3.2.2</t>
  </si>
  <si>
    <t>Disminución de Pasivos</t>
  </si>
  <si>
    <t>3.2.2.1</t>
  </si>
  <si>
    <t>Disminución de Pasivos Corrientes</t>
  </si>
  <si>
    <t>3.2.2.1.1</t>
  </si>
  <si>
    <t>Disminución de Cuentas por Pagar</t>
  </si>
  <si>
    <t>3.2.2.1.1.1</t>
  </si>
  <si>
    <t>Servicios Personales por Pagar</t>
  </si>
  <si>
    <t>3.2.2.1.1.2</t>
  </si>
  <si>
    <t>3.2.2.1.1.3</t>
  </si>
  <si>
    <t>3.2.2.1.1.4</t>
  </si>
  <si>
    <t>3.2.2.1.1.5</t>
  </si>
  <si>
    <t>3.2.2.1.1.6</t>
  </si>
  <si>
    <t>Intereses y Comisiones y otros gastos de la Deuda Pública por Pagar</t>
  </si>
  <si>
    <t>3.2.2.1.1.7</t>
  </si>
  <si>
    <t>3.2.2.1.1.8</t>
  </si>
  <si>
    <t>Devoluciones de la Ley de Ingresos por Pagar</t>
  </si>
  <si>
    <t>3.2.2.1.1.9</t>
  </si>
  <si>
    <t>3.2.2.1.2</t>
  </si>
  <si>
    <t>Disminución de Documentos por Pagar</t>
  </si>
  <si>
    <t>3.2.2.1.2.1</t>
  </si>
  <si>
    <t>3.2.2.1.2.2</t>
  </si>
  <si>
    <t>3.2.2.1.2.3</t>
  </si>
  <si>
    <t>3.2.2.1.2.4</t>
  </si>
  <si>
    <t>3.2.2.1.2.5</t>
  </si>
  <si>
    <t>3.2.2.1.3</t>
  </si>
  <si>
    <t>Amortización de la Porción Circulante de la Deuda Pública de Largo Plazo</t>
  </si>
  <si>
    <t>3.2.2.1.3.1</t>
  </si>
  <si>
    <t>Amortización de la Porción Circulante de la Deuda Pública de L.P. en Títulos y Valores</t>
  </si>
  <si>
    <t>3.2.2.1.3.1.1</t>
  </si>
  <si>
    <t>Amortización de la Porción Circulante de la Deuda Pública Interna de L.P. en Títulos y Valores</t>
  </si>
  <si>
    <t>3.2.2.1.3.1.2</t>
  </si>
  <si>
    <t>Amortización de la Porción de la Deuda Pública Externa de L.P. En Títulos y Valores</t>
  </si>
  <si>
    <t>3.2.2.1.3.2</t>
  </si>
  <si>
    <t xml:space="preserve">Amortización de la Porción Circulante de la Deuda Pública de L.P. en Préstamos </t>
  </si>
  <si>
    <t>3.2.2.1.3.2.1</t>
  </si>
  <si>
    <t xml:space="preserve">Amortización de la Porción Circulante de la Deuda Pública Interna de L.P en Préstamos </t>
  </si>
  <si>
    <t>3.2.2.1.3.2.2</t>
  </si>
  <si>
    <t xml:space="preserve">Amortización de la Porción Circulante de la Deuda Pública Externa de L.P. en Préstamos </t>
  </si>
  <si>
    <t>3.2.2.1.4</t>
  </si>
  <si>
    <t xml:space="preserve">Disminución de Otros Pasivos de Corto Plazo </t>
  </si>
  <si>
    <t>3.2.2.1.4.1</t>
  </si>
  <si>
    <t>3.2.2.1.4.2</t>
  </si>
  <si>
    <t>Fondos y Bienes de Terceros en Garantía y/o Administración</t>
  </si>
  <si>
    <t>3.2.2.1.4.3</t>
  </si>
  <si>
    <t>3.2.2.2</t>
  </si>
  <si>
    <t>Disminución de Pasivos No Corrientes</t>
  </si>
  <si>
    <t xml:space="preserve">3.2.2.2.1 </t>
  </si>
  <si>
    <t>Disminución de Cuentas por Pagar a Largo Plazo</t>
  </si>
  <si>
    <t>3.2.2.2.1.1</t>
  </si>
  <si>
    <t>3.2.2.2.1.2</t>
  </si>
  <si>
    <t>3.2.2.2.2</t>
  </si>
  <si>
    <t>Disminución de Documentos por Pagar a  Largo Plazo</t>
  </si>
  <si>
    <t>3.2.2.2.2.1</t>
  </si>
  <si>
    <t>3.2.2.2.2.2</t>
  </si>
  <si>
    <t>3.2.2.2.2.3</t>
  </si>
  <si>
    <t>3.2.2.2.3</t>
  </si>
  <si>
    <t>Conversión de Deuda Pública de Largo Plazo en Porción Circulante</t>
  </si>
  <si>
    <t>3.2.2.2.3.1</t>
  </si>
  <si>
    <t xml:space="preserve">Conversión de Títulos y Valores de Largo Plazo en Corto Plazo </t>
  </si>
  <si>
    <t>3.2.2.2.3.1.1</t>
  </si>
  <si>
    <t>Porción de Corto Plazo de Títulos y Valores de la Deuda Pública Interna</t>
  </si>
  <si>
    <t>3.2.2.2.3.1.2</t>
  </si>
  <si>
    <t>Porción de Corto Plazo de Títulos y Valores de la Deuda Pública Externa</t>
  </si>
  <si>
    <t>3.2.2.2.3.2</t>
  </si>
  <si>
    <t>3.2.2.2.3.2.1</t>
  </si>
  <si>
    <t xml:space="preserve">Porción a Corto Plazo de Préstamos de la Deuda Pública Interna </t>
  </si>
  <si>
    <t>3.2.2.2.3.2.2</t>
  </si>
  <si>
    <t xml:space="preserve">Porción a Corto Plazo de Préstamos de la Deuda Pública Externa </t>
  </si>
  <si>
    <t>3.2.2.2.4</t>
  </si>
  <si>
    <t xml:space="preserve">Disminución de Otros Pasivos de Largo Plazo </t>
  </si>
  <si>
    <t>3.2.2.2.4.1</t>
  </si>
  <si>
    <t>3.2.2.2.4.2</t>
  </si>
  <si>
    <t>3.2.2.2.4.3</t>
  </si>
  <si>
    <t>3.2.3</t>
  </si>
  <si>
    <t>Disminución de Patrimonio</t>
  </si>
  <si>
    <t>TOTAL APLICACIONES FINANCIERAS</t>
  </si>
  <si>
    <r>
      <t>X</t>
    </r>
    <r>
      <rPr>
        <vertAlign val="superscript"/>
        <sz val="10"/>
        <color theme="1"/>
        <rFont val="Symbol"/>
        <family val="1"/>
        <charset val="2"/>
      </rPr>
      <t>*</t>
    </r>
    <r>
      <rPr>
        <sz val="10"/>
        <color theme="1"/>
        <rFont val="Verdana"/>
        <family val="2"/>
      </rPr>
      <t xml:space="preserve"> </t>
    </r>
    <r>
      <rPr>
        <sz val="7"/>
        <color theme="1"/>
        <rFont val="Arial"/>
        <family val="2"/>
      </rPr>
      <t>Refiere a la desagregación que obtuvieron las unidades administrativas o instancias competentes en materia de Contabilidad Gubernamental y de Ingresos, de cada orden de gobierno, del Clasificador por Rubros de Ingresos, armonizado a 2 dígitos, de acuerdo a sus necesidades en tercer y cuarto dígito, Clase y Concepto respectivamente.</t>
    </r>
  </si>
  <si>
    <r>
      <t>X</t>
    </r>
    <r>
      <rPr>
        <vertAlign val="superscript"/>
        <sz val="9"/>
        <color theme="1"/>
        <rFont val="Arial"/>
        <family val="2"/>
      </rPr>
      <t>†</t>
    </r>
    <r>
      <rPr>
        <sz val="12"/>
        <color theme="1"/>
        <rFont val="Times New Roman"/>
        <family val="1"/>
      </rPr>
      <t xml:space="preserve"> </t>
    </r>
    <r>
      <rPr>
        <sz val="7"/>
        <color theme="1"/>
        <rFont val="Arial"/>
        <family val="2"/>
      </rPr>
      <t>Refiere a la desagregación que obtuvieron las unidades administrativas o instancias competentes en materia de Contabilidad Gubernamental y de Ingresos, de cada orden de gobierno, del Clasificador por Rubros de Ingresos, armonizado a 2 dígitos, de acuerdo a sus necesidades en tercer y cuarto dígito, Clase y Concepto respectivamente.</t>
    </r>
  </si>
  <si>
    <t>ETCA-IV-06</t>
  </si>
  <si>
    <t xml:space="preserve">Clasificación Económica de los Ingresos , de los Gastos y del Financiamiento  </t>
  </si>
  <si>
    <t>Al 30 de Septiembre de 2020</t>
  </si>
  <si>
    <t>Del 01 de Enero al 30 de Septiembre de 2020</t>
  </si>
  <si>
    <t>10000</t>
  </si>
  <si>
    <t>SERVICIOS PERSONALES</t>
  </si>
  <si>
    <t>11301</t>
  </si>
  <si>
    <t>SUELDOS AL PERSONAL DE BASE</t>
  </si>
  <si>
    <t>11303</t>
  </si>
  <si>
    <t>REMUNERACIONES DIVERSAS</t>
  </si>
  <si>
    <t>11306</t>
  </si>
  <si>
    <t>RIESGO LABORAL</t>
  </si>
  <si>
    <t>11307</t>
  </si>
  <si>
    <t>AYUDA PARA HABITACION</t>
  </si>
  <si>
    <t>11310</t>
  </si>
  <si>
    <t>AYUDA PARA ENERGIA ELECTRICA</t>
  </si>
  <si>
    <t>12201</t>
  </si>
  <si>
    <t>SUELDOS AL PERSONAL EVENTUAL</t>
  </si>
  <si>
    <t>13101</t>
  </si>
  <si>
    <t>PRIMAS POR AÑOS DE SERVICIOS PRESTADOS</t>
  </si>
  <si>
    <t>13201</t>
  </si>
  <si>
    <t>PRIMAS DE VACACIONES</t>
  </si>
  <si>
    <t>13202</t>
  </si>
  <si>
    <t>GRATIFICACION POR FIN DE AÑO</t>
  </si>
  <si>
    <t>13203</t>
  </si>
  <si>
    <t>COMPENSACION POR AJUSTE DE CALENDARIO</t>
  </si>
  <si>
    <t>13204</t>
  </si>
  <si>
    <t>DÍAS DINÁMICOS</t>
  </si>
  <si>
    <t>13403</t>
  </si>
  <si>
    <t>COMPENSACIONES AL PERSONAL DE CONFIANZA</t>
  </si>
  <si>
    <t>14101</t>
  </si>
  <si>
    <t>APORTACIONES AL ISSSTESON</t>
  </si>
  <si>
    <t>14103</t>
  </si>
  <si>
    <t>APORTACIONES DE SEGURO DE RETIRO AL ISSSTESON</t>
  </si>
  <si>
    <t>14104</t>
  </si>
  <si>
    <t>ASIGNACION PARA PRESTAMOS A CORTO PLAZO</t>
  </si>
  <si>
    <t>14105</t>
  </si>
  <si>
    <t>ASIGNACION PARA PRESTAMO PRENDARIO</t>
  </si>
  <si>
    <t>14106</t>
  </si>
  <si>
    <t>OTRAS PRESTACIONES DE SEGURIDAD SOCIAL</t>
  </si>
  <si>
    <t>14107</t>
  </si>
  <si>
    <t>CUOTAS PARA INFRA. EQUIP., Y MOBILIARIO HOSPITALARIO</t>
  </si>
  <si>
    <t>14108</t>
  </si>
  <si>
    <t>ATENCION DE ENFERMEDADES PREEXISTENTES</t>
  </si>
  <si>
    <t>14201</t>
  </si>
  <si>
    <t>CUOTAS INFONAVIT</t>
  </si>
  <si>
    <t>14301</t>
  </si>
  <si>
    <t>PAGAS DE DEFUNCION, PENSIONES Y JUBILACIONES</t>
  </si>
  <si>
    <t>14404</t>
  </si>
  <si>
    <t>SEGUROS DE ASISTENCIA LEGAL</t>
  </si>
  <si>
    <t>15202</t>
  </si>
  <si>
    <t>PAGO DE LIQUIDACIONES</t>
  </si>
  <si>
    <t>15404</t>
  </si>
  <si>
    <t>DIAS ECONOMICOS Y DE DESCANSO OBLIGATORIOS NO DISFRUTADOS</t>
  </si>
  <si>
    <t>15418</t>
  </si>
  <si>
    <t>COMPENSACION ESPECIFICA A PERSONAL DE BASE</t>
  </si>
  <si>
    <t>15501</t>
  </si>
  <si>
    <t>APOYOS A LA CAPACITACIÓN DE LOS SERVIDORES PÚBLICOS</t>
  </si>
  <si>
    <t>15901</t>
  </si>
  <si>
    <t>OTRAS PRESTACIONES SOCIALES Y ECONOMICAS</t>
  </si>
  <si>
    <t>17102</t>
  </si>
  <si>
    <t>ESTÍMULOS AL PERSONAL</t>
  </si>
  <si>
    <t>20000</t>
  </si>
  <si>
    <t>MATERIALES Y SUMINISTROS</t>
  </si>
  <si>
    <t>21101</t>
  </si>
  <si>
    <t>MATERIALES PARA SERVICIO EN GENERAL</t>
  </si>
  <si>
    <t>21201</t>
  </si>
  <si>
    <t>MATERIALES PARA IMPRESIÓN Y REPRODUCCIÓN</t>
  </si>
  <si>
    <t>21401</t>
  </si>
  <si>
    <t>SUMINISTROS INFORMÁTICOS</t>
  </si>
  <si>
    <t>21601</t>
  </si>
  <si>
    <t>MATERIALES Y ARTÍCULOS DE LIMPIEZA</t>
  </si>
  <si>
    <t>21701</t>
  </si>
  <si>
    <t>MATERIALES PARA ENSEÑANZA</t>
  </si>
  <si>
    <t>21801</t>
  </si>
  <si>
    <t>ELABORACIÓN DE PLACAS Y CALCOMANÍAS</t>
  </si>
  <si>
    <t>22101</t>
  </si>
  <si>
    <t>PRODUCTOS ALIMENTICIOS PARA EL PERSONAL EN LAS INSTALACIONES</t>
  </si>
  <si>
    <t>22106</t>
  </si>
  <si>
    <t>ADQUISICION DE AGUA POTABLE</t>
  </si>
  <si>
    <t>22301</t>
  </si>
  <si>
    <t>UTENSILIOS DIVERSOS DE CARÁCTER COMERCIAL</t>
  </si>
  <si>
    <t>24601</t>
  </si>
  <si>
    <t>ACCESORIOS Y MATERIAL ELÉCTRICO</t>
  </si>
  <si>
    <t>24801</t>
  </si>
  <si>
    <t>ARTÍCULOS COMPLEMENTARIOS PARA SERVICIOS GENERALES</t>
  </si>
  <si>
    <t>24901</t>
  </si>
  <si>
    <t>OTROS MATERIALES DE FERRETERÍA PARA CONSTRUCCIÓN Y REPARACIÓN</t>
  </si>
  <si>
    <t>MATERIAL QUIRÚRGICO Y DE LABORATORIO DE USO EN EL ÁREA MÉDICA</t>
  </si>
  <si>
    <t>26101</t>
  </si>
  <si>
    <t>COMBUSTIBLES, LUBRICANTES Y ADITIVOS</t>
  </si>
  <si>
    <t>26102</t>
  </si>
  <si>
    <t>LUBRICANTES Y ADITIVOS</t>
  </si>
  <si>
    <t>ARTÍCULOS PARA SERVICIOS GENERALES</t>
  </si>
  <si>
    <t>27201</t>
  </si>
  <si>
    <t>ARTÍCULOS PARA SERVICIOS GENERALES PARA SEGURIDAD Y PROTECCIÓN PERSONAL</t>
  </si>
  <si>
    <t>29101</t>
  </si>
  <si>
    <t>ACCESORIOS Y MATERIALES MENORES</t>
  </si>
  <si>
    <t>29201</t>
  </si>
  <si>
    <t>REFACC Y ACC MENORES DE EDIFICIOS</t>
  </si>
  <si>
    <t>29401</t>
  </si>
  <si>
    <t>REFACC Y ACCESORIOS MENORES DE EQUIPO DE COMPUTO Y TECNOLOGIAS DE LA INFORMACION</t>
  </si>
  <si>
    <t>29601</t>
  </si>
  <si>
    <t>REFACC. Y ACCESORIOS MENORES PARA EQUIPO DE TRANSPORTE</t>
  </si>
  <si>
    <t>29801</t>
  </si>
  <si>
    <t>ARTÍCULOS MENORES DE SERVICIO GENERAL PARA MAQUINARIA Y OTROS EQUIPOS</t>
  </si>
  <si>
    <t>30000</t>
  </si>
  <si>
    <t>SERVICIOS GENERALES</t>
  </si>
  <si>
    <t>31101</t>
  </si>
  <si>
    <t>ENERGÍA ELÉCTRICA</t>
  </si>
  <si>
    <t>31201</t>
  </si>
  <si>
    <t>GAS</t>
  </si>
  <si>
    <t>31301</t>
  </si>
  <si>
    <t>AGUA</t>
  </si>
  <si>
    <t>31401</t>
  </si>
  <si>
    <t>TELEFONÍA TRADICIONAL</t>
  </si>
  <si>
    <t>31701</t>
  </si>
  <si>
    <t>SERVICIOS DE ACCESO DE INTERNET, REDES Y PROCESAMIENTO DE INFORMACIÓN</t>
  </si>
  <si>
    <t>31801</t>
  </si>
  <si>
    <t>SERVICIO POSTAL</t>
  </si>
  <si>
    <t>32201</t>
  </si>
  <si>
    <t>ARRENDAMIENTO DE EDIFICIOS</t>
  </si>
  <si>
    <t>32302</t>
  </si>
  <si>
    <t>ARRENDAMIENTO DE INFORMATICA</t>
  </si>
  <si>
    <t>32501</t>
  </si>
  <si>
    <t>ARRENDAMIENTO DE EQUIPO DE TRANSPORTE</t>
  </si>
  <si>
    <t>32901</t>
  </si>
  <si>
    <t>OTROS ARRENDAMIENTOS</t>
  </si>
  <si>
    <t>33101</t>
  </si>
  <si>
    <t>ASESORÍAS ASOCIADAS A CONVENIOS, TRATADOS O ACUERDOS</t>
  </si>
  <si>
    <t>33301</t>
  </si>
  <si>
    <t>SERVICIOS DE INFORMÁTICA</t>
  </si>
  <si>
    <t>33401</t>
  </si>
  <si>
    <t>SERVICIOS DE CAPACITACIÓN</t>
  </si>
  <si>
    <t>33603</t>
  </si>
  <si>
    <t>IMPRESIONES DE DOCTOS.OFICIALES PARA LA PRESTACIÓN DE SER. PÚB., IDENTIFICACIÓN, FORMATOS ADMINISTRATIVOS Y FISCALES, …</t>
  </si>
  <si>
    <t>33801</t>
  </si>
  <si>
    <t>SERVICIOS DE VIGILANCIA</t>
  </si>
  <si>
    <t>34101</t>
  </si>
  <si>
    <t>COMISIONES BANCARIAS</t>
  </si>
  <si>
    <t>34501</t>
  </si>
  <si>
    <t>SEGUROS DE BIENES PATRIMONIALES</t>
  </si>
  <si>
    <t>34701</t>
  </si>
  <si>
    <t>FLETES Y MANIOBRAS</t>
  </si>
  <si>
    <t>35101</t>
  </si>
  <si>
    <t>MANTENIMIENTO Y CONSERVACIÓN DE INMUEBLES PARA LA PRESTACIÓN DE SERVICIOS ADMINISTRATIVOS</t>
  </si>
  <si>
    <t>35103</t>
  </si>
  <si>
    <t>MANTENIMIENTO Y CONSERVACION DE PLANTELES ESCOLARES</t>
  </si>
  <si>
    <t>35201</t>
  </si>
  <si>
    <t>INSTALACIÓN, REPARACIÓN Y MANTENIMIENTO DE MOBILIARIO Y EQUIPO DE ADMINISTRACIÓN, EDUCACIONAL Y RECREATIVO</t>
  </si>
  <si>
    <t>35501</t>
  </si>
  <si>
    <t>REPARACIÓN Y MANTENIMIENTO DE EQUIPO DE TRANSPORTE</t>
  </si>
  <si>
    <t>35701</t>
  </si>
  <si>
    <t>MANTENIMIENTO Y CONSERVACIÓN DE MAQUINARIA Y EQUIPO</t>
  </si>
  <si>
    <t>35901</t>
  </si>
  <si>
    <t>SERVICIOS DE JARDINERÍA Y FUMIGACIÓN</t>
  </si>
  <si>
    <t>36201</t>
  </si>
  <si>
    <t>DIFUSIÓN POR RADIO, TELEVISIÓN Y OTROS MEDIOS DE MENSAJES COMERCIALES PARA PROMOVER LA VENTA DE BIENES O SERVICIOS</t>
  </si>
  <si>
    <t>37101</t>
  </si>
  <si>
    <t>PASAJES AÉREOS</t>
  </si>
  <si>
    <t>37201</t>
  </si>
  <si>
    <t>PASAJES TERRESTRES</t>
  </si>
  <si>
    <t>37501</t>
  </si>
  <si>
    <t>VIÁTICOS EN EL PAÍS</t>
  </si>
  <si>
    <t>37502</t>
  </si>
  <si>
    <t>GASTOS DE CAMINO</t>
  </si>
  <si>
    <t>37901</t>
  </si>
  <si>
    <t>OTROS SERVICIOS DE TRASLADO Y HOSPEDAJE</t>
  </si>
  <si>
    <t>38101</t>
  </si>
  <si>
    <t>GASTOS DE CEREMONIAL</t>
  </si>
  <si>
    <t>38201</t>
  </si>
  <si>
    <t>GASTOS DE ORDEN SOCIAL Y CULTURAL</t>
  </si>
  <si>
    <t>38501</t>
  </si>
  <si>
    <t>GASTOS DE REPRESENTACIÓN</t>
  </si>
  <si>
    <t>39101</t>
  </si>
  <si>
    <t>SERVICIOS FUNERARIOS Y DE CEMENTERIOS</t>
  </si>
  <si>
    <t>39202</t>
  </si>
  <si>
    <t>OTROS IMPUESTOS Y DERECHOS</t>
  </si>
  <si>
    <t>39801</t>
  </si>
  <si>
    <t>IMPUESTO SOBRE NÓMINAS Y OTROS QUE SE DERIVEN DE UNA RELACIÓN LABORAL</t>
  </si>
  <si>
    <t>50000</t>
  </si>
  <si>
    <t>BIENES MUEBLES, INMUEBLES E INTANGIBLES</t>
  </si>
  <si>
    <t>51107</t>
  </si>
  <si>
    <t>51503</t>
  </si>
  <si>
    <t>51908</t>
  </si>
  <si>
    <t>52101</t>
  </si>
  <si>
    <t>56704</t>
  </si>
  <si>
    <t>MOBILIARIO Y EQUIPO</t>
  </si>
  <si>
    <t>EQUIPO DE COMPUTACIÓN</t>
  </si>
  <si>
    <t>OTRO MOBILIARIO Y EQUIPO</t>
  </si>
  <si>
    <t>EQUIPOS Y APARATOS AUDIOVISUALES</t>
  </si>
  <si>
    <t>HERRAMIENTAS Y MÁQUINAS - HERRAMIENTA</t>
  </si>
  <si>
    <t>COMISIONES POR VENTAS</t>
  </si>
  <si>
    <t>TOTAL GASTO</t>
  </si>
  <si>
    <r>
      <t xml:space="preserve">I)     </t>
    </r>
    <r>
      <rPr>
        <b/>
        <sz val="7"/>
        <rFont val="Times New Roman"/>
        <family val="1"/>
      </rPr>
      <t/>
    </r>
  </si>
  <si>
    <t>NOTAS AL ESTADO DE SITUACIÓN FINANCIERA</t>
  </si>
  <si>
    <t>·</t>
  </si>
  <si>
    <t>A continuación se relacionan las cuentas que integran el rubro de efectivo y equivalentes:</t>
  </si>
  <si>
    <t>EFECTIVO (1111)</t>
  </si>
  <si>
    <t>BANCOS (1112)</t>
  </si>
  <si>
    <t>Suma</t>
  </si>
  <si>
    <t>Bancos/Tesorería</t>
  </si>
  <si>
    <r>
      <t xml:space="preserve">Representa el monto de efectivo disponible propiedad de </t>
    </r>
    <r>
      <rPr>
        <b/>
        <i/>
        <sz val="9"/>
        <color theme="1"/>
        <rFont val="Arial"/>
        <family val="2"/>
      </rPr>
      <t>ICATSON</t>
    </r>
    <r>
      <rPr>
        <sz val="9"/>
        <color theme="1"/>
        <rFont val="Arial"/>
        <family val="2"/>
      </rPr>
      <t>, en instituciones bancarias, su importe se integra por:</t>
    </r>
  </si>
  <si>
    <t>Banco</t>
  </si>
  <si>
    <t>Importe</t>
  </si>
  <si>
    <t>CUENTA 0447871031 FEDERAL (1112-01-0001)</t>
  </si>
  <si>
    <t xml:space="preserve">CUENTA 0142407264 ESTATAL (1112-01-0002) </t>
  </si>
  <si>
    <t>CUENTA 0136718019 INGRSOS PROPIOS (1112-01-0003 )</t>
  </si>
  <si>
    <t>CUENTA 0148934789 CURSOS CAE (1112-01-0004)</t>
  </si>
  <si>
    <t>CUENTA 0154985877 FONDO CONTINGENCIAS (1112-01-0005)</t>
  </si>
  <si>
    <t>CUENTA 0111600168 DISPERSORA (1112-01-0006)</t>
  </si>
  <si>
    <t>CUENTA 0112697874 FEDERAL 2019 (1112-01-0009)</t>
  </si>
  <si>
    <t>CUENTA 0113567826 GASTOS OPERACIÓN 2019(1112-01-0010)</t>
  </si>
  <si>
    <t>CUENTA 0114100816 ESTATAL GASTOS OPERACIÓN 2019(1112-01-0011)</t>
  </si>
  <si>
    <t>CUENTA 0114625641 ESTATAL 2020(1112-01-0012)</t>
  </si>
  <si>
    <t>CUENTA 0114625692 FEDERAL GASTOS DE OPERACIÓN 2020 (1112-01-0013)</t>
  </si>
  <si>
    <t>CUENTA 0114625706 FEDERAL  2020 (1112-01-0014)</t>
  </si>
  <si>
    <t>FONDO REVOLVENTE DIRECCION GENERAL(1111-01)</t>
  </si>
  <si>
    <t>FONDO REVOLVENTE DIRECCION ADMINISTRATIVA(1111-02)</t>
  </si>
  <si>
    <t>FONDO REVOLVENTE HERMOSILLO (1111-03)</t>
  </si>
  <si>
    <t>FONDO REVOLVENTE AGUA PRIETA (111-04)</t>
  </si>
  <si>
    <t>FONDO REVOLVENTE CANANEA (111-05)</t>
  </si>
  <si>
    <t>FONDO REVOLVENTE CABORCA (111-06)</t>
  </si>
  <si>
    <t>FONDO REVOLVENTE CAJEME (111-07)</t>
  </si>
  <si>
    <t>FONDO REVOLVENTE NAVOJOA (111-08)</t>
  </si>
  <si>
    <t>FONDO REVOLVENTE EMPALME (111-09)</t>
  </si>
  <si>
    <t>Derechos a recibir Efectivo y Equivalentes y Bienes o Servicios a Recibir</t>
  </si>
  <si>
    <t>DEUDORES DIVERSOS (1123)</t>
  </si>
  <si>
    <t>DERECHOS A RECIBIR BIENES O SERVICIOS (1131)</t>
  </si>
  <si>
    <t>ALMACENES (1150)</t>
  </si>
  <si>
    <t>Las Cuentas por Cobrar a Corto Plazo se integran por:</t>
  </si>
  <si>
    <t>Se integra de la siguiente manera:</t>
  </si>
  <si>
    <t>Terrenos (1231)</t>
  </si>
  <si>
    <t>Edificios no Habitacionales(1233)</t>
  </si>
  <si>
    <t>Subtotal #NOMBRE(1230)</t>
  </si>
  <si>
    <t>Bienes Muebles, Intangibles y Depreciaciones</t>
  </si>
  <si>
    <t>Se integras de la siguiente manera:</t>
  </si>
  <si>
    <t>MOBILIARIO Y EQUIPO DE ADMINISTRACION(1241)</t>
  </si>
  <si>
    <t>MOBILIARIO Y EQUIPO EDUCACIONAL Y RECREATIVO(1242)</t>
  </si>
  <si>
    <t>VEHICULOS Y EQUPO DE TRANSPORTE(1244)</t>
  </si>
  <si>
    <t>MAQUINARIA OTROS EQUIPOS Y HERRAMIENTAS(1246)</t>
  </si>
  <si>
    <t>Subtotal BIENES MUEBLES(1240)</t>
  </si>
  <si>
    <t>SOFTWARE(1251)</t>
  </si>
  <si>
    <t>Subtotal ACTIVOS INTANGIBLES(1250)</t>
  </si>
  <si>
    <t>DEPRECIACION ACUMULADA DE BIENES MUEBLES(1263)</t>
  </si>
  <si>
    <t>Subtotal DEPRECIACION,DETERIORO Y AMORTIZACION ACUMULADA DE BIENES(1260)</t>
  </si>
  <si>
    <t>Activo Diferido</t>
  </si>
  <si>
    <t>DEPOSITOS EN GARANTIA(1270-02)</t>
  </si>
  <si>
    <t>IMPUESTOS A FAVOR(1279-01)</t>
  </si>
  <si>
    <t>PASIVO CIRCULANTE(2100)</t>
  </si>
  <si>
    <t>PASIVO NO CIRCULANTE(2200)</t>
  </si>
  <si>
    <t>Suma de Pasivo</t>
  </si>
  <si>
    <t>Destacan entre las principales partidas del Pasivo Circulante las siguientes:</t>
  </si>
  <si>
    <t>SERVICIOS PERSONALES POR PAGAR A CORTO PLAZO(2111)</t>
  </si>
  <si>
    <t>RETENCIONES Y CONTRIBUCIONES POR PAGAR A CORTO PLAZO(2117)</t>
  </si>
  <si>
    <t>PROVEEDORES POR PAGAR A CORTO PLAZO(2112)</t>
  </si>
  <si>
    <t>OTRAS CUENTAS POR PAGAR A CORTO PLAZO(2119)</t>
  </si>
  <si>
    <t>Suma PASIVO CIRCULANTE(2100)</t>
  </si>
  <si>
    <t>Destacan entre las principales partidas del Pasivo No Circulante las siguientes:</t>
  </si>
  <si>
    <t>PROVISION PARA DEMANDAS Y JUICIOS A LARGO PLAZO (2261)</t>
  </si>
  <si>
    <t>Suma de Pasivos a Largo Plazo</t>
  </si>
  <si>
    <r>
      <t xml:space="preserve">II)    </t>
    </r>
    <r>
      <rPr>
        <b/>
        <sz val="7"/>
        <rFont val="Times New Roman"/>
        <family val="1"/>
      </rPr>
      <t/>
    </r>
  </si>
  <si>
    <t>NOTAS AL ESTADO DE ACTIVIDADES</t>
  </si>
  <si>
    <t>Ingresos de Gestión</t>
  </si>
  <si>
    <t>RECURSO ESTATAL(4213-02)</t>
  </si>
  <si>
    <t>RECURSO FEDERAL(4213-01)</t>
  </si>
  <si>
    <t>Subtotal Aportaciones</t>
  </si>
  <si>
    <t>PRODUCTOS FINANCIEROS(4319-02-01)</t>
  </si>
  <si>
    <t>Subtotal Productos Financieros</t>
  </si>
  <si>
    <t xml:space="preserve">III)   </t>
  </si>
  <si>
    <t>NOTAS AL ESTADO DE VARIACIÓN EN LA HACIENDA PÚBLICA</t>
  </si>
  <si>
    <t>VI) Notas al Estado Analítico de Ingresos</t>
  </si>
  <si>
    <t>Se Presenta ampliación por $3,584,942.93 por concepto de politica salarial 2019, recibida en el presente ejercicio.</t>
  </si>
  <si>
    <t>Se Presenta ampliación Estatal por $283,231  de complemento de gastos de Operación de Nov. 2019, recibida en el presente ejercicio.</t>
  </si>
  <si>
    <t xml:space="preserve">IV)   </t>
  </si>
  <si>
    <t>NOTAS AL ESTADO DE FLUJOS DE EFECTIVO</t>
  </si>
  <si>
    <t>Efectivo y equivalentes</t>
  </si>
  <si>
    <t>EFECTIVO(1111)</t>
  </si>
  <si>
    <t>BANCOS(1112)</t>
  </si>
  <si>
    <t>Total de EFECTIVO Y EQUIVALENTES(1110)</t>
  </si>
  <si>
    <t xml:space="preserve">V) </t>
  </si>
  <si>
    <t>CONCILIACIÓN ENTRE LOS INGRESOS PRESUPUESTARIOS Y CONTABLES, ASÍ COMO ENTRE LOS EGRESOS PRESUPUESTARIOS Y LOS GASTOS CONTABLES</t>
  </si>
  <si>
    <t>La conciliación se presentará atendiendo a lo dispuesto por el Acuerdo por el que se emite el formato de conciliación entre los ingresos presupuestarios y contables, así como entre los egresos presupuestarios y los gastos contables.</t>
  </si>
  <si>
    <t>b) NOTAS DE MEMORIA (CUENTAS DE ORDEN)</t>
  </si>
  <si>
    <t>Las cuentas de orden se utilizan para registrar movimientos de valores que no afecten o modifiquen el balance del ente contable, sin embargo, su incorporación en libros es necesaria con fines de recordatorio contable, de control y en general sobre los aspectos administrativos, o bien, para consignar sus derechos o responsabilidades contingentes que puedan, o no, presentarse en el futuro.</t>
  </si>
  <si>
    <t>Las cuentas que se manejan para efectos de estas Notas son las siguientes:</t>
  </si>
  <si>
    <t>Pesupuestales:</t>
  </si>
  <si>
    <t>c) NOTAS DE GESTIÓN ADMINISTRATIVA</t>
  </si>
  <si>
    <t xml:space="preserve"> Introducción</t>
  </si>
  <si>
    <t>Los  Estados  Financieros  de  los  entes  públicos,  proveen  de  información  financiera  a  los  principales usuarios de la misma, al Congreso y a los ciudadanos.</t>
  </si>
  <si>
    <t>El objetivo del presente documento es la revelación del contexto y de los aspectos económicos-financieros más relevantes que influyeron en las decisiones del período, y que deberán ser considerados en la elaboración de los estados financieros para la mayor comprensión de los mismos y sus particularidades.</t>
  </si>
  <si>
    <t>De esta manera, se informa y explica la respuesta del gobierno a las condiciones relacionadas con la información financiera de cada período de gestión; además, de exponer aquellas políticas que podrían afectar la toma de decisiones en períodos posteriores.</t>
  </si>
  <si>
    <t xml:space="preserve">2.     </t>
  </si>
  <si>
    <t>Panorama Económico y Financiero</t>
  </si>
  <si>
    <t>Al 31 de Enero este Instituto de Capacitacion Para el Trabajo del Estado de Sonora a recibido por parte del Gobierno  Estatal  $ 945,000.00</t>
  </si>
  <si>
    <t>Al 31 de Enero este Instituto de Capacitacion Para el Trabajo del Estado de Sonora a captado un ingresos propio por $ 2,617,417.00 por concepto de Inscripciones.</t>
  </si>
  <si>
    <t>Al 29 de Febrero este Instituto de Capacitacion Para el Trabajo del Estado de Sonora a recibido por parte del Gobierno  Estatal  $ 4,153,231</t>
  </si>
  <si>
    <t>Al 29 de Febrero este Instituto de Capacitacion Para el Trabajo del Estado de Sonora a captado un ingresos propio por $ 3,078,081.00 por concepto de Inscripciones.</t>
  </si>
  <si>
    <t>Al 29 de Febrero este Instituto de Capacitacion Para el Trabajo del Estado de Sonora a recibido por parte del Gobierno  Federal  $ 3,584,942.93 por concepto de Politica</t>
  </si>
  <si>
    <t xml:space="preserve">salarial 2019, recibida en el presente ejrecicio. </t>
  </si>
  <si>
    <t>Al 31 de Marzo este Instituto de Capacitacion Para el Trabajo del Estado de Sonora a recibido por parte del Gobierno  Estatal  $12,625,258</t>
  </si>
  <si>
    <t>Al 31 de Marzo este Instituto de Capacitacion Para el Trabajo del Estado de Sonora a recibido por parte del Gobierno  Federal  $ 3,584,942.93 por concepto de Politica</t>
  </si>
  <si>
    <t>Al 31 de Marzo este Instituto de Capacitacion Para el Trabajo del Estado de Sonora a captado un ingresos propio por $ 4,825,860 por concepto de Inscripciones.</t>
  </si>
  <si>
    <t>Al 30 de Abril este Instituto de Capacitacion Para el Trabajo del Estado de Sonora a recibido por parte del Gobierno  Estatal  $ 12,763.86</t>
  </si>
  <si>
    <t>Al 30 de Abril este Instituto de Capacitacion Para el Trabajo del Estado de Sonora a captado un ingresos propio por $ 5,270,301.00 por concepto de Inscripciones.</t>
  </si>
  <si>
    <t>Al 30 de Abril este Instituto de Capacitacion Para el Trabajo del Estado de Sonora a recibido por parte del Gobierno  Federal  $ 33,184,729.00</t>
  </si>
  <si>
    <t>Al 31 de Mayo este Instituto de Capacitacion Para el Trabajo del Estado de Sonora a recibido por parte del Gobierno  Estatal  $ 12,763.86</t>
  </si>
  <si>
    <t>Al 31 de Mayo este Instituto de Capacitacion Para el Trabajo del Estado de Sonora a captado un ingresos propio por $ 5,364,812.40 por concepto de Inscripciones.</t>
  </si>
  <si>
    <t>Al 31 de Mayo este Instituto de Capacitacion Para el Trabajo del Estado de Sonora a recibido por parte del Gobierno  Federal  $ 39,847,150.93</t>
  </si>
  <si>
    <t>Al 30 de Junio este Instituto de Capacitacion Para el Trabajo del Estado de Sonora a recibido por parte del Gobierno  Estatal  $ 12,918,714.00</t>
  </si>
  <si>
    <t>Al 30 de Junio este Instituto de Capacitacion Para el Trabajo del Estado de Sonora a captado un ingresos propio por $ 5,911,049.80 por concepto de Inscripciones.</t>
  </si>
  <si>
    <t>Al 30 de Junio este Instituto de Capacitacion Para el Trabajo del Estado de Sonora a recibido por parte del Gobierno  Federal  $ 46,509,572.93</t>
  </si>
  <si>
    <t xml:space="preserve">3.     </t>
  </si>
  <si>
    <t>Autorización e Historia</t>
  </si>
  <si>
    <t xml:space="preserve">El Gobierno del Estado de Sonora celebró con la Secretaría de Educación Pública del Gobierno Federal en el año de 1993, convenio de coordinación para la creación, </t>
  </si>
  <si>
    <t>operación y apoyo financiero del  Instituto de Capacitación para el Trabajo del Estado de Sonora Federal en el año de 1993, convenio de coordinación</t>
  </si>
  <si>
    <t xml:space="preserve">para la creación, operación y apoyo financiero del Instituto de Capacitación para el Trabajo del Estado de Sonora, estableciendo dicho convenio en su cláusula </t>
  </si>
  <si>
    <t xml:space="preserve">segunda la obligación del Gobierno del Estado de Sonora de crear “EL ICATSON”. </t>
  </si>
  <si>
    <t xml:space="preserve">El Instituto de Capacitación para el Trabajo del Estado de Sonora, fue creado con el carácter de Organismo Público Descentralizado (O.P.D.) con personalidad jurídica </t>
  </si>
  <si>
    <t xml:space="preserve"> y patrimonio propio, según decreto No. 48, sección IV del Poder Ejecutivo del Estado de Sonora, publicado en el Boletín del día 15 de diciembre de 1994.</t>
  </si>
  <si>
    <t xml:space="preserve">4.     </t>
  </si>
  <si>
    <t>Organización y Objeto Social</t>
  </si>
  <si>
    <t>La actividad principal del Instituto es impartir e impulsar la capacitación formal para y en el  trabajo en el Estado de Sonora, propiciando su mejor calidad</t>
  </si>
  <si>
    <t xml:space="preserve">  y su vinculación con el aparato productivo y las necesidades del mercado laboral.</t>
  </si>
  <si>
    <t>La máxima autoridad del Instituto es la H. Junta Directiva que está integrada de la siguiente manera:</t>
  </si>
  <si>
    <t>a)</t>
  </si>
  <si>
    <t xml:space="preserve">Tres representantes del Gobierno del Estado que son los Secretarios </t>
  </si>
  <si>
    <t>de Educación y Cultura, de Hacienda y de Economía.</t>
  </si>
  <si>
    <t>b)</t>
  </si>
  <si>
    <t xml:space="preserve">Dos representantes del Gobierno Federal que serán designados por el </t>
  </si>
  <si>
    <t>Secretario de Educación Pública.</t>
  </si>
  <si>
    <t>c)</t>
  </si>
  <si>
    <t>Un representante de Sector Social, éste nombrado por el Gobierno del Estado y,</t>
  </si>
  <si>
    <t>d)</t>
  </si>
  <si>
    <t xml:space="preserve">Dos representantes del Sector Productivo que participen en el Financiamiento </t>
  </si>
  <si>
    <t>del Instituto mediante un patronato para apoyar a la operación del mismo.</t>
  </si>
  <si>
    <t>Los órganos de Gobierno del Organismo Público descentralizados son:</t>
  </si>
  <si>
    <t>La Junta Directiva</t>
  </si>
  <si>
    <t>Un Director General.</t>
  </si>
  <si>
    <t>Los Directores del Plantel.</t>
  </si>
  <si>
    <t xml:space="preserve">El Instituto cuenta actualmente con 7 planteles y 11 Acciones Móviles en todo el Estado que le </t>
  </si>
  <si>
    <t>permite poner al alcance de los sonorenses la capacitación técnica y son:</t>
  </si>
  <si>
    <t>Ref</t>
  </si>
  <si>
    <t>ACCIÓN MÓVIL</t>
  </si>
  <si>
    <t>DEPENDE DEL PLANTEL</t>
  </si>
  <si>
    <t>Hermosillo</t>
  </si>
  <si>
    <t>Agua Prieta</t>
  </si>
  <si>
    <t>Cananea</t>
  </si>
  <si>
    <t>Arivechi</t>
  </si>
  <si>
    <t>Cajeme</t>
  </si>
  <si>
    <t>Guaymas</t>
  </si>
  <si>
    <t>Empalme</t>
  </si>
  <si>
    <t>Huatabampo</t>
  </si>
  <si>
    <t>Navojoa</t>
  </si>
  <si>
    <t>Moctezuma</t>
  </si>
  <si>
    <t>Caborca</t>
  </si>
  <si>
    <t>Nogales</t>
  </si>
  <si>
    <t>Puerto Peñasco</t>
  </si>
  <si>
    <t>San Luís Río Colorado</t>
  </si>
  <si>
    <t>Santa Ana</t>
  </si>
  <si>
    <t>Magdalena</t>
  </si>
  <si>
    <t>Bases de Preparación de los Estados Financieros</t>
  </si>
  <si>
    <t>Los Estados Financieros están preparados de acuerdo con las normas de información financiera gubernamental derivados de la normatividad aplicable para la Entidad.</t>
  </si>
  <si>
    <r>
      <t xml:space="preserve">Los estados financieros adjuntos de la Entidad </t>
    </r>
    <r>
      <rPr>
        <b/>
        <sz val="8"/>
        <color theme="1"/>
        <rFont val="Arial"/>
        <family val="2"/>
      </rPr>
      <t>Instituto de Capacitación para el Trabajo del</t>
    </r>
    <r>
      <rPr>
        <sz val="8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Estado de Sonora</t>
    </r>
    <r>
      <rPr>
        <sz val="8"/>
        <color theme="1"/>
        <rFont val="Arial"/>
        <family val="2"/>
      </rPr>
      <t xml:space="preserve"> se prepararon de conformidad con las siguientes </t>
    </r>
  </si>
  <si>
    <t xml:space="preserve">disposiciones normativas que le son aplicables en su carácter de Organismo Público Descentralizado </t>
  </si>
  <si>
    <t>a.      Las disposiciones vigentes de la Ley General de Contabilidad Gubernamental (LGCG).</t>
  </si>
  <si>
    <t>b.     Las Normas de Información Financiera Gubernamental Generales (NIFGG) y las Normas de Información Financieras Gubernamentales Específicas  para el Sector Paraestatal</t>
  </si>
  <si>
    <t>(NIFGE), emitidas por la Unidad de Contabilidad Gubernamental e Informes sobre la Gestión Pública (UCG) de la Secretaría de Hacienda y Crédito Público (SHCP).</t>
  </si>
  <si>
    <t xml:space="preserve">c.      Las Normas de Información Financiera emitidas por el Consejo Mexicano  de Normas de Información Financiera, A. C., que son aplicadas de manera supletoria </t>
  </si>
  <si>
    <t>y que han sido autorizadas por la UCG de la SHCP.</t>
  </si>
  <si>
    <t>d.     Normas Internacionales de Contabilidad para el Sector Público (NICSP).</t>
  </si>
  <si>
    <t>Ley General de Contabilidad Gubernamental (LGCG)</t>
  </si>
  <si>
    <t xml:space="preserve">El 31 de diciembre de 2008 se publicó en el Diario Oficial de la Federación la LGCG, que entró en vigor el 1 de enero de 2009, y es de observancia obligatoria para los poderes </t>
  </si>
  <si>
    <t xml:space="preserve">Ejecutivo, Legislativo y Judicial de la Federación, los Estados y el Distrito Federal; los Ayuntamientos de los Municipios; los Órganos Político Administrativos de las Demarcaciones </t>
  </si>
  <si>
    <t>Territoriales del Distrito Federal; las Entidades de la Administración Pública Paraestatal, ya sean federales, estatales o municipales y los Órganos Autónomos Federales y Estatales.</t>
  </si>
  <si>
    <t xml:space="preserve">La Ley tiene como objeto establecer los criterios generales que regirán la contabilidad gubernamental y la emisión de la información financiera de los entes públicos, con la finalidad </t>
  </si>
  <si>
    <t xml:space="preserve">de lograr la armonización contable a nivel nacional, para lo cual fue creado el Consejo Nacional de Armonización Contable (CONAC) como órgano de coordinación para la armonización </t>
  </si>
  <si>
    <t xml:space="preserve">de la contabilidad  gubernamental, el cual tiene por objeto la emisión de las normas contables y las disposiciones presupuestales que se aplicarán para la generación de información </t>
  </si>
  <si>
    <t>financiera y presupuestal que emitirán los entes públicos.</t>
  </si>
  <si>
    <t xml:space="preserve">Con la finalidad de dar cumplimiento al objetivo de la armonización contable y establecer los ejercicios sociales en que tendrá aplicación efectiva el conjunto de normas aplicables, </t>
  </si>
  <si>
    <t>el 15 de diciembre de 2010 el CONAC emitió el Acuerdo de Interpretación sobre las obligaciones establecidas en los artículos transitorios de la LGCG, en el cual interpretó que las</t>
  </si>
  <si>
    <t xml:space="preserve">entidades paraestatales del Gobierno Estatal tienen la obligación, en cuanto al ámbito de su aplicación correspondientes al del inciso “A”, a partir del 1 de enero de 2012, de realizar </t>
  </si>
  <si>
    <t>registros contables con base acumulativa, apegándose al marco conceptual y a los postulados básicos de contabilidad gubernamental, así como a las normas y metodologías que</t>
  </si>
  <si>
    <t xml:space="preserve">establezcan los momentos contables, los clasificadores y los manuales de contabilidad gubernamental armonizados, y de acuerdo con las respectivas matrices de conversión con </t>
  </si>
  <si>
    <t xml:space="preserve">las características señaladas en los artículos 40 y 41 de la LGCG. Consecuentemente, a partir de la fecha señalada tienen la obligación de emitir información contable, presupuestaria </t>
  </si>
  <si>
    <t>y programática sobre la base técnica prevista en los documentos técnico-contables siguientes:</t>
  </si>
  <si>
    <t xml:space="preserve"> 1.- Marco Conceptual</t>
  </si>
  <si>
    <t xml:space="preserve">2.- Postulados Básicos de Contabilidad Gubernamental </t>
  </si>
  <si>
    <t>3.- Clasificador por Objeto del Gasto</t>
  </si>
  <si>
    <t>4.- Clasificador por Tipo del Gasto</t>
  </si>
  <si>
    <t>5.- Clasificador por Rubro de Ingreso</t>
  </si>
  <si>
    <t xml:space="preserve">6.- Catálogo de Cuentas de Contabilidad </t>
  </si>
  <si>
    <t>7.- Momentos Contables de los Egresos</t>
  </si>
  <si>
    <t>8.- Momentos Contables de los Ingresos</t>
  </si>
  <si>
    <t>9.- Manual de Contabilidad Gubernamental</t>
  </si>
  <si>
    <t>Políticas de Contabilidad Significativas</t>
  </si>
  <si>
    <r>
      <rPr>
        <b/>
        <sz val="8"/>
        <color theme="1"/>
        <rFont val="Arial"/>
        <family val="2"/>
      </rPr>
      <t>Control Presupuestal</t>
    </r>
    <r>
      <rPr>
        <sz val="8"/>
        <color theme="1"/>
        <rFont val="Arial"/>
        <family val="2"/>
      </rPr>
      <t>.-En la Administración del Instituto se estructuran y formulan los presupuestos de Egresos Federales, Estatales e Ingresos Propios para cada ejercicio a fin de contar con los recursos necesarios para el control presupuestal por medio de registros contables en cuentas de orden como las siguientes:</t>
    </r>
  </si>
  <si>
    <t>Cuentas de Orden Contables:</t>
  </si>
  <si>
    <t>Avales y Garantías</t>
  </si>
  <si>
    <t>Bienes concesionados o en comodato</t>
  </si>
  <si>
    <t>Cuentas de orden presupuestarias:</t>
  </si>
  <si>
    <t>Ley de Ingresos:</t>
  </si>
  <si>
    <t>Ley de Ingresos Estimada</t>
  </si>
  <si>
    <t>Ley de Ingresos por Ejecutar</t>
  </si>
  <si>
    <t>Modificaciones a la Ley de Ingresos</t>
  </si>
  <si>
    <t>Ley de Ingresos Devengada</t>
  </si>
  <si>
    <t>Ley de Ingresos Recaudada</t>
  </si>
  <si>
    <t>Presupuesto de Egresos:</t>
  </si>
  <si>
    <t>Presupuesto de Egresos Aprobado</t>
  </si>
  <si>
    <t>Presupuesto de Egresos por Ejercer</t>
  </si>
  <si>
    <t>Modificaciones al Presupuesto de Egresos</t>
  </si>
  <si>
    <t>Presupuesto de Egresos Comprometido</t>
  </si>
  <si>
    <t>Presupuesto de Egresos Devengado</t>
  </si>
  <si>
    <t>Presupuesto de Egresos Ejercido</t>
  </si>
  <si>
    <t>Presupuesto de Egresos Pagado</t>
  </si>
  <si>
    <r>
      <rPr>
        <b/>
        <sz val="8"/>
        <color theme="1"/>
        <rFont val="Arial"/>
        <family val="2"/>
      </rPr>
      <t>Inversiones de inmediata realización.-</t>
    </r>
    <r>
      <rPr>
        <sz val="8"/>
        <color theme="1"/>
        <rFont val="Arial"/>
        <family val="2"/>
      </rPr>
      <t>Se registran en su caso al costo de adquisición el cual no excede a su valor en el mercado. Los intereses ganados se registran conforme se devengan, los cuales son considerados como productos financieros.</t>
    </r>
  </si>
  <si>
    <r>
      <rPr>
        <b/>
        <sz val="8"/>
        <color theme="1"/>
        <rFont val="Arial"/>
        <family val="2"/>
      </rPr>
      <t>Bienes muebles e inmuebles.-</t>
    </r>
    <r>
      <rPr>
        <sz val="8"/>
        <color theme="1"/>
        <rFont val="Arial"/>
        <family val="2"/>
      </rPr>
      <t>Los adquiridos por el ICATSON se registran a su costo de adquisición y los donados por el Instituto Sonorense de Infraestructura Educativa (ISIE)  al costo que ellos indican en el acta entrega y recepción, no actualizándose la inversión al cierre del año de acuerdo a Normas de Información Financiera Gubernamentales.</t>
    </r>
  </si>
  <si>
    <r>
      <rPr>
        <b/>
        <sz val="8"/>
        <color theme="1"/>
        <rFont val="Arial"/>
        <family val="2"/>
      </rPr>
      <t>Pagos por servicios al personal.-</t>
    </r>
    <r>
      <rPr>
        <sz val="8"/>
        <color theme="1"/>
        <rFont val="Arial"/>
        <family val="2"/>
      </rPr>
      <t>Las compensaciones a favor del personal por pagos de prima vacacional, vacaciones, aguinaldos y otras compensaciones por concepto de terminación de la relación de trabajo del personal del ICATSON, se cargan a los remanentes del año en que se pagan.</t>
    </r>
  </si>
  <si>
    <r>
      <rPr>
        <b/>
        <sz val="8"/>
        <color theme="1"/>
        <rFont val="Arial"/>
        <family val="2"/>
      </rPr>
      <t>Ley General de Contabilidad Gubernamental.-</t>
    </r>
    <r>
      <rPr>
        <sz val="8"/>
        <color theme="1"/>
        <rFont val="Arial"/>
        <family val="2"/>
      </rPr>
      <t>Cabe hacer mención que al 31 de diciembre de 2014, el ICATSON se encuentra trabajando para hacerle frente a los cambios trascendentes en los registros contables para lograr la Armonización Contable en los tres niveles de Gobierno para este ejercicio.  Cambios contenidos en la Ley General de Contabilidad Gubernamental y el Organo de Coordinación para la Armonización de la Contabilidad Gubernamental, normatividad emitida por el Consejo Nacional de Armonización Contable (CONAC) como son: Lista de cuentas alineadas al plan de cuentas.</t>
    </r>
  </si>
  <si>
    <t>Lista de cuentas alineadas al plan de cuentas</t>
  </si>
  <si>
    <t>Clasificadores presupuestarios armonizados</t>
  </si>
  <si>
    <t>Catálogos de bienes y matrices de conversión</t>
  </si>
  <si>
    <t>Contar con indicadores para medir los avances físicos-financieros relacionados con los recursos Federales y</t>
  </si>
  <si>
    <t>Emitir información contable y presupuestaria en forma periódica.</t>
  </si>
  <si>
    <t xml:space="preserve">7.     </t>
  </si>
  <si>
    <t>Posición en Moneda Extranjera y Protección por Riesgo Cambiario</t>
  </si>
  <si>
    <t>No aplica para esta Institución</t>
  </si>
  <si>
    <t xml:space="preserve">8. </t>
  </si>
  <si>
    <t>Reporte Analítico del Activo</t>
  </si>
  <si>
    <t>a) Vida útil o porcentaje de depreciación</t>
  </si>
  <si>
    <t>Tipo de bien</t>
  </si>
  <si>
    <t>Clave</t>
  </si>
  <si>
    <t>% Depreciación</t>
  </si>
  <si>
    <t>Nombre de la cuenta</t>
  </si>
  <si>
    <t>MOBILIARIO Y EQ. DE ADMINISTRACION</t>
  </si>
  <si>
    <t>Muebles de Oficina y Estantería</t>
  </si>
  <si>
    <t>Muebles excepto de Oficina y Estantería</t>
  </si>
  <si>
    <t>Equipo de Cómputo</t>
  </si>
  <si>
    <t>Otro Mobioliarios y equipos</t>
  </si>
  <si>
    <t>Equipo de Comunicación y Telecomunicación</t>
  </si>
  <si>
    <t>Otros Bienes Muebles</t>
  </si>
  <si>
    <t>MOBILIARIO Y EQ. EDUCACIONA Y RECREATIVO</t>
  </si>
  <si>
    <t>Otro mobiliario y equipo educacional</t>
  </si>
  <si>
    <t>Bienes artístico y culturales</t>
  </si>
  <si>
    <t>Camaras fotográficas y de video</t>
  </si>
  <si>
    <t>Equipos y aparatos audiovisuales</t>
  </si>
  <si>
    <t>Mobiliario y Equipo para Escuelas y Laboratorios</t>
  </si>
  <si>
    <t>EQUIPO DE TRANSPORTE</t>
  </si>
  <si>
    <t>Carrocerías y remolques</t>
  </si>
  <si>
    <t>SOFTWARE</t>
  </si>
  <si>
    <t>Software</t>
  </si>
  <si>
    <t>MAQUINARIA Y OTROS EQUIPOS</t>
  </si>
  <si>
    <t>Sistema de aire Acondicionado</t>
  </si>
  <si>
    <t>Herramientas</t>
  </si>
  <si>
    <t>Maquinaria y equipo electrónico</t>
  </si>
  <si>
    <t>b) Reporte analítico del Activo</t>
  </si>
  <si>
    <t xml:space="preserve">9.     </t>
  </si>
  <si>
    <t>Fideicomisos, Mandatos y Análogos</t>
  </si>
  <si>
    <t xml:space="preserve">10.   </t>
  </si>
  <si>
    <t>Reporte de la Recaudación</t>
  </si>
  <si>
    <t>Ingresos Propios</t>
  </si>
  <si>
    <t>Estatales</t>
  </si>
  <si>
    <t>Federales</t>
  </si>
  <si>
    <t>Otros Ingresos</t>
  </si>
  <si>
    <t xml:space="preserve">11.   </t>
  </si>
  <si>
    <t>Información sobre la Deuda y el Reporte Analítico de la Deuda</t>
  </si>
  <si>
    <t xml:space="preserve">12. </t>
  </si>
  <si>
    <t>Calificaciones otorgadas</t>
  </si>
  <si>
    <t xml:space="preserve">13.   </t>
  </si>
  <si>
    <t>Proceso de Mejora</t>
  </si>
  <si>
    <t>Revisión de los documentos probatorios del ejercicio del gasto</t>
  </si>
  <si>
    <t>Control de pedidos para adquisición de materiales y suministros</t>
  </si>
  <si>
    <t>Cumplimiento de la normatividad fiscal</t>
  </si>
  <si>
    <t>Revisión de nóminas</t>
  </si>
  <si>
    <t>Bitácoras de consumo de gasolina, Teléfono</t>
  </si>
  <si>
    <t>Control de correspondencia recibida</t>
  </si>
  <si>
    <t>Control de Activo Fijo</t>
  </si>
  <si>
    <t xml:space="preserve">14.   </t>
  </si>
  <si>
    <t>Información por Segmentos</t>
  </si>
  <si>
    <t xml:space="preserve">15.   </t>
  </si>
  <si>
    <t>Eventos Posteriores al Cierre</t>
  </si>
  <si>
    <t>En los presentes Estados Financieros no aplica</t>
  </si>
  <si>
    <t xml:space="preserve">16.   </t>
  </si>
  <si>
    <t>Partes Relacionadas</t>
  </si>
  <si>
    <t>No existen partes relacionadas que pudieran ejercer influencia significativa sobre la toma de decisiones financieras operativas</t>
  </si>
  <si>
    <t xml:space="preserve">17.   </t>
  </si>
  <si>
    <t>Responsabilidad Sobre la Presentación Razonable de la Información Contable</t>
  </si>
  <si>
    <t>“Bajo protesta de decir verdad declaramos que los Estados Financieros y sus notas, son razonablemente correctos y son responsabilidad del emisor”.</t>
  </si>
  <si>
    <t>AL 30 DE SEPTIEMBRE DE 2020</t>
  </si>
  <si>
    <t>Este género se compone de dos grupos, el Pasivo Circulante y el Pasivo No Circulante, en éstos inciden pasivos derivados de operaciones por servicios personales, cuentas por pagar por operaciones presupuestarias devengadas y contabilizadas al 31 de Marzo del ejercicio correspondiente; pasivos por obligaciones laborales, a continuación se presenta la integración del pasivo:</t>
  </si>
  <si>
    <t>Al 31 de Julio este Instituto de Capacitacion Para el Trabajo del Estado de Sonora a recibido por parte del Gobierno  Estatal  $ 16,810,679.00</t>
  </si>
  <si>
    <t>Al 31 de Julio este Instituto de Capacitacion Para el Trabajo del Estado de Sonora a captado un ingresos propio por $ 7,157,195.10 por concepto de Inscripciones.</t>
  </si>
  <si>
    <t>Al 31 de Julio este Instituto de Capacitacion Para el Trabajo del Estado de Sonora a recibido por parte del Gobierno  Federal  $ 56,614,244.93</t>
  </si>
  <si>
    <t>Al 30 de Agosto este Instituto de Capacitacion Para el Trabajo del Estado de Sonora a recibido por parte del Gobierno  Estatal  $ 24,187,676.99</t>
  </si>
  <si>
    <t>Al 30 de Agosto este Instituto de Capacitacion Para el Trabajo del Estado de Sonora a captado un ingresos propio por $ 7,719,207.53 por concepto de Inscripciones.</t>
  </si>
  <si>
    <t>Al 30 de Agosto este Instituto de Capacitacion Para el Trabajo del Estado de Sonora a recibido por parte del Gobierno  Federal  $ 62,973,829.93</t>
  </si>
  <si>
    <t>Al 30 de Septiembre este Instituto de Capacitacion Para el Trabajo del Estado de Sonora a recibido por parte del Gobierno  Estatal  $ 27,017,929.99</t>
  </si>
  <si>
    <t>Al 30 de Septiembre este Instituto de Capacitacion Para el Trabajo del Estado de Sonora a captado un ingresos propio por $ 8,435,057.73 por concepto de Inscripciones.</t>
  </si>
  <si>
    <t>Al 30 de Septiembre este Instituto de Capacitacion Para el Trabajo del Estado de Sonora a recibido por parte del Gobierno  Federal  $ 69,333,414.93</t>
  </si>
  <si>
    <t>Al 30 de Septiembre de 2020, se han obtenido los siguientes ingresos:</t>
  </si>
  <si>
    <t>DIRECCION GENERAL</t>
  </si>
  <si>
    <t>DIRECCION ADMINISTRATIVA</t>
  </si>
  <si>
    <t>DIRECCION ACADEMICA</t>
  </si>
  <si>
    <t>DIRECCION DE PLANEACION</t>
  </si>
  <si>
    <t>DIRECCION DE VINCULACION</t>
  </si>
  <si>
    <t>UAJ</t>
  </si>
  <si>
    <t>OCDA</t>
  </si>
  <si>
    <t>SUICATSON</t>
  </si>
  <si>
    <t>PLANTEL HERMOSILLO</t>
  </si>
  <si>
    <t>PLANTEL CANANEA</t>
  </si>
  <si>
    <t>PLANTEL CAJEME</t>
  </si>
  <si>
    <t>PLANEL AGUA PRIETA</t>
  </si>
  <si>
    <t>PLANTEL NAVOJOA</t>
  </si>
  <si>
    <t>PLANTEL CABORCA</t>
  </si>
  <si>
    <t>ACCION MOVIL AGUA PRIETA</t>
  </si>
  <si>
    <t>ACCION MOVIL NAVOJOA</t>
  </si>
  <si>
    <t>ACCION MOVIL HUATABAMPO</t>
  </si>
  <si>
    <t>ACCION MOVIL MOCTEZUMA</t>
  </si>
  <si>
    <t>ACCION MOVIL ARIVECHI</t>
  </si>
  <si>
    <t>ACCION MOVIL GUAYMAS</t>
  </si>
  <si>
    <t>ACCION MOVIL NOGALES</t>
  </si>
  <si>
    <t>PLANTEL EMPALME</t>
  </si>
  <si>
    <t>ACCION MOVIL PUERTO PEÑASCO</t>
  </si>
  <si>
    <t>SAN LUIS</t>
  </si>
  <si>
    <t>SANTA ANA</t>
  </si>
  <si>
    <t>INSTITUTO DE CAPACITACIÓN PARA EL TRABAJO DEL ESTADO DE SONORA (a)</t>
  </si>
  <si>
    <t>Del 1 de Enero al 30 de Septiembre de 2020 (b)</t>
  </si>
  <si>
    <t>I. Gasto No Etiquetado  (I=A+B+C+D+E+F+G+H)</t>
  </si>
  <si>
    <t>PLANTEL CANENEA II</t>
  </si>
  <si>
    <t>MAGDALENA</t>
  </si>
  <si>
    <t>II. Gasto Etiquetado     (II=A+B+C+D+E+F+G+H)</t>
  </si>
  <si>
    <t>INSTITUTO DE CAPACITACIÓN PARA EL TRABAJO DEL ESTADO DE SONORA</t>
  </si>
  <si>
    <t>Estado de Situación Financiera Detallado - LDF</t>
  </si>
  <si>
    <t>Al 31 de diciembre de 2019 y al 30 de Septiembre de 2020 (b)</t>
  </si>
  <si>
    <t>2020 (d)</t>
  </si>
  <si>
    <t>31 de diciembre de 2019 (e)</t>
  </si>
  <si>
    <t>IIA. Total de Pasivos Circulantes (IIA = a + b + c + d + e + f + g + h)</t>
  </si>
  <si>
    <t>IIB. Total de Pasivos No Circulantes (IIB = a + b + c + d + e + f)</t>
  </si>
  <si>
    <t>IIIA. Hacienda Pública/Patrimonio Contribuido (IIIA = a + b + c)</t>
  </si>
  <si>
    <t>IV. Total del Pasivo y Hacienda Pública/Patrimonio (IV = II + III)</t>
  </si>
  <si>
    <t>Denominación de la Deuda Pública y Otros Pasivos</t>
  </si>
  <si>
    <t>Saldo al 31 de diciembre de 2019 (d)</t>
  </si>
  <si>
    <t>Disposiciones del Periodo</t>
  </si>
  <si>
    <t>Amortizaciones del Periodo</t>
  </si>
  <si>
    <t>Revaluaciones, Reclasificaciones y Otros Ajustes</t>
  </si>
  <si>
    <t>Pago de Intereses del Periodo</t>
  </si>
  <si>
    <t>Pago de Comisiones y demás costos asociados durante el Periodo</t>
  </si>
  <si>
    <t>(d)</t>
  </si>
  <si>
    <t>(e)</t>
  </si>
  <si>
    <t>(f)</t>
  </si>
  <si>
    <t>(g)</t>
  </si>
  <si>
    <t>(i)</t>
  </si>
  <si>
    <t>(j)</t>
  </si>
  <si>
    <t>1.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</si>
  <si>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>2. Se refiere al valor del Bono Cupón Cero que respalda el pago de los créditos asociados al mismo (Activo).</t>
  </si>
  <si>
    <t>Monto Contratado (l)</t>
  </si>
  <si>
    <t>Plazo Pactado                (m)</t>
  </si>
  <si>
    <t>Estado Analítico de Ingresos Detallado - LDF</t>
  </si>
  <si>
    <t>G. Ingresos por Ventas de Bienes y Prestación Servicios</t>
  </si>
  <si>
    <t>H. Participaciones   (H=h1+h2+h3+h4+h5+h6+h7+h8+h9+h10+h11)</t>
  </si>
  <si>
    <t>I. Total de Ingresos de Libre Disposición  (I=A+B+C+D+E+F+G+H+I+J+K+L)</t>
  </si>
  <si>
    <t>D.  Transferencias, Asignaciones, Subsidios y Subvenciones,
y Pensiones y Jubilaciones</t>
  </si>
  <si>
    <r>
      <t>B. Egresos Presupuestarios</t>
    </r>
    <r>
      <rPr>
        <b/>
        <vertAlign val="superscript"/>
        <sz val="10"/>
        <color indexed="8"/>
        <rFont val="Arial Narrow"/>
        <family val="2"/>
      </rPr>
      <t>1</t>
    </r>
    <r>
      <rPr>
        <b/>
        <sz val="10"/>
        <color indexed="8"/>
        <rFont val="Arial Narrow"/>
        <family val="2"/>
      </rPr>
      <t xml:space="preserve"> (B = B1+B2)</t>
    </r>
  </si>
  <si>
    <t>IV. Balance Primario (IV = III - E)</t>
  </si>
  <si>
    <t>E110E20 FORMACIÓN Y CERTIFICACION PARA EL TRABAJO</t>
  </si>
  <si>
    <t>EJE 1:ECONOMIA CON FUTURO</t>
  </si>
  <si>
    <t>RETO 3:FOMENTAR LA PROFESIONALIZACIÓN Y EL DESARROLLO DEL CAPITAL HUMANO DE ACUERDO A LAS NECESIDADES DE LAS EMPRESAS ASI COMO DISPONER DE LAS CAPACIDADES CIENTIFICAS QUE CONTRIBUYAN A IMPULSAR LA COMPETITIVIDAD</t>
  </si>
  <si>
    <t>Población abierta</t>
  </si>
  <si>
    <t>(AVANCE ETCA-III-05 AL TERCER TRIMESTRE 2020)</t>
  </si>
  <si>
    <t>Avance del Período</t>
  </si>
  <si>
    <t>% de Avance</t>
  </si>
  <si>
    <t>Contribuir al incremento de la calidad  de la fuerza laboral de Sonora para su   inserción el aparato productivo en respuesta a las  necesidades regionales para el desarrollo económico  y sustentable,  mediante el impulso a la formación y profesionalización del capital humano con equidad de genero</t>
  </si>
  <si>
    <t xml:space="preserve">Porcentaje de egresados ocupados  </t>
  </si>
  <si>
    <t>Número de egresados empleados y/o autoempleados  / Número de egresados x 100</t>
  </si>
  <si>
    <t>Ascendente</t>
  </si>
  <si>
    <t>Porcentaje</t>
  </si>
  <si>
    <t>Anual</t>
  </si>
  <si>
    <t xml:space="preserve">Dirección de Vinculación                      ( estadisticas trimestrales del ICATSON)                        Censo de población y vivienda del INEGI.           </t>
  </si>
  <si>
    <t>Todos los alumnos egresados del ICATSON, logran integrarse al sector productivo</t>
  </si>
  <si>
    <t xml:space="preserve"> Las personas  de 15 años a más que solicitan capacitación para el trabajo, son atendidas por el Instituto sin distinción de  genero</t>
  </si>
  <si>
    <t>Porcentaje de personas atendidas por el ICATSON  con  algún curso de capacitación para el trabajo</t>
  </si>
  <si>
    <t>Número de personas de 15 años a más  atendidas por el ICATSON  en los diversos cursos de  capacitación / total de la población de 15 años a más x 100</t>
  </si>
  <si>
    <t>32,371 / 1,874, 387*100=1.73%</t>
  </si>
  <si>
    <t>34106/1,874, 387*100=1.82%</t>
  </si>
  <si>
    <t xml:space="preserve">Dirección Académica ( estadisticas trimestrales del ICATSON)                         Censo de población y vivienda del INEGI.        </t>
  </si>
  <si>
    <t>Participación en apoyo del sector productivo del Estado de Sonora en la formación y actualización de las fuerza laboral.</t>
  </si>
  <si>
    <t xml:space="preserve">C1:Acreditación en cursos de capacitación en los planteles y acciones móviles del Instituto, con base en campaña de promoción de cursos sin esteriotipo de de genero. </t>
  </si>
  <si>
    <t>Poncentaje de acreditaciones realizadas en los diversos cursos de capacitación  en los Planteles y Acciones Moviles del Instituto.</t>
  </si>
  <si>
    <t>Número de personas acreditadas con  capacitación / personas programadas para su acreditación x 100</t>
  </si>
  <si>
    <t>Persona</t>
  </si>
  <si>
    <t>Trimestral</t>
  </si>
  <si>
    <t>27.470 / 17,561 = 156%</t>
  </si>
  <si>
    <t>27,859/ 27,859= 100%</t>
  </si>
  <si>
    <t xml:space="preserve">Dirección Académica ( estadisticas trimestrales del ICATSON)                                </t>
  </si>
  <si>
    <t>A1C1:Capacitación para el trabajo ofertada por el Instituto de Capacitación para el Trabajo del Estado de Sonora,    ( ICATSON) respecto a las  necesidades de la población en general, basada en  la campañas de promoción y difusión de  cursos sin estereotipos de género</t>
  </si>
  <si>
    <t>Número de especialidades de capacitación ofertadas por el Instituto</t>
  </si>
  <si>
    <t>Número de especialidades de capacitación ofertadas por el Instituto x 100</t>
  </si>
  <si>
    <t>Especialidad</t>
  </si>
  <si>
    <t xml:space="preserve">Dirección Académica y Planeación,  ( estadisticas trimestrales del ICATSON)                                     </t>
  </si>
  <si>
    <t>A2 C1:Inscripción a cursos de capacitación en los planteles y acciones móviles del Instituto con promoción y difusión de cursos sin estereotipos de genero.</t>
  </si>
  <si>
    <t>Poncentaje de personas inscritas  en los diversos cursos de capacitación  en los Planteles y Acciones Moviles del Instituto.</t>
  </si>
  <si>
    <t>Número de personas inscritas en los cursos de capacitación / personas programadas para su inscripción x 100</t>
  </si>
  <si>
    <t>32,371 / 25,069*100=
129.12%</t>
  </si>
  <si>
    <t>34,106 / 34,106 =100%</t>
  </si>
  <si>
    <t xml:space="preserve">Dirección Académica y Planeación,  ( estadisticas trimestrales del ICATSON)                                    </t>
  </si>
  <si>
    <t>A3 C1: Campañas de promoción y difusión de cursos con lenguaje incluyente y sin estereotipos de género</t>
  </si>
  <si>
    <t>Campañas de promoción y difusión programadas/ realizadas</t>
  </si>
  <si>
    <t>Campañas de promoción y difusión programadas / campañas realizadas</t>
  </si>
  <si>
    <t>Campaña</t>
  </si>
  <si>
    <t>4/4=100%</t>
  </si>
  <si>
    <t xml:space="preserve">Dirección de Vinculación de ICATSÓN.                                    </t>
  </si>
  <si>
    <t>Autorización y liberación oportuna de los recursos asignados</t>
  </si>
  <si>
    <t>Nota: la población total de 15 años a más de Sonora es aprox. de 1,874, 387 personas, según censo de población 2010</t>
  </si>
  <si>
    <t>BBVA BANCOMER</t>
  </si>
  <si>
    <t>ESTATAL</t>
  </si>
  <si>
    <t>INGRESOS PROPIOS</t>
  </si>
  <si>
    <t>CURSOS CAE</t>
  </si>
  <si>
    <t>DISPERSORA</t>
  </si>
  <si>
    <t>ESTATAL 2020</t>
  </si>
  <si>
    <t>FEDERAL GTOS OP 2020</t>
  </si>
  <si>
    <t>FEDERAL 2020</t>
  </si>
  <si>
    <t>ESTATAL GTOS OPERACIÓN 2019</t>
  </si>
  <si>
    <t>CURSOS CAE PROPIO</t>
  </si>
  <si>
    <t xml:space="preserve">ESTATAL </t>
  </si>
  <si>
    <t>INSTITUTO DE CAPACITACION PARA EL TRABAJO DEL ESTADO DE SONORA</t>
  </si>
  <si>
    <t>E110E20</t>
  </si>
  <si>
    <t>25JL</t>
  </si>
  <si>
    <t>11A0</t>
  </si>
  <si>
    <t>14Z1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</si>
</sst>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_-&quot;$&quot;* #,##0_-;\-&quot;$&quot;* #,##0_-;_-&quot;$&quot;* &quot;-&quot;??_-;_-@_-"/>
    <numFmt numFmtId="166" formatCode="#,##0_ ;\-#,##0\ "/>
    <numFmt numFmtId="167" formatCode="#,##0_ ;[Red]\-#,##0\ "/>
    <numFmt numFmtId="168" formatCode="00"/>
  </numFmts>
  <fonts count="140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b/>
      <sz val="10"/>
      <color theme="1"/>
      <name val="Arial Narrow"/>
      <family val="2"/>
    </font>
    <font>
      <sz val="10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theme="1"/>
      <name val="Arial Narrow"/>
      <family val="2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sz val="11"/>
      <color indexed="8"/>
      <name val="Calibri"/>
      <family val="2"/>
    </font>
    <font>
      <b/>
      <u/>
      <sz val="10"/>
      <color theme="1"/>
      <name val="Arial Narrow"/>
      <family val="2"/>
    </font>
    <font>
      <b/>
      <i/>
      <sz val="10"/>
      <color theme="1"/>
      <name val="Arial Narrow"/>
      <family val="2"/>
    </font>
    <font>
      <sz val="11"/>
      <color rgb="FF000000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b/>
      <sz val="11"/>
      <color rgb="FF000000"/>
      <name val="Arial Narrow"/>
      <family val="2"/>
    </font>
    <font>
      <sz val="9"/>
      <color theme="1"/>
      <name val="Arial Narrow"/>
      <family val="2"/>
    </font>
    <font>
      <sz val="6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1"/>
      <name val="Arial Narrow"/>
      <family val="2"/>
    </font>
    <font>
      <sz val="7"/>
      <color theme="1"/>
      <name val="Arial Narrow"/>
      <family val="2"/>
    </font>
    <font>
      <b/>
      <u/>
      <sz val="11"/>
      <color rgb="FF000000"/>
      <name val="Arial Narrow"/>
      <family val="2"/>
    </font>
    <font>
      <b/>
      <sz val="14"/>
      <color theme="1"/>
      <name val="Arial Narrow"/>
      <family val="2"/>
    </font>
    <font>
      <b/>
      <i/>
      <sz val="11"/>
      <color rgb="FF000000"/>
      <name val="Arial Narrow"/>
      <family val="2"/>
    </font>
    <font>
      <b/>
      <i/>
      <sz val="10"/>
      <color rgb="FF000000"/>
      <name val="Arial Narrow"/>
      <family val="2"/>
    </font>
    <font>
      <b/>
      <i/>
      <sz val="9"/>
      <color theme="1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20"/>
      <color theme="1"/>
      <name val="Arial Narrow"/>
      <family val="2"/>
    </font>
    <font>
      <b/>
      <i/>
      <sz val="10"/>
      <name val="Arial Narrow"/>
      <family val="2"/>
    </font>
    <font>
      <b/>
      <sz val="24"/>
      <color theme="1"/>
      <name val="Arial Narrow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sz val="9"/>
      <color theme="0"/>
      <name val="Arial Narrow"/>
      <family val="2"/>
    </font>
    <font>
      <b/>
      <i/>
      <sz val="9"/>
      <color theme="3" tint="0.39997558519241921"/>
      <name val="Arial Narrow"/>
      <family val="2"/>
    </font>
    <font>
      <b/>
      <sz val="12"/>
      <color theme="0"/>
      <name val="Arial Narrow"/>
      <family val="2"/>
    </font>
    <font>
      <b/>
      <i/>
      <sz val="11"/>
      <color theme="1"/>
      <name val="Calibri"/>
      <family val="2"/>
      <scheme val="minor"/>
    </font>
    <font>
      <sz val="14"/>
      <color theme="0"/>
      <name val="Arial Narrow"/>
      <family val="2"/>
    </font>
    <font>
      <sz val="18"/>
      <color theme="0"/>
      <name val="Arial Narrow"/>
      <family val="2"/>
    </font>
    <font>
      <b/>
      <sz val="11"/>
      <color theme="0"/>
      <name val="Arial Narrow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  <font>
      <b/>
      <sz val="8"/>
      <color theme="0"/>
      <name val="Arial Narrow"/>
      <family val="2"/>
    </font>
    <font>
      <b/>
      <sz val="14"/>
      <name val="Arial Narrow"/>
      <family val="2"/>
    </font>
    <font>
      <b/>
      <sz val="6"/>
      <color theme="1"/>
      <name val="Arial"/>
      <family val="2"/>
    </font>
    <font>
      <b/>
      <sz val="8"/>
      <color theme="1"/>
      <name val="Arial"/>
      <family val="2"/>
    </font>
    <font>
      <b/>
      <sz val="7.5"/>
      <color theme="1"/>
      <name val="Arial Narrow"/>
      <family val="2"/>
    </font>
    <font>
      <sz val="7.5"/>
      <color theme="1"/>
      <name val="Arial Narrow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i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name val="Arial Narrow"/>
      <family val="2"/>
    </font>
    <font>
      <sz val="8"/>
      <color theme="1"/>
      <name val="Arial"/>
      <family val="2"/>
    </font>
    <font>
      <b/>
      <sz val="7"/>
      <color theme="1"/>
      <name val="Arial"/>
      <family val="2"/>
    </font>
    <font>
      <vertAlign val="superscript"/>
      <sz val="10"/>
      <color theme="1"/>
      <name val="Arial Narrow"/>
      <family val="2"/>
    </font>
    <font>
      <b/>
      <sz val="10"/>
      <color theme="0" tint="-0.34998626667073579"/>
      <name val="Arial Narrow"/>
      <family val="2"/>
    </font>
    <font>
      <sz val="9"/>
      <color theme="0" tint="-0.34998626667073579"/>
      <name val="Arial Narrow"/>
      <family val="2"/>
    </font>
    <font>
      <b/>
      <vertAlign val="superscript"/>
      <sz val="9"/>
      <color theme="0" tint="-0.34998626667073579"/>
      <name val="Arial Narrow"/>
      <family val="2"/>
    </font>
    <font>
      <b/>
      <sz val="9"/>
      <color theme="0" tint="-0.34998626667073579"/>
      <name val="Arial Narrow"/>
      <family val="2"/>
    </font>
    <font>
      <sz val="11"/>
      <color theme="0" tint="-0.34998626667073579"/>
      <name val="Arial Narrow"/>
      <family val="2"/>
    </font>
    <font>
      <vertAlign val="superscript"/>
      <sz val="9"/>
      <color theme="0" tint="-0.34998626667073579"/>
      <name val="Arial Narrow"/>
      <family val="2"/>
    </font>
    <font>
      <b/>
      <sz val="11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4"/>
      <color rgb="FFFF0000"/>
      <name val="Arial Narrow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12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FFFF0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"/>
      <name val="Arial"/>
      <family val="2"/>
    </font>
    <font>
      <sz val="10"/>
      <color theme="1"/>
      <name val="Verdana"/>
      <family val="2"/>
    </font>
    <font>
      <vertAlign val="superscript"/>
      <sz val="10"/>
      <color theme="1"/>
      <name val="Symbol"/>
      <family val="1"/>
      <charset val="2"/>
    </font>
    <font>
      <vertAlign val="superscript"/>
      <sz val="9"/>
      <color theme="1"/>
      <name val="Arial"/>
      <family val="2"/>
    </font>
    <font>
      <sz val="12"/>
      <color theme="1"/>
      <name val="Times New Roman"/>
      <family val="1"/>
    </font>
    <font>
      <b/>
      <sz val="8"/>
      <color rgb="FF000000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Times New Roman"/>
      <family val="1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i/>
      <sz val="9"/>
      <name val="Arial"/>
      <family val="2"/>
    </font>
    <font>
      <i/>
      <sz val="9"/>
      <color rgb="FF000000"/>
      <name val="Arial"/>
      <family val="2"/>
    </font>
    <font>
      <b/>
      <sz val="7"/>
      <name val="Times New Roman"/>
      <family val="1"/>
    </font>
    <font>
      <sz val="9"/>
      <color theme="1"/>
      <name val="Symbol"/>
      <family val="1"/>
      <charset val="2"/>
    </font>
    <font>
      <b/>
      <i/>
      <sz val="9"/>
      <color theme="1"/>
      <name val="Arial"/>
      <family val="2"/>
    </font>
    <font>
      <i/>
      <sz val="8"/>
      <color rgb="FF000000"/>
      <name val="Arial"/>
      <family val="2"/>
    </font>
    <font>
      <i/>
      <sz val="8"/>
      <name val="Arial"/>
      <family val="2"/>
    </font>
    <font>
      <b/>
      <u/>
      <sz val="8"/>
      <color rgb="FF000000"/>
      <name val="Arial"/>
      <family val="2"/>
    </font>
    <font>
      <b/>
      <sz val="9"/>
      <color rgb="FF000000"/>
      <name val="Microsoft Sans Serif"/>
      <family val="2"/>
    </font>
    <font>
      <b/>
      <u/>
      <sz val="7"/>
      <color rgb="FF000000"/>
      <name val="Microsoft Sans Serif"/>
      <family val="2"/>
    </font>
    <font>
      <b/>
      <u/>
      <sz val="7"/>
      <color rgb="FF808080"/>
      <name val="Microsoft Sans Serif"/>
      <family val="2"/>
    </font>
    <font>
      <sz val="6"/>
      <color rgb="FF000000"/>
      <name val="Microsoft Sans Serif"/>
      <family val="2"/>
    </font>
    <font>
      <sz val="6"/>
      <color rgb="FF808080"/>
      <name val="Microsoft Sans Serif"/>
      <family val="2"/>
    </font>
    <font>
      <b/>
      <sz val="5"/>
      <color rgb="FF000000"/>
      <name val="Microsoft Sans Serif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vertAlign val="superscript"/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u/>
      <sz val="12"/>
      <color theme="1"/>
      <name val="Arial"/>
      <family val="2"/>
    </font>
    <font>
      <b/>
      <sz val="16"/>
      <color theme="1"/>
      <name val="Arial"/>
      <family val="2"/>
    </font>
    <font>
      <b/>
      <strike/>
      <sz val="11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Arial"/>
      <family val="2"/>
    </font>
    <font>
      <sz val="10"/>
      <color rgb="FF00B050"/>
      <name val="Arial Narrow"/>
      <family val="2"/>
    </font>
    <font>
      <sz val="10"/>
      <color theme="4"/>
      <name val="Arial Narrow"/>
      <family val="2"/>
    </font>
    <font>
      <sz val="9"/>
      <color theme="4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lightGray">
        <bgColor rgb="FFBFBFBF"/>
      </patternFill>
    </fill>
    <fill>
      <patternFill patternType="solid">
        <fgColor indexed="9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4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3" fillId="5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98" fillId="0" borderId="0" applyNumberFormat="0" applyFill="0" applyBorder="0" applyAlignment="0" applyProtection="0"/>
    <xf numFmtId="0" fontId="107" fillId="0" borderId="0"/>
    <xf numFmtId="44" fontId="107" fillId="0" borderId="0" applyFont="0" applyFill="0" applyBorder="0" applyAlignment="0" applyProtection="0"/>
    <xf numFmtId="9" fontId="107" fillId="0" borderId="0" applyFont="0" applyFill="0" applyBorder="0" applyAlignment="0" applyProtection="0"/>
  </cellStyleXfs>
  <cellXfs count="1510">
    <xf numFmtId="0" fontId="0" fillId="0" borderId="0" xfId="0"/>
    <xf numFmtId="0" fontId="1" fillId="0" borderId="8" xfId="0" applyFont="1" applyBorder="1"/>
    <xf numFmtId="0" fontId="1" fillId="0" borderId="9" xfId="0" applyFont="1" applyBorder="1"/>
    <xf numFmtId="0" fontId="5" fillId="0" borderId="0" xfId="0" applyFont="1"/>
    <xf numFmtId="0" fontId="6" fillId="0" borderId="0" xfId="0" applyFont="1" applyFill="1" applyBorder="1" applyAlignment="1">
      <alignment horizontal="right" vertical="top"/>
    </xf>
    <xf numFmtId="0" fontId="11" fillId="0" borderId="0" xfId="0" applyFont="1" applyFill="1" applyBorder="1" applyAlignment="1">
      <alignment vertical="top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3" fillId="0" borderId="5" xfId="0" applyFont="1" applyBorder="1"/>
    <xf numFmtId="0" fontId="3" fillId="0" borderId="0" xfId="0" applyFont="1" applyBorder="1" applyAlignment="1">
      <alignment vertical="justify"/>
    </xf>
    <xf numFmtId="0" fontId="1" fillId="0" borderId="7" xfId="0" applyFont="1" applyBorder="1"/>
    <xf numFmtId="0" fontId="3" fillId="0" borderId="8" xfId="0" applyFont="1" applyBorder="1" applyAlignment="1">
      <alignment vertical="justify"/>
    </xf>
    <xf numFmtId="0" fontId="5" fillId="0" borderId="0" xfId="0" applyFont="1" applyFill="1" applyBorder="1"/>
    <xf numFmtId="0" fontId="20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 indent="1"/>
    </xf>
    <xf numFmtId="0" fontId="1" fillId="0" borderId="0" xfId="0" applyFont="1"/>
    <xf numFmtId="0" fontId="33" fillId="0" borderId="5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2" fillId="0" borderId="0" xfId="0" applyFont="1" applyAlignment="1"/>
    <xf numFmtId="0" fontId="35" fillId="0" borderId="16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5" fillId="2" borderId="0" xfId="0" applyFont="1" applyFill="1"/>
    <xf numFmtId="0" fontId="28" fillId="2" borderId="0" xfId="0" applyFont="1" applyFill="1"/>
    <xf numFmtId="0" fontId="33" fillId="0" borderId="14" xfId="0" applyFont="1" applyFill="1" applyBorder="1" applyAlignment="1">
      <alignment horizontal="center" vertical="center"/>
    </xf>
    <xf numFmtId="0" fontId="5" fillId="0" borderId="0" xfId="0" applyFont="1" applyFill="1"/>
    <xf numFmtId="0" fontId="11" fillId="0" borderId="8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top"/>
    </xf>
    <xf numFmtId="43" fontId="15" fillId="2" borderId="0" xfId="0" applyNumberFormat="1" applyFont="1" applyFill="1" applyBorder="1" applyAlignment="1" applyProtection="1">
      <alignment wrapText="1"/>
    </xf>
    <xf numFmtId="0" fontId="6" fillId="0" borderId="0" xfId="0" applyFont="1" applyFill="1" applyBorder="1" applyAlignment="1" applyProtection="1">
      <alignment vertical="top"/>
      <protection locked="0"/>
    </xf>
    <xf numFmtId="0" fontId="5" fillId="0" borderId="0" xfId="0" applyFont="1" applyFill="1" applyProtection="1">
      <protection locked="0"/>
    </xf>
    <xf numFmtId="0" fontId="6" fillId="0" borderId="0" xfId="0" applyFont="1" applyFill="1" applyBorder="1" applyAlignment="1" applyProtection="1">
      <alignment horizontal="right" vertical="top"/>
      <protection locked="0"/>
    </xf>
    <xf numFmtId="0" fontId="5" fillId="0" borderId="0" xfId="0" applyFont="1" applyFill="1" applyBorder="1" applyProtection="1">
      <protection locked="0"/>
    </xf>
    <xf numFmtId="0" fontId="2" fillId="0" borderId="5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6" xfId="0" applyFont="1" applyFill="1" applyBorder="1" applyAlignment="1" applyProtection="1">
      <alignment vertical="top" wrapText="1"/>
      <protection locked="0"/>
    </xf>
    <xf numFmtId="0" fontId="7" fillId="0" borderId="5" xfId="0" applyFont="1" applyFill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justify" wrapText="1"/>
      <protection locked="0"/>
    </xf>
    <xf numFmtId="0" fontId="7" fillId="0" borderId="0" xfId="0" applyFont="1" applyFill="1" applyBorder="1" applyAlignment="1" applyProtection="1">
      <alignment wrapText="1"/>
      <protection locked="0"/>
    </xf>
    <xf numFmtId="0" fontId="15" fillId="0" borderId="6" xfId="0" applyFont="1" applyFill="1" applyBorder="1" applyAlignment="1" applyProtection="1">
      <alignment wrapText="1"/>
      <protection locked="0"/>
    </xf>
    <xf numFmtId="0" fontId="5" fillId="0" borderId="5" xfId="0" applyFont="1" applyFill="1" applyBorder="1" applyAlignment="1" applyProtection="1">
      <alignment wrapText="1"/>
      <protection locked="0"/>
    </xf>
    <xf numFmtId="43" fontId="1" fillId="0" borderId="0" xfId="8" applyNumberFormat="1" applyFont="1" applyFill="1" applyBorder="1" applyAlignment="1" applyProtection="1">
      <alignment vertical="top" wrapText="1"/>
      <protection locked="0"/>
    </xf>
    <xf numFmtId="0" fontId="5" fillId="0" borderId="0" xfId="0" applyFont="1" applyFill="1" applyBorder="1" applyAlignment="1" applyProtection="1">
      <alignment wrapText="1"/>
      <protection locked="0"/>
    </xf>
    <xf numFmtId="43" fontId="1" fillId="0" borderId="6" xfId="8" applyNumberFormat="1" applyFont="1" applyFill="1" applyBorder="1" applyAlignment="1" applyProtection="1">
      <alignment vertical="top" wrapText="1"/>
      <protection locked="0"/>
    </xf>
    <xf numFmtId="0" fontId="5" fillId="0" borderId="5" xfId="0" applyFont="1" applyFill="1" applyBorder="1" applyAlignment="1" applyProtection="1">
      <alignment horizontal="left" wrapText="1"/>
      <protection locked="0"/>
    </xf>
    <xf numFmtId="0" fontId="16" fillId="0" borderId="5" xfId="0" applyFont="1" applyFill="1" applyBorder="1" applyAlignment="1" applyProtection="1">
      <alignment horizontal="justify" wrapText="1"/>
      <protection locked="0"/>
    </xf>
    <xf numFmtId="43" fontId="1" fillId="0" borderId="0" xfId="0" applyNumberFormat="1" applyFont="1" applyFill="1" applyBorder="1" applyAlignment="1" applyProtection="1">
      <alignment wrapText="1"/>
      <protection locked="0"/>
    </xf>
    <xf numFmtId="43" fontId="17" fillId="0" borderId="0" xfId="0" applyNumberFormat="1" applyFont="1" applyFill="1" applyBorder="1" applyAlignment="1" applyProtection="1">
      <alignment wrapText="1"/>
      <protection locked="0"/>
    </xf>
    <xf numFmtId="0" fontId="18" fillId="0" borderId="0" xfId="0" applyFont="1" applyFill="1" applyBorder="1" applyAlignment="1" applyProtection="1">
      <alignment wrapText="1"/>
      <protection locked="0"/>
    </xf>
    <xf numFmtId="43" fontId="17" fillId="0" borderId="6" xfId="0" applyNumberFormat="1" applyFont="1" applyFill="1" applyBorder="1" applyAlignment="1" applyProtection="1">
      <alignment wrapText="1"/>
      <protection locked="0"/>
    </xf>
    <xf numFmtId="43" fontId="15" fillId="0" borderId="0" xfId="0" applyNumberFormat="1" applyFont="1" applyFill="1" applyBorder="1" applyAlignment="1" applyProtection="1">
      <alignment wrapText="1"/>
      <protection locked="0"/>
    </xf>
    <xf numFmtId="43" fontId="15" fillId="0" borderId="6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protection locked="0"/>
    </xf>
    <xf numFmtId="0" fontId="18" fillId="0" borderId="5" xfId="0" applyFont="1" applyFill="1" applyBorder="1" applyAlignment="1" applyProtection="1">
      <alignment wrapText="1"/>
      <protection locked="0"/>
    </xf>
    <xf numFmtId="43" fontId="1" fillId="0" borderId="6" xfId="0" applyNumberFormat="1" applyFont="1" applyFill="1" applyBorder="1" applyAlignment="1" applyProtection="1">
      <alignment wrapText="1"/>
      <protection locked="0"/>
    </xf>
    <xf numFmtId="0" fontId="0" fillId="0" borderId="0" xfId="0" applyFont="1" applyFill="1" applyProtection="1">
      <protection locked="0"/>
    </xf>
    <xf numFmtId="0" fontId="6" fillId="0" borderId="0" xfId="0" applyFont="1" applyFill="1" applyBorder="1" applyAlignment="1" applyProtection="1">
      <alignment wrapText="1"/>
      <protection locked="0"/>
    </xf>
    <xf numFmtId="0" fontId="5" fillId="0" borderId="5" xfId="0" applyFont="1" applyFill="1" applyBorder="1" applyAlignment="1" applyProtection="1">
      <protection locked="0"/>
    </xf>
    <xf numFmtId="43" fontId="1" fillId="0" borderId="0" xfId="0" applyNumberFormat="1" applyFont="1" applyFill="1" applyBorder="1" applyAlignment="1" applyProtection="1">
      <protection locked="0"/>
    </xf>
    <xf numFmtId="0" fontId="16" fillId="0" borderId="0" xfId="0" applyFont="1" applyFill="1" applyBorder="1" applyAlignment="1" applyProtection="1">
      <alignment horizontal="justify" wrapText="1"/>
      <protection locked="0"/>
    </xf>
    <xf numFmtId="43" fontId="1" fillId="0" borderId="6" xfId="0" applyNumberFormat="1" applyFont="1" applyFill="1" applyBorder="1" applyAlignment="1" applyProtection="1">
      <protection locked="0"/>
    </xf>
    <xf numFmtId="4" fontId="1" fillId="0" borderId="0" xfId="0" applyNumberFormat="1" applyFont="1" applyFill="1" applyBorder="1" applyProtection="1">
      <protection locked="0"/>
    </xf>
    <xf numFmtId="4" fontId="1" fillId="0" borderId="6" xfId="0" applyNumberFormat="1" applyFont="1" applyFill="1" applyBorder="1" applyProtection="1">
      <protection locked="0"/>
    </xf>
    <xf numFmtId="0" fontId="5" fillId="0" borderId="7" xfId="0" applyFont="1" applyFill="1" applyBorder="1" applyProtection="1">
      <protection locked="0"/>
    </xf>
    <xf numFmtId="43" fontId="1" fillId="0" borderId="8" xfId="0" applyNumberFormat="1" applyFont="1" applyFill="1" applyBorder="1" applyProtection="1">
      <protection locked="0"/>
    </xf>
    <xf numFmtId="0" fontId="5" fillId="0" borderId="8" xfId="0" applyFont="1" applyFill="1" applyBorder="1" applyProtection="1">
      <protection locked="0"/>
    </xf>
    <xf numFmtId="0" fontId="1" fillId="0" borderId="8" xfId="0" applyFont="1" applyFill="1" applyBorder="1" applyProtection="1">
      <protection locked="0"/>
    </xf>
    <xf numFmtId="0" fontId="1" fillId="0" borderId="9" xfId="0" applyFont="1" applyFill="1" applyBorder="1" applyProtection="1">
      <protection locked="0"/>
    </xf>
    <xf numFmtId="43" fontId="15" fillId="2" borderId="6" xfId="0" applyNumberFormat="1" applyFont="1" applyFill="1" applyBorder="1" applyAlignment="1" applyProtection="1">
      <alignment wrapText="1"/>
    </xf>
    <xf numFmtId="43" fontId="3" fillId="2" borderId="0" xfId="0" applyNumberFormat="1" applyFont="1" applyFill="1" applyBorder="1" applyAlignment="1" applyProtection="1">
      <alignment wrapText="1"/>
    </xf>
    <xf numFmtId="43" fontId="3" fillId="2" borderId="6" xfId="0" applyNumberFormat="1" applyFont="1" applyFill="1" applyBorder="1" applyAlignment="1" applyProtection="1">
      <alignment wrapText="1"/>
    </xf>
    <xf numFmtId="43" fontId="3" fillId="2" borderId="0" xfId="0" applyNumberFormat="1" applyFont="1" applyFill="1" applyBorder="1" applyAlignment="1" applyProtection="1">
      <alignment vertical="center" wrapText="1"/>
    </xf>
    <xf numFmtId="43" fontId="3" fillId="2" borderId="6" xfId="0" applyNumberFormat="1" applyFont="1" applyFill="1" applyBorder="1" applyAlignment="1" applyProtection="1">
      <alignment vertical="center" wrapText="1"/>
    </xf>
    <xf numFmtId="43" fontId="15" fillId="2" borderId="0" xfId="0" applyNumberFormat="1" applyFont="1" applyFill="1" applyBorder="1" applyAlignment="1" applyProtection="1"/>
    <xf numFmtId="43" fontId="15" fillId="2" borderId="6" xfId="0" applyNumberFormat="1" applyFont="1" applyFill="1" applyBorder="1" applyAlignment="1" applyProtection="1"/>
    <xf numFmtId="0" fontId="6" fillId="0" borderId="37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Protection="1">
      <protection locked="0"/>
    </xf>
    <xf numFmtId="0" fontId="6" fillId="0" borderId="0" xfId="0" applyFont="1" applyFill="1" applyProtection="1">
      <protection locked="0"/>
    </xf>
    <xf numFmtId="0" fontId="7" fillId="2" borderId="5" xfId="0" applyFont="1" applyFill="1" applyBorder="1" applyAlignment="1" applyProtection="1">
      <alignment wrapText="1"/>
      <protection locked="0"/>
    </xf>
    <xf numFmtId="0" fontId="7" fillId="2" borderId="0" xfId="0" applyFont="1" applyFill="1" applyBorder="1" applyAlignment="1" applyProtection="1">
      <protection locked="0"/>
    </xf>
    <xf numFmtId="0" fontId="7" fillId="2" borderId="0" xfId="0" applyFont="1" applyFill="1" applyBorder="1" applyAlignment="1" applyProtection="1">
      <alignment wrapText="1"/>
      <protection locked="0"/>
    </xf>
    <xf numFmtId="0" fontId="7" fillId="2" borderId="0" xfId="0" applyFont="1" applyFill="1" applyBorder="1" applyAlignment="1" applyProtection="1">
      <alignment horizontal="left" wrapText="1"/>
      <protection locked="0"/>
    </xf>
    <xf numFmtId="0" fontId="5" fillId="0" borderId="0" xfId="0" applyFont="1" applyProtection="1">
      <protection locked="0"/>
    </xf>
    <xf numFmtId="0" fontId="20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6" fillId="0" borderId="5" xfId="0" applyFont="1" applyBorder="1" applyAlignment="1" applyProtection="1">
      <alignment horizontal="left" vertical="top"/>
      <protection locked="0"/>
    </xf>
    <xf numFmtId="0" fontId="6" fillId="0" borderId="0" xfId="0" applyFont="1" applyBorder="1" applyAlignment="1" applyProtection="1">
      <alignment horizontal="left" vertical="top"/>
      <protection locked="0"/>
    </xf>
    <xf numFmtId="0" fontId="5" fillId="0" borderId="0" xfId="0" applyFont="1" applyBorder="1" applyAlignment="1" applyProtection="1">
      <alignment horizontal="left" vertical="top"/>
      <protection locked="0"/>
    </xf>
    <xf numFmtId="0" fontId="21" fillId="2" borderId="5" xfId="0" applyFont="1" applyFill="1" applyBorder="1" applyAlignment="1" applyProtection="1">
      <alignment horizontal="left" vertical="top"/>
      <protection locked="0"/>
    </xf>
    <xf numFmtId="0" fontId="21" fillId="2" borderId="0" xfId="0" applyFont="1" applyFill="1" applyBorder="1" applyAlignment="1" applyProtection="1">
      <alignment horizontal="left" vertical="top"/>
      <protection locked="0"/>
    </xf>
    <xf numFmtId="0" fontId="16" fillId="0" borderId="5" xfId="0" applyFont="1" applyBorder="1" applyAlignment="1" applyProtection="1">
      <alignment horizontal="left" vertical="top"/>
      <protection locked="0"/>
    </xf>
    <xf numFmtId="0" fontId="1" fillId="0" borderId="0" xfId="0" applyFont="1" applyBorder="1" applyAlignment="1" applyProtection="1">
      <alignment horizontal="left" vertical="top"/>
      <protection locked="0"/>
    </xf>
    <xf numFmtId="0" fontId="7" fillId="2" borderId="5" xfId="0" applyFont="1" applyFill="1" applyBorder="1" applyAlignment="1" applyProtection="1">
      <alignment horizontal="left" vertical="top"/>
      <protection locked="0"/>
    </xf>
    <xf numFmtId="0" fontId="7" fillId="2" borderId="0" xfId="0" applyFont="1" applyFill="1" applyBorder="1" applyAlignment="1" applyProtection="1">
      <alignment horizontal="left" vertical="top"/>
      <protection locked="0"/>
    </xf>
    <xf numFmtId="0" fontId="16" fillId="0" borderId="0" xfId="0" applyFont="1" applyBorder="1" applyAlignment="1" applyProtection="1">
      <alignment horizontal="left" vertical="top"/>
      <protection locked="0"/>
    </xf>
    <xf numFmtId="0" fontId="16" fillId="0" borderId="7" xfId="0" applyFont="1" applyBorder="1" applyAlignment="1" applyProtection="1">
      <alignment horizontal="left" vertical="top"/>
      <protection locked="0"/>
    </xf>
    <xf numFmtId="0" fontId="16" fillId="0" borderId="8" xfId="0" applyFont="1" applyBorder="1" applyAlignment="1" applyProtection="1">
      <alignment horizontal="left" vertical="top"/>
      <protection locked="0"/>
    </xf>
    <xf numFmtId="0" fontId="6" fillId="0" borderId="4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protection locked="0"/>
    </xf>
    <xf numFmtId="0" fontId="22" fillId="0" borderId="0" xfId="0" applyFont="1" applyAlignment="1" applyProtection="1">
      <protection locked="0"/>
    </xf>
    <xf numFmtId="0" fontId="21" fillId="3" borderId="41" xfId="0" applyFont="1" applyFill="1" applyBorder="1" applyAlignment="1" applyProtection="1">
      <alignment horizontal="justify" vertical="center"/>
      <protection locked="0"/>
    </xf>
    <xf numFmtId="0" fontId="27" fillId="3" borderId="40" xfId="0" applyFont="1" applyFill="1" applyBorder="1" applyAlignment="1" applyProtection="1">
      <alignment horizontal="center" vertical="center"/>
      <protection locked="0"/>
    </xf>
    <xf numFmtId="0" fontId="27" fillId="3" borderId="42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Protection="1">
      <protection locked="0"/>
    </xf>
    <xf numFmtId="0" fontId="12" fillId="0" borderId="0" xfId="0" applyFont="1" applyFill="1" applyProtection="1">
      <protection locked="0"/>
    </xf>
    <xf numFmtId="0" fontId="12" fillId="0" borderId="5" xfId="0" applyFont="1" applyFill="1" applyBorder="1" applyAlignment="1" applyProtection="1">
      <alignment horizontal="justify" vertical="top"/>
      <protection locked="0"/>
    </xf>
    <xf numFmtId="0" fontId="25" fillId="0" borderId="0" xfId="0" applyFont="1" applyFill="1" applyBorder="1" applyAlignment="1" applyProtection="1">
      <alignment vertical="top"/>
      <protection locked="0"/>
    </xf>
    <xf numFmtId="0" fontId="26" fillId="0" borderId="5" xfId="0" applyFont="1" applyFill="1" applyBorder="1" applyAlignment="1" applyProtection="1">
      <alignment horizontal="justify" vertical="top"/>
      <protection locked="0"/>
    </xf>
    <xf numFmtId="0" fontId="26" fillId="0" borderId="0" xfId="0" applyFont="1" applyFill="1" applyProtection="1">
      <protection locked="0"/>
    </xf>
    <xf numFmtId="0" fontId="24" fillId="0" borderId="5" xfId="0" applyFont="1" applyFill="1" applyBorder="1" applyAlignment="1" applyProtection="1">
      <alignment vertical="top"/>
      <protection locked="0"/>
    </xf>
    <xf numFmtId="0" fontId="24" fillId="0" borderId="0" xfId="0" applyFont="1" applyFill="1" applyBorder="1" applyAlignment="1" applyProtection="1">
      <alignment vertical="top"/>
      <protection locked="0"/>
    </xf>
    <xf numFmtId="0" fontId="12" fillId="0" borderId="5" xfId="0" applyFont="1" applyFill="1" applyBorder="1" applyAlignment="1" applyProtection="1">
      <alignment vertical="top"/>
      <protection locked="0"/>
    </xf>
    <xf numFmtId="0" fontId="12" fillId="0" borderId="0" xfId="0" applyFont="1" applyFill="1" applyBorder="1" applyAlignment="1" applyProtection="1">
      <alignment vertical="top"/>
      <protection locked="0"/>
    </xf>
    <xf numFmtId="0" fontId="25" fillId="0" borderId="5" xfId="0" applyFont="1" applyFill="1" applyBorder="1" applyAlignment="1" applyProtection="1">
      <alignment vertical="top"/>
      <protection locked="0"/>
    </xf>
    <xf numFmtId="0" fontId="24" fillId="0" borderId="0" xfId="0" applyFont="1" applyFill="1" applyBorder="1" applyAlignment="1" applyProtection="1">
      <alignment vertical="top" wrapText="1"/>
      <protection locked="0"/>
    </xf>
    <xf numFmtId="0" fontId="23" fillId="0" borderId="5" xfId="0" applyFont="1" applyFill="1" applyBorder="1" applyAlignment="1" applyProtection="1">
      <alignment vertical="top"/>
      <protection locked="0"/>
    </xf>
    <xf numFmtId="0" fontId="23" fillId="0" borderId="0" xfId="0" applyFont="1" applyFill="1" applyBorder="1" applyAlignment="1" applyProtection="1">
      <alignment vertical="top"/>
      <protection locked="0"/>
    </xf>
    <xf numFmtId="0" fontId="24" fillId="0" borderId="8" xfId="0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vertical="top"/>
      <protection locked="0"/>
    </xf>
    <xf numFmtId="0" fontId="12" fillId="0" borderId="0" xfId="0" applyFont="1" applyFill="1" applyBorder="1" applyAlignment="1" applyProtection="1">
      <alignment horizontal="left" vertical="top" wrapText="1" indent="2"/>
      <protection locked="0"/>
    </xf>
    <xf numFmtId="0" fontId="12" fillId="0" borderId="0" xfId="0" applyFont="1" applyFill="1" applyBorder="1" applyAlignment="1" applyProtection="1">
      <alignment horizontal="left" vertical="top" indent="2"/>
      <protection locked="0"/>
    </xf>
    <xf numFmtId="4" fontId="25" fillId="0" borderId="0" xfId="0" applyNumberFormat="1" applyFont="1" applyFill="1" applyBorder="1" applyAlignment="1" applyProtection="1">
      <alignment vertical="top"/>
    </xf>
    <xf numFmtId="4" fontId="25" fillId="0" borderId="6" xfId="0" applyNumberFormat="1" applyFont="1" applyFill="1" applyBorder="1" applyAlignment="1" applyProtection="1">
      <alignment vertical="top"/>
    </xf>
    <xf numFmtId="4" fontId="12" fillId="0" borderId="0" xfId="0" applyNumberFormat="1" applyFont="1" applyFill="1" applyBorder="1" applyProtection="1">
      <protection locked="0"/>
    </xf>
    <xf numFmtId="4" fontId="12" fillId="0" borderId="6" xfId="0" applyNumberFormat="1" applyFont="1" applyFill="1" applyBorder="1" applyProtection="1">
      <protection locked="0"/>
    </xf>
    <xf numFmtId="4" fontId="24" fillId="0" borderId="0" xfId="0" applyNumberFormat="1" applyFont="1" applyFill="1" applyBorder="1" applyAlignment="1" applyProtection="1">
      <alignment vertical="top"/>
    </xf>
    <xf numFmtId="4" fontId="24" fillId="0" borderId="6" xfId="0" applyNumberFormat="1" applyFont="1" applyFill="1" applyBorder="1" applyAlignment="1" applyProtection="1">
      <alignment vertical="top"/>
    </xf>
    <xf numFmtId="4" fontId="12" fillId="0" borderId="0" xfId="0" applyNumberFormat="1" applyFont="1" applyFill="1" applyBorder="1" applyAlignment="1" applyProtection="1">
      <alignment vertical="top"/>
    </xf>
    <xf numFmtId="4" fontId="12" fillId="0" borderId="6" xfId="0" applyNumberFormat="1" applyFont="1" applyFill="1" applyBorder="1" applyAlignment="1" applyProtection="1">
      <alignment vertical="top"/>
    </xf>
    <xf numFmtId="4" fontId="25" fillId="0" borderId="0" xfId="0" applyNumberFormat="1" applyFont="1" applyFill="1" applyBorder="1" applyAlignment="1" applyProtection="1">
      <alignment vertical="top"/>
      <protection locked="0"/>
    </xf>
    <xf numFmtId="4" fontId="25" fillId="0" borderId="6" xfId="0" applyNumberFormat="1" applyFont="1" applyFill="1" applyBorder="1" applyAlignment="1" applyProtection="1">
      <alignment vertical="top"/>
      <protection locked="0"/>
    </xf>
    <xf numFmtId="4" fontId="12" fillId="0" borderId="0" xfId="0" applyNumberFormat="1" applyFont="1" applyFill="1" applyBorder="1" applyAlignment="1" applyProtection="1">
      <alignment vertical="top"/>
      <protection locked="0"/>
    </xf>
    <xf numFmtId="4" fontId="12" fillId="0" borderId="6" xfId="0" applyNumberFormat="1" applyFont="1" applyFill="1" applyBorder="1" applyAlignment="1" applyProtection="1">
      <alignment vertical="top"/>
      <protection locked="0"/>
    </xf>
    <xf numFmtId="4" fontId="24" fillId="0" borderId="0" xfId="0" applyNumberFormat="1" applyFont="1" applyFill="1" applyBorder="1" applyAlignment="1" applyProtection="1">
      <alignment vertical="top" wrapText="1"/>
    </xf>
    <xf numFmtId="4" fontId="24" fillId="0" borderId="6" xfId="0" applyNumberFormat="1" applyFont="1" applyFill="1" applyBorder="1" applyAlignment="1" applyProtection="1">
      <alignment vertical="top" wrapText="1"/>
    </xf>
    <xf numFmtId="4" fontId="24" fillId="0" borderId="8" xfId="0" applyNumberFormat="1" applyFont="1" applyFill="1" applyBorder="1" applyAlignment="1" applyProtection="1">
      <alignment vertical="top" wrapText="1"/>
    </xf>
    <xf numFmtId="4" fontId="24" fillId="0" borderId="9" xfId="0" applyNumberFormat="1" applyFont="1" applyFill="1" applyBorder="1" applyAlignment="1" applyProtection="1">
      <alignment vertical="top" wrapText="1"/>
    </xf>
    <xf numFmtId="0" fontId="14" fillId="0" borderId="40" xfId="0" applyFont="1" applyFill="1" applyBorder="1" applyAlignment="1" applyProtection="1">
      <alignment horizontal="center" vertical="center"/>
      <protection locked="0"/>
    </xf>
    <xf numFmtId="0" fontId="14" fillId="0" borderId="42" xfId="0" applyFont="1" applyFill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horizontal="left" vertical="center"/>
      <protection locked="0"/>
    </xf>
    <xf numFmtId="0" fontId="11" fillId="0" borderId="8" xfId="0" applyFont="1" applyFill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21" fillId="3" borderId="5" xfId="0" applyFont="1" applyFill="1" applyBorder="1" applyAlignment="1" applyProtection="1">
      <alignment horizontal="justify" vertical="center"/>
      <protection locked="0"/>
    </xf>
    <xf numFmtId="0" fontId="16" fillId="3" borderId="5" xfId="0" applyFont="1" applyFill="1" applyBorder="1" applyAlignment="1" applyProtection="1">
      <alignment horizontal="justify" vertical="center"/>
      <protection locked="0"/>
    </xf>
    <xf numFmtId="0" fontId="6" fillId="0" borderId="21" xfId="0" applyFont="1" applyFill="1" applyBorder="1" applyAlignment="1" applyProtection="1">
      <alignment horizontal="center" vertical="center" wrapText="1"/>
      <protection locked="0"/>
    </xf>
    <xf numFmtId="0" fontId="6" fillId="0" borderId="44" xfId="0" applyFont="1" applyFill="1" applyBorder="1" applyAlignment="1" applyProtection="1">
      <alignment horizontal="center" vertical="center" wrapText="1"/>
      <protection locked="0"/>
    </xf>
    <xf numFmtId="0" fontId="3" fillId="0" borderId="21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/>
      <protection locked="0"/>
    </xf>
    <xf numFmtId="4" fontId="3" fillId="0" borderId="15" xfId="0" applyNumberFormat="1" applyFont="1" applyFill="1" applyBorder="1" applyAlignment="1" applyProtection="1">
      <alignment horizontal="center" vertical="top" wrapText="1"/>
      <protection locked="0"/>
    </xf>
    <xf numFmtId="4" fontId="3" fillId="0" borderId="15" xfId="0" applyNumberFormat="1" applyFont="1" applyFill="1" applyBorder="1" applyAlignment="1" applyProtection="1">
      <alignment vertical="top" wrapText="1"/>
      <protection locked="0"/>
    </xf>
    <xf numFmtId="4" fontId="3" fillId="0" borderId="3" xfId="0" applyNumberFormat="1" applyFont="1" applyFill="1" applyBorder="1" applyAlignment="1" applyProtection="1">
      <alignment horizontal="center" vertical="top" wrapText="1"/>
      <protection locked="0"/>
    </xf>
    <xf numFmtId="4" fontId="15" fillId="0" borderId="17" xfId="0" applyNumberFormat="1" applyFont="1" applyBorder="1" applyAlignment="1" applyProtection="1">
      <alignment horizontal="right" vertical="top" wrapText="1"/>
      <protection locked="0"/>
    </xf>
    <xf numFmtId="4" fontId="15" fillId="0" borderId="6" xfId="0" applyNumberFormat="1" applyFont="1" applyBorder="1" applyAlignment="1" applyProtection="1">
      <alignment horizontal="right" vertical="top" wrapText="1"/>
      <protection locked="0"/>
    </xf>
    <xf numFmtId="4" fontId="3" fillId="0" borderId="17" xfId="0" applyNumberFormat="1" applyFont="1" applyBorder="1" applyAlignment="1" applyProtection="1">
      <alignment horizontal="right" vertical="top" wrapText="1"/>
      <protection locked="0"/>
    </xf>
    <xf numFmtId="4" fontId="3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justify" vertical="top" wrapText="1"/>
      <protection locked="0"/>
    </xf>
    <xf numFmtId="0" fontId="5" fillId="0" borderId="5" xfId="0" applyFont="1" applyBorder="1" applyAlignment="1" applyProtection="1">
      <alignment horizontal="justify" vertical="top" wrapText="1"/>
      <protection locked="0"/>
    </xf>
    <xf numFmtId="4" fontId="1" fillId="0" borderId="17" xfId="0" applyNumberFormat="1" applyFont="1" applyBorder="1" applyAlignment="1" applyProtection="1">
      <alignment horizontal="right" vertical="top" wrapText="1"/>
      <protection locked="0"/>
    </xf>
    <xf numFmtId="4" fontId="1" fillId="0" borderId="6" xfId="0" applyNumberFormat="1" applyFont="1" applyBorder="1" applyAlignment="1" applyProtection="1">
      <alignment horizontal="right" vertical="top" wrapText="1"/>
      <protection locked="0"/>
    </xf>
    <xf numFmtId="0" fontId="5" fillId="0" borderId="0" xfId="0" applyFont="1" applyBorder="1" applyAlignment="1" applyProtection="1">
      <alignment horizontal="justify" vertical="top" wrapText="1"/>
      <protection locked="0"/>
    </xf>
    <xf numFmtId="0" fontId="18" fillId="0" borderId="5" xfId="0" applyFont="1" applyBorder="1" applyAlignment="1" applyProtection="1">
      <alignment horizontal="justify" vertical="top" wrapText="1"/>
      <protection locked="0"/>
    </xf>
    <xf numFmtId="0" fontId="18" fillId="0" borderId="0" xfId="0" applyFont="1" applyBorder="1" applyAlignment="1" applyProtection="1">
      <alignment horizontal="justify" vertical="top" wrapText="1"/>
      <protection locked="0"/>
    </xf>
    <xf numFmtId="4" fontId="17" fillId="0" borderId="17" xfId="0" applyNumberFormat="1" applyFont="1" applyBorder="1" applyAlignment="1" applyProtection="1">
      <alignment horizontal="right" vertical="top" wrapText="1"/>
      <protection locked="0"/>
    </xf>
    <xf numFmtId="4" fontId="17" fillId="0" borderId="6" xfId="0" applyNumberFormat="1" applyFont="1" applyBorder="1" applyAlignment="1" applyProtection="1">
      <alignment horizontal="right" vertical="top" wrapText="1"/>
      <protection locked="0"/>
    </xf>
    <xf numFmtId="0" fontId="15" fillId="0" borderId="16" xfId="0" applyFont="1" applyBorder="1" applyAlignment="1" applyProtection="1">
      <alignment horizontal="justify" vertical="top" wrapText="1"/>
      <protection locked="0"/>
    </xf>
    <xf numFmtId="0" fontId="15" fillId="0" borderId="9" xfId="0" applyFont="1" applyBorder="1" applyAlignment="1" applyProtection="1">
      <alignment horizontal="justify" vertical="top" wrapText="1"/>
      <protection locked="0"/>
    </xf>
    <xf numFmtId="4" fontId="3" fillId="0" borderId="17" xfId="0" applyNumberFormat="1" applyFont="1" applyBorder="1" applyAlignment="1" applyProtection="1">
      <alignment horizontal="right" vertical="top" wrapText="1"/>
    </xf>
    <xf numFmtId="4" fontId="3" fillId="0" borderId="6" xfId="0" applyNumberFormat="1" applyFont="1" applyBorder="1" applyAlignment="1" applyProtection="1">
      <alignment horizontal="right" vertical="top" wrapText="1"/>
    </xf>
    <xf numFmtId="4" fontId="15" fillId="0" borderId="17" xfId="0" applyNumberFormat="1" applyFont="1" applyBorder="1" applyAlignment="1" applyProtection="1">
      <alignment horizontal="right" vertical="top" wrapText="1"/>
    </xf>
    <xf numFmtId="4" fontId="15" fillId="0" borderId="6" xfId="0" applyNumberFormat="1" applyFont="1" applyBorder="1" applyAlignment="1" applyProtection="1">
      <alignment horizontal="righ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1" fillId="0" borderId="48" xfId="0" applyFont="1" applyBorder="1" applyAlignment="1">
      <alignment horizontal="justify" vertical="center" wrapText="1"/>
    </xf>
    <xf numFmtId="0" fontId="3" fillId="0" borderId="15" xfId="0" applyFont="1" applyFill="1" applyBorder="1" applyAlignment="1" applyProtection="1">
      <alignment horizontal="center" vertical="center" wrapText="1"/>
      <protection locked="0"/>
    </xf>
    <xf numFmtId="0" fontId="3" fillId="4" borderId="15" xfId="0" applyFont="1" applyFill="1" applyBorder="1" applyAlignment="1" applyProtection="1">
      <alignment horizontal="center" vertical="center" wrapText="1"/>
      <protection locked="0"/>
    </xf>
    <xf numFmtId="0" fontId="3" fillId="0" borderId="22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49" fontId="3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3" fillId="4" borderId="16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justify" vertical="center" wrapText="1"/>
      <protection locked="0"/>
    </xf>
    <xf numFmtId="0" fontId="1" fillId="0" borderId="7" xfId="0" applyFont="1" applyBorder="1" applyAlignment="1" applyProtection="1">
      <alignment horizontal="justify" vertical="center" wrapText="1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23" fillId="0" borderId="2" xfId="0" applyFont="1" applyBorder="1" applyAlignment="1" applyProtection="1">
      <alignment horizontal="justify" vertical="center" wrapText="1"/>
      <protection locked="0"/>
    </xf>
    <xf numFmtId="0" fontId="10" fillId="0" borderId="2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justify" vertical="center" wrapText="1"/>
      <protection locked="0"/>
    </xf>
    <xf numFmtId="0" fontId="10" fillId="0" borderId="0" xfId="0" applyFont="1" applyBorder="1" applyAlignment="1" applyProtection="1">
      <alignment vertical="center" wrapText="1"/>
      <protection locked="0"/>
    </xf>
    <xf numFmtId="0" fontId="10" fillId="0" borderId="0" xfId="0" applyFont="1" applyBorder="1" applyAlignment="1" applyProtection="1">
      <alignment horizontal="right" vertical="center" wrapText="1"/>
      <protection locked="0"/>
    </xf>
    <xf numFmtId="49" fontId="3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 indent="1"/>
      <protection locked="0"/>
    </xf>
    <xf numFmtId="0" fontId="1" fillId="0" borderId="6" xfId="0" applyFont="1" applyBorder="1" applyAlignment="1" applyProtection="1">
      <alignment horizontal="left" vertical="center" indent="1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justify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0" fontId="1" fillId="0" borderId="7" xfId="0" applyFont="1" applyBorder="1" applyAlignment="1" applyProtection="1">
      <alignment horizontal="left" vertical="center"/>
      <protection locked="0"/>
    </xf>
    <xf numFmtId="0" fontId="1" fillId="0" borderId="9" xfId="0" applyFont="1" applyBorder="1" applyAlignment="1" applyProtection="1">
      <alignment horizontal="left" vertical="center"/>
      <protection locked="0"/>
    </xf>
    <xf numFmtId="4" fontId="23" fillId="0" borderId="2" xfId="0" applyNumberFormat="1" applyFont="1" applyBorder="1" applyAlignment="1" applyProtection="1">
      <alignment horizontal="right" vertical="center" wrapText="1"/>
      <protection locked="0"/>
    </xf>
    <xf numFmtId="4" fontId="10" fillId="0" borderId="3" xfId="0" applyNumberFormat="1" applyFont="1" applyBorder="1" applyAlignment="1" applyProtection="1">
      <alignment horizontal="right" vertical="center" wrapText="1"/>
      <protection locked="0"/>
    </xf>
    <xf numFmtId="0" fontId="10" fillId="0" borderId="0" xfId="0" applyFont="1" applyAlignment="1" applyProtection="1">
      <alignment vertical="top"/>
      <protection locked="0"/>
    </xf>
    <xf numFmtId="0" fontId="1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45" fillId="0" borderId="0" xfId="0" applyFont="1" applyAlignment="1" applyProtection="1">
      <alignment vertical="center"/>
      <protection locked="0"/>
    </xf>
    <xf numFmtId="0" fontId="41" fillId="0" borderId="0" xfId="0" applyFont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left" vertical="top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Alignment="1" applyProtection="1">
      <alignment vertical="center" wrapText="1"/>
      <protection locked="0"/>
    </xf>
    <xf numFmtId="0" fontId="6" fillId="4" borderId="8" xfId="0" applyFont="1" applyFill="1" applyBorder="1" applyAlignment="1" applyProtection="1">
      <alignment horizontal="left" vertical="center"/>
      <protection locked="0"/>
    </xf>
    <xf numFmtId="0" fontId="6" fillId="4" borderId="8" xfId="0" applyFont="1" applyFill="1" applyBorder="1" applyAlignment="1" applyProtection="1">
      <alignment horizontal="center" vertical="center" wrapText="1"/>
      <protection locked="0"/>
    </xf>
    <xf numFmtId="0" fontId="16" fillId="3" borderId="7" xfId="0" applyFont="1" applyFill="1" applyBorder="1" applyAlignment="1" applyProtection="1">
      <alignment vertical="center"/>
      <protection locked="0"/>
    </xf>
    <xf numFmtId="4" fontId="16" fillId="3" borderId="9" xfId="0" applyNumberFormat="1" applyFont="1" applyFill="1" applyBorder="1" applyAlignment="1" applyProtection="1">
      <alignment horizontal="right" vertical="center"/>
      <protection locked="0"/>
    </xf>
    <xf numFmtId="0" fontId="16" fillId="3" borderId="5" xfId="0" applyFont="1" applyFill="1" applyBorder="1" applyAlignment="1" applyProtection="1">
      <alignment vertical="center"/>
      <protection locked="0"/>
    </xf>
    <xf numFmtId="0" fontId="6" fillId="2" borderId="21" xfId="0" applyFont="1" applyFill="1" applyBorder="1" applyAlignment="1" applyProtection="1">
      <alignment horizontal="center" vertical="center" wrapText="1"/>
      <protection locked="0"/>
    </xf>
    <xf numFmtId="4" fontId="6" fillId="2" borderId="44" xfId="0" applyNumberFormat="1" applyFont="1" applyFill="1" applyBorder="1" applyAlignment="1" applyProtection="1">
      <alignment horizontal="right" vertical="center" wrapText="1"/>
    </xf>
    <xf numFmtId="0" fontId="21" fillId="3" borderId="43" xfId="0" applyFont="1" applyFill="1" applyBorder="1" applyAlignment="1" applyProtection="1">
      <alignment vertical="center"/>
      <protection locked="0"/>
    </xf>
    <xf numFmtId="0" fontId="21" fillId="3" borderId="21" xfId="0" applyFont="1" applyFill="1" applyBorder="1" applyAlignment="1" applyProtection="1">
      <alignment vertical="center"/>
      <protection locked="0"/>
    </xf>
    <xf numFmtId="0" fontId="16" fillId="3" borderId="21" xfId="0" applyFont="1" applyFill="1" applyBorder="1" applyAlignment="1" applyProtection="1">
      <alignment horizontal="justify" vertical="center"/>
      <protection locked="0"/>
    </xf>
    <xf numFmtId="4" fontId="6" fillId="0" borderId="44" xfId="0" applyNumberFormat="1" applyFont="1" applyFill="1" applyBorder="1" applyAlignment="1" applyProtection="1">
      <alignment horizontal="right" vertical="center" wrapText="1"/>
    </xf>
    <xf numFmtId="43" fontId="6" fillId="0" borderId="17" xfId="0" applyNumberFormat="1" applyFont="1" applyFill="1" applyBorder="1" applyAlignment="1" applyProtection="1">
      <alignment horizontal="right" vertical="center" wrapText="1"/>
      <protection locked="0"/>
    </xf>
    <xf numFmtId="43" fontId="6" fillId="0" borderId="16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17" xfId="0" applyFont="1" applyFill="1" applyBorder="1" applyAlignment="1" applyProtection="1">
      <alignment horizontal="right" vertical="center" wrapText="1"/>
      <protection locked="0"/>
    </xf>
    <xf numFmtId="0" fontId="16" fillId="3" borderId="17" xfId="0" applyFont="1" applyFill="1" applyBorder="1" applyAlignment="1" applyProtection="1">
      <alignment horizontal="right" vertical="center"/>
      <protection locked="0"/>
    </xf>
    <xf numFmtId="0" fontId="21" fillId="2" borderId="43" xfId="0" applyFont="1" applyFill="1" applyBorder="1" applyAlignment="1" applyProtection="1">
      <alignment vertical="center"/>
      <protection locked="0"/>
    </xf>
    <xf numFmtId="0" fontId="21" fillId="2" borderId="21" xfId="0" applyFont="1" applyFill="1" applyBorder="1" applyAlignment="1" applyProtection="1">
      <alignment vertical="center"/>
      <protection locked="0"/>
    </xf>
    <xf numFmtId="0" fontId="16" fillId="2" borderId="21" xfId="0" applyFont="1" applyFill="1" applyBorder="1" applyAlignment="1" applyProtection="1">
      <alignment horizontal="justify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7" xfId="0" applyFont="1" applyFill="1" applyBorder="1" applyAlignment="1" applyProtection="1">
      <alignment horizontal="left" vertical="center"/>
      <protection locked="0"/>
    </xf>
    <xf numFmtId="4" fontId="6" fillId="4" borderId="3" xfId="0" applyNumberFormat="1" applyFont="1" applyFill="1" applyBorder="1" applyAlignment="1" applyProtection="1">
      <alignment horizontal="right" vertical="center" wrapText="1"/>
      <protection locked="0"/>
    </xf>
    <xf numFmtId="4" fontId="6" fillId="4" borderId="9" xfId="0" applyNumberFormat="1" applyFont="1" applyFill="1" applyBorder="1" applyAlignment="1" applyProtection="1">
      <alignment horizontal="right" vertical="center" wrapText="1"/>
      <protection locked="0"/>
    </xf>
    <xf numFmtId="0" fontId="2" fillId="3" borderId="2" xfId="0" applyFont="1" applyFill="1" applyBorder="1" applyAlignment="1" applyProtection="1">
      <alignment horizontal="justify" vertical="center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4" fontId="16" fillId="3" borderId="3" xfId="0" applyNumberFormat="1" applyFont="1" applyFill="1" applyBorder="1" applyAlignment="1" applyProtection="1">
      <alignment horizontal="right" vertical="center"/>
      <protection locked="0"/>
    </xf>
    <xf numFmtId="0" fontId="29" fillId="3" borderId="8" xfId="0" applyFont="1" applyFill="1" applyBorder="1" applyAlignment="1" applyProtection="1">
      <alignment horizontal="justify" vertical="center"/>
      <protection locked="0"/>
    </xf>
    <xf numFmtId="0" fontId="6" fillId="0" borderId="8" xfId="0" applyFont="1" applyFill="1" applyBorder="1" applyAlignment="1" applyProtection="1">
      <alignment horizontal="center" vertical="center" wrapText="1"/>
      <protection locked="0"/>
    </xf>
    <xf numFmtId="0" fontId="2" fillId="3" borderId="26" xfId="0" applyFont="1" applyFill="1" applyBorder="1" applyAlignment="1" applyProtection="1">
      <alignment horizontal="justify" vertical="center"/>
      <protection locked="0"/>
    </xf>
    <xf numFmtId="0" fontId="2" fillId="3" borderId="14" xfId="0" applyFont="1" applyFill="1" applyBorder="1" applyAlignment="1" applyProtection="1">
      <alignment horizontal="justify" vertical="center"/>
      <protection locked="0"/>
    </xf>
    <xf numFmtId="0" fontId="19" fillId="3" borderId="14" xfId="0" applyFont="1" applyFill="1" applyBorder="1" applyAlignment="1" applyProtection="1">
      <alignment horizontal="justify" vertical="center"/>
      <protection locked="0"/>
    </xf>
    <xf numFmtId="0" fontId="2" fillId="3" borderId="27" xfId="0" applyFont="1" applyFill="1" applyBorder="1" applyAlignment="1" applyProtection="1">
      <alignment horizontal="justify" vertical="center"/>
      <protection locked="0"/>
    </xf>
    <xf numFmtId="0" fontId="19" fillId="3" borderId="27" xfId="0" applyFont="1" applyFill="1" applyBorder="1" applyAlignment="1" applyProtection="1">
      <alignment horizontal="justify" vertical="center"/>
      <protection locked="0"/>
    </xf>
    <xf numFmtId="0" fontId="16" fillId="3" borderId="1" xfId="0" applyFont="1" applyFill="1" applyBorder="1" applyAlignment="1" applyProtection="1">
      <alignment horizontal="justify" vertical="center"/>
      <protection locked="0"/>
    </xf>
    <xf numFmtId="0" fontId="21" fillId="3" borderId="7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9" fontId="3" fillId="0" borderId="0" xfId="0" applyNumberFormat="1" applyFont="1" applyFill="1" applyAlignment="1" applyProtection="1">
      <alignment vertical="center"/>
      <protection locked="0"/>
    </xf>
    <xf numFmtId="0" fontId="46" fillId="0" borderId="0" xfId="0" applyFont="1" applyFill="1" applyAlignment="1" applyProtection="1">
      <alignment vertical="center"/>
      <protection locked="0"/>
    </xf>
    <xf numFmtId="0" fontId="22" fillId="0" borderId="0" xfId="0" applyFont="1" applyFill="1" applyAlignment="1" applyProtection="1">
      <alignment vertical="center"/>
      <protection locked="0"/>
    </xf>
    <xf numFmtId="0" fontId="46" fillId="0" borderId="0" xfId="0" applyFont="1" applyFill="1" applyAlignment="1" applyProtection="1">
      <alignment horizontal="justify"/>
      <protection locked="0"/>
    </xf>
    <xf numFmtId="0" fontId="47" fillId="0" borderId="0" xfId="0" applyFont="1" applyFill="1" applyAlignment="1" applyProtection="1">
      <alignment horizontal="right"/>
      <protection locked="0"/>
    </xf>
    <xf numFmtId="0" fontId="1" fillId="0" borderId="47" xfId="0" applyFont="1" applyFill="1" applyBorder="1" applyAlignment="1" applyProtection="1">
      <alignment horizontal="left" vertical="center" wrapText="1" indent="2"/>
      <protection locked="0"/>
    </xf>
    <xf numFmtId="0" fontId="1" fillId="0" borderId="48" xfId="0" applyFont="1" applyFill="1" applyBorder="1" applyAlignment="1" applyProtection="1">
      <alignment horizontal="justify" vertical="center" wrapText="1"/>
      <protection locked="0"/>
    </xf>
    <xf numFmtId="49" fontId="25" fillId="0" borderId="16" xfId="0" applyNumberFormat="1" applyFont="1" applyFill="1" applyBorder="1" applyAlignment="1">
      <alignment horizontal="center" vertical="center" wrapText="1"/>
    </xf>
    <xf numFmtId="49" fontId="25" fillId="0" borderId="1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 applyProtection="1">
      <alignment vertical="center"/>
      <protection locked="0"/>
    </xf>
    <xf numFmtId="49" fontId="25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18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0" applyNumberFormat="1" applyFont="1" applyFill="1" applyAlignment="1" applyProtection="1">
      <alignment vertical="center"/>
      <protection locked="0"/>
    </xf>
    <xf numFmtId="0" fontId="22" fillId="0" borderId="47" xfId="0" applyFont="1" applyFill="1" applyBorder="1" applyAlignment="1" applyProtection="1">
      <alignment horizontal="justify" vertical="center" wrapText="1"/>
      <protection locked="0"/>
    </xf>
    <xf numFmtId="0" fontId="3" fillId="0" borderId="43" xfId="0" applyFont="1" applyFill="1" applyBorder="1" applyAlignment="1" applyProtection="1">
      <alignment horizontal="justify" vertical="center" wrapText="1"/>
      <protection locked="0"/>
    </xf>
    <xf numFmtId="49" fontId="25" fillId="0" borderId="0" xfId="0" applyNumberFormat="1" applyFont="1" applyFill="1" applyAlignment="1" applyProtection="1">
      <alignment vertical="center"/>
      <protection locked="0"/>
    </xf>
    <xf numFmtId="0" fontId="6" fillId="0" borderId="15" xfId="0" applyFont="1" applyFill="1" applyBorder="1" applyAlignment="1" applyProtection="1">
      <alignment horizontal="center" vertical="center" wrapText="1"/>
      <protection locked="0"/>
    </xf>
    <xf numFmtId="0" fontId="6" fillId="0" borderId="22" xfId="0" applyFont="1" applyFill="1" applyBorder="1" applyAlignment="1" applyProtection="1">
      <alignment horizontal="center" vertical="center" wrapText="1"/>
      <protection locked="0"/>
    </xf>
    <xf numFmtId="0" fontId="1" fillId="0" borderId="47" xfId="0" applyFont="1" applyFill="1" applyBorder="1" applyAlignment="1" applyProtection="1">
      <alignment horizontal="justify" vertical="center" wrapText="1"/>
      <protection locked="0"/>
    </xf>
    <xf numFmtId="4" fontId="1" fillId="0" borderId="17" xfId="0" applyNumberFormat="1" applyFont="1" applyFill="1" applyBorder="1" applyAlignment="1" applyProtection="1">
      <alignment horizontal="justify" vertical="center" wrapText="1"/>
    </xf>
    <xf numFmtId="4" fontId="1" fillId="0" borderId="46" xfId="0" applyNumberFormat="1" applyFont="1" applyFill="1" applyBorder="1" applyAlignment="1" applyProtection="1">
      <alignment horizontal="justify" vertical="center" wrapText="1"/>
    </xf>
    <xf numFmtId="4" fontId="1" fillId="0" borderId="17" xfId="0" applyNumberFormat="1" applyFont="1" applyFill="1" applyBorder="1" applyAlignment="1" applyProtection="1">
      <alignment horizontal="right" vertical="center" wrapText="1"/>
      <protection locked="0"/>
    </xf>
    <xf numFmtId="4" fontId="1" fillId="0" borderId="17" xfId="0" applyNumberFormat="1" applyFont="1" applyFill="1" applyBorder="1" applyAlignment="1" applyProtection="1">
      <alignment horizontal="right" vertical="center" wrapText="1"/>
    </xf>
    <xf numFmtId="0" fontId="11" fillId="0" borderId="15" xfId="0" applyFont="1" applyFill="1" applyBorder="1" applyAlignment="1" applyProtection="1">
      <alignment horizontal="center" vertical="center" wrapText="1"/>
      <protection locked="0"/>
    </xf>
    <xf numFmtId="0" fontId="11" fillId="0" borderId="22" xfId="0" applyFont="1" applyFill="1" applyBorder="1" applyAlignment="1" applyProtection="1">
      <alignment horizontal="center" vertical="center" wrapText="1"/>
      <protection locked="0"/>
    </xf>
    <xf numFmtId="4" fontId="1" fillId="0" borderId="46" xfId="0" applyNumberFormat="1" applyFont="1" applyFill="1" applyBorder="1" applyAlignment="1" applyProtection="1">
      <alignment horizontal="right" vertical="center" wrapText="1"/>
    </xf>
    <xf numFmtId="0" fontId="1" fillId="0" borderId="47" xfId="0" applyFont="1" applyFill="1" applyBorder="1" applyAlignment="1" applyProtection="1">
      <alignment horizontal="left" vertical="center" wrapText="1" indent="1"/>
      <protection locked="0"/>
    </xf>
    <xf numFmtId="4" fontId="6" fillId="0" borderId="0" xfId="0" applyNumberFormat="1" applyFont="1" applyFill="1" applyBorder="1" applyAlignment="1" applyProtection="1">
      <alignment horizontal="right" vertical="top"/>
      <protection locked="0"/>
    </xf>
    <xf numFmtId="4" fontId="11" fillId="0" borderId="15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22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0" applyFont="1" applyFill="1" applyBorder="1" applyAlignment="1" applyProtection="1">
      <alignment horizontal="justify" vertical="center" wrapText="1"/>
      <protection locked="0"/>
    </xf>
    <xf numFmtId="4" fontId="5" fillId="0" borderId="17" xfId="0" applyNumberFormat="1" applyFont="1" applyFill="1" applyBorder="1" applyAlignment="1" applyProtection="1">
      <alignment horizontal="justify" vertical="center" wrapText="1"/>
      <protection locked="0"/>
    </xf>
    <xf numFmtId="4" fontId="5" fillId="0" borderId="4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0" xfId="0" applyFont="1" applyFill="1" applyBorder="1" applyAlignment="1">
      <alignment horizontal="left" vertical="top"/>
    </xf>
    <xf numFmtId="49" fontId="3" fillId="0" borderId="47" xfId="0" applyNumberFormat="1" applyFont="1" applyFill="1" applyBorder="1" applyAlignment="1">
      <alignment horizontal="left" vertical="center" wrapText="1"/>
    </xf>
    <xf numFmtId="49" fontId="3" fillId="0" borderId="17" xfId="0" applyNumberFormat="1" applyFont="1" applyFill="1" applyBorder="1" applyAlignment="1">
      <alignment horizontal="left" vertical="center" wrapText="1"/>
    </xf>
    <xf numFmtId="49" fontId="3" fillId="0" borderId="17" xfId="0" applyNumberFormat="1" applyFont="1" applyFill="1" applyBorder="1" applyAlignment="1">
      <alignment horizontal="center" vertical="center" wrapText="1"/>
    </xf>
    <xf numFmtId="49" fontId="3" fillId="0" borderId="46" xfId="0" applyNumberFormat="1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justify" vertical="top" wrapText="1"/>
    </xf>
    <xf numFmtId="0" fontId="1" fillId="0" borderId="17" xfId="0" applyFont="1" applyBorder="1" applyAlignment="1">
      <alignment horizontal="justify" vertical="top" wrapText="1"/>
    </xf>
    <xf numFmtId="0" fontId="1" fillId="0" borderId="47" xfId="0" applyFont="1" applyBorder="1" applyAlignment="1">
      <alignment horizontal="left" vertical="top" wrapText="1"/>
    </xf>
    <xf numFmtId="49" fontId="25" fillId="4" borderId="16" xfId="0" applyNumberFormat="1" applyFont="1" applyFill="1" applyBorder="1" applyAlignment="1">
      <alignment horizontal="center" vertical="center" wrapText="1"/>
    </xf>
    <xf numFmtId="0" fontId="5" fillId="0" borderId="0" xfId="0" applyFont="1" applyProtection="1"/>
    <xf numFmtId="0" fontId="10" fillId="4" borderId="0" xfId="0" applyFont="1" applyFill="1" applyBorder="1" applyAlignment="1" applyProtection="1">
      <alignment horizontal="right"/>
      <protection locked="0"/>
    </xf>
    <xf numFmtId="0" fontId="32" fillId="0" borderId="0" xfId="0" applyFont="1" applyAlignment="1" applyProtection="1">
      <protection locked="0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0" borderId="15" xfId="0" applyFont="1" applyBorder="1" applyAlignment="1" applyProtection="1">
      <alignment horizontal="center" vertical="center" wrapText="1"/>
      <protection locked="0"/>
    </xf>
    <xf numFmtId="0" fontId="33" fillId="0" borderId="22" xfId="0" applyFont="1" applyBorder="1" applyAlignment="1" applyProtection="1">
      <alignment horizontal="center" vertical="center" wrapText="1"/>
      <protection locked="0"/>
    </xf>
    <xf numFmtId="0" fontId="33" fillId="0" borderId="23" xfId="0" applyFont="1" applyBorder="1" applyAlignment="1" applyProtection="1">
      <alignment horizontal="center" vertical="center"/>
      <protection locked="0"/>
    </xf>
    <xf numFmtId="0" fontId="33" fillId="0" borderId="24" xfId="0" applyFont="1" applyBorder="1" applyAlignment="1" applyProtection="1">
      <alignment horizontal="center" vertical="center"/>
      <protection locked="0"/>
    </xf>
    <xf numFmtId="0" fontId="33" fillId="0" borderId="5" xfId="0" applyFont="1" applyBorder="1" applyAlignment="1" applyProtection="1">
      <alignment horizontal="center" vertical="center"/>
      <protection locked="0"/>
    </xf>
    <xf numFmtId="0" fontId="33" fillId="0" borderId="14" xfId="0" applyFont="1" applyBorder="1" applyAlignment="1" applyProtection="1">
      <alignment horizontal="center" vertical="center"/>
      <protection locked="0"/>
    </xf>
    <xf numFmtId="4" fontId="33" fillId="0" borderId="17" xfId="0" applyNumberFormat="1" applyFont="1" applyBorder="1" applyAlignment="1" applyProtection="1">
      <alignment horizontal="right" vertical="center"/>
      <protection locked="0"/>
    </xf>
    <xf numFmtId="4" fontId="33" fillId="0" borderId="14" xfId="0" applyNumberFormat="1" applyFont="1" applyBorder="1" applyAlignment="1" applyProtection="1">
      <alignment horizontal="right" vertical="center"/>
      <protection locked="0"/>
    </xf>
    <xf numFmtId="4" fontId="33" fillId="0" borderId="6" xfId="0" applyNumberFormat="1" applyFont="1" applyBorder="1" applyAlignment="1" applyProtection="1">
      <alignment horizontal="right" vertical="center"/>
      <protection locked="0"/>
    </xf>
    <xf numFmtId="0" fontId="33" fillId="0" borderId="14" xfId="0" applyFont="1" applyBorder="1" applyAlignment="1" applyProtection="1">
      <alignment horizontal="left" vertical="center"/>
      <protection locked="0"/>
    </xf>
    <xf numFmtId="0" fontId="33" fillId="0" borderId="14" xfId="0" applyFont="1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33" fillId="0" borderId="10" xfId="0" applyFont="1" applyBorder="1" applyAlignment="1" applyProtection="1">
      <alignment horizontal="center" vertical="center"/>
      <protection locked="0"/>
    </xf>
    <xf numFmtId="0" fontId="33" fillId="0" borderId="20" xfId="0" applyFont="1" applyBorder="1" applyAlignment="1" applyProtection="1">
      <alignment vertical="center"/>
      <protection locked="0"/>
    </xf>
    <xf numFmtId="0" fontId="34" fillId="0" borderId="0" xfId="0" applyFont="1" applyProtection="1">
      <protection locked="0"/>
    </xf>
    <xf numFmtId="4" fontId="33" fillId="0" borderId="17" xfId="0" applyNumberFormat="1" applyFont="1" applyBorder="1" applyAlignment="1" applyProtection="1">
      <alignment horizontal="right" vertical="center"/>
    </xf>
    <xf numFmtId="4" fontId="33" fillId="0" borderId="14" xfId="0" applyNumberFormat="1" applyFont="1" applyBorder="1" applyAlignment="1" applyProtection="1">
      <alignment horizontal="right" vertical="center"/>
    </xf>
    <xf numFmtId="4" fontId="33" fillId="0" borderId="6" xfId="0" applyNumberFormat="1" applyFont="1" applyBorder="1" applyAlignment="1" applyProtection="1">
      <alignment horizontal="right" vertical="center"/>
    </xf>
    <xf numFmtId="4" fontId="33" fillId="0" borderId="21" xfId="0" applyNumberFormat="1" applyFont="1" applyBorder="1" applyAlignment="1" applyProtection="1">
      <alignment horizontal="right" vertical="center"/>
    </xf>
    <xf numFmtId="4" fontId="33" fillId="0" borderId="44" xfId="0" applyNumberFormat="1" applyFont="1" applyBorder="1" applyAlignment="1" applyProtection="1">
      <alignment horizontal="right" vertical="center"/>
    </xf>
    <xf numFmtId="0" fontId="20" fillId="0" borderId="0" xfId="0" applyFont="1" applyAlignment="1" applyProtection="1">
      <protection locked="0"/>
    </xf>
    <xf numFmtId="0" fontId="33" fillId="0" borderId="17" xfId="0" applyFont="1" applyBorder="1" applyAlignment="1" applyProtection="1">
      <alignment horizontal="center" vertical="center"/>
      <protection locked="0"/>
    </xf>
    <xf numFmtId="0" fontId="33" fillId="0" borderId="6" xfId="0" applyFont="1" applyBorder="1" applyAlignment="1" applyProtection="1">
      <alignment horizontal="center" vertical="center"/>
      <protection locked="0"/>
    </xf>
    <xf numFmtId="4" fontId="33" fillId="0" borderId="12" xfId="0" applyNumberFormat="1" applyFont="1" applyBorder="1" applyAlignment="1" applyProtection="1">
      <alignment horizontal="right" vertical="center"/>
    </xf>
    <xf numFmtId="0" fontId="0" fillId="0" borderId="0" xfId="0" applyProtection="1">
      <protection locked="0"/>
    </xf>
    <xf numFmtId="0" fontId="11" fillId="0" borderId="8" xfId="0" applyFont="1" applyFill="1" applyBorder="1" applyAlignment="1" applyProtection="1">
      <alignment vertical="center" wrapText="1"/>
      <protection locked="0"/>
    </xf>
    <xf numFmtId="49" fontId="25" fillId="4" borderId="16" xfId="0" applyNumberFormat="1" applyFont="1" applyFill="1" applyBorder="1" applyAlignment="1" applyProtection="1">
      <alignment horizontal="center" vertical="center" wrapText="1"/>
      <protection locked="0"/>
    </xf>
    <xf numFmtId="4" fontId="5" fillId="0" borderId="17" xfId="0" applyNumberFormat="1" applyFont="1" applyBorder="1" applyAlignment="1" applyProtection="1">
      <alignment horizontal="right" vertical="center" wrapText="1"/>
      <protection locked="0"/>
    </xf>
    <xf numFmtId="0" fontId="31" fillId="0" borderId="5" xfId="0" applyFont="1" applyBorder="1" applyAlignment="1" applyProtection="1">
      <alignment vertical="center" wrapText="1"/>
      <protection locked="0"/>
    </xf>
    <xf numFmtId="4" fontId="31" fillId="0" borderId="17" xfId="0" applyNumberFormat="1" applyFont="1" applyBorder="1" applyAlignment="1" applyProtection="1">
      <alignment horizontal="right" vertical="center" wrapText="1"/>
      <protection locked="0"/>
    </xf>
    <xf numFmtId="0" fontId="49" fillId="0" borderId="0" xfId="0" applyFont="1" applyProtection="1">
      <protection locked="0"/>
    </xf>
    <xf numFmtId="0" fontId="11" fillId="0" borderId="47" xfId="0" applyFont="1" applyBorder="1" applyAlignment="1" applyProtection="1">
      <alignment vertical="top" wrapText="1"/>
      <protection locked="0"/>
    </xf>
    <xf numFmtId="0" fontId="40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0" fillId="0" borderId="0" xfId="0" applyAlignment="1" applyProtection="1">
      <alignment wrapText="1"/>
      <protection locked="0"/>
    </xf>
    <xf numFmtId="0" fontId="5" fillId="0" borderId="47" xfId="0" applyFont="1" applyBorder="1" applyAlignment="1" applyProtection="1">
      <alignment horizontal="justify" vertical="center" wrapText="1"/>
      <protection locked="0"/>
    </xf>
    <xf numFmtId="0" fontId="22" fillId="0" borderId="47" xfId="0" applyFont="1" applyBorder="1" applyAlignment="1" applyProtection="1">
      <alignment horizontal="left" vertical="center" wrapText="1" indent="4"/>
      <protection locked="0"/>
    </xf>
    <xf numFmtId="0" fontId="3" fillId="0" borderId="43" xfId="0" applyFont="1" applyBorder="1" applyAlignment="1" applyProtection="1">
      <alignment horizontal="justify" vertical="center" wrapText="1"/>
      <protection locked="0"/>
    </xf>
    <xf numFmtId="0" fontId="32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0" fontId="5" fillId="0" borderId="0" xfId="0" applyFont="1" applyFill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left" vertical="center"/>
    </xf>
    <xf numFmtId="0" fontId="33" fillId="0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/>
    <xf numFmtId="0" fontId="5" fillId="0" borderId="6" xfId="0" applyFont="1" applyFill="1" applyBorder="1"/>
    <xf numFmtId="0" fontId="5" fillId="0" borderId="7" xfId="0" applyFont="1" applyFill="1" applyBorder="1" applyAlignment="1"/>
    <xf numFmtId="0" fontId="5" fillId="0" borderId="8" xfId="0" applyFont="1" applyFill="1" applyBorder="1"/>
    <xf numFmtId="0" fontId="36" fillId="0" borderId="0" xfId="0" applyFont="1" applyFill="1" applyAlignment="1"/>
    <xf numFmtId="0" fontId="34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left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5" xfId="0" applyFont="1" applyBorder="1" applyAlignment="1" applyProtection="1">
      <alignment horizontal="left" vertical="center"/>
      <protection locked="0"/>
    </xf>
    <xf numFmtId="4" fontId="33" fillId="0" borderId="46" xfId="0" applyNumberFormat="1" applyFont="1" applyBorder="1" applyAlignment="1" applyProtection="1">
      <alignment horizontal="right" vertical="center"/>
      <protection locked="0"/>
    </xf>
    <xf numFmtId="0" fontId="34" fillId="0" borderId="14" xfId="0" applyFont="1" applyBorder="1" applyAlignment="1" applyProtection="1">
      <alignment horizontal="left" vertical="center"/>
      <protection locked="0"/>
    </xf>
    <xf numFmtId="0" fontId="33" fillId="2" borderId="15" xfId="0" applyFont="1" applyFill="1" applyBorder="1" applyAlignment="1" applyProtection="1">
      <alignment horizontal="center" vertical="center"/>
      <protection locked="0"/>
    </xf>
    <xf numFmtId="0" fontId="33" fillId="2" borderId="16" xfId="0" applyFont="1" applyFill="1" applyBorder="1" applyAlignment="1" applyProtection="1">
      <alignment horizontal="center" vertical="center"/>
      <protection locked="0"/>
    </xf>
    <xf numFmtId="0" fontId="33" fillId="0" borderId="9" xfId="0" applyFont="1" applyBorder="1" applyAlignment="1" applyProtection="1">
      <alignment horizontal="center" vertical="center"/>
      <protection locked="0"/>
    </xf>
    <xf numFmtId="4" fontId="33" fillId="0" borderId="46" xfId="0" applyNumberFormat="1" applyFont="1" applyBorder="1" applyAlignment="1" applyProtection="1">
      <alignment horizontal="right" vertical="center"/>
    </xf>
    <xf numFmtId="0" fontId="50" fillId="0" borderId="0" xfId="0" applyFont="1"/>
    <xf numFmtId="0" fontId="51" fillId="0" borderId="0" xfId="0" applyFont="1"/>
    <xf numFmtId="0" fontId="11" fillId="0" borderId="0" xfId="0" applyFont="1" applyFill="1" applyBorder="1" applyAlignment="1" applyProtection="1">
      <alignment vertical="center"/>
      <protection locked="0"/>
    </xf>
    <xf numFmtId="4" fontId="6" fillId="0" borderId="8" xfId="0" applyNumberFormat="1" applyFont="1" applyFill="1" applyBorder="1" applyAlignment="1" applyProtection="1">
      <alignment horizontal="left" vertical="top"/>
      <protection locked="0"/>
    </xf>
    <xf numFmtId="0" fontId="6" fillId="0" borderId="43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 applyProtection="1">
      <alignment vertical="center" wrapText="1"/>
      <protection locked="0"/>
    </xf>
    <xf numFmtId="0" fontId="6" fillId="0" borderId="2" xfId="0" applyFont="1" applyFill="1" applyBorder="1" applyAlignment="1" applyProtection="1">
      <alignment horizontal="left" vertical="center"/>
      <protection locked="0"/>
    </xf>
    <xf numFmtId="0" fontId="6" fillId="0" borderId="8" xfId="0" applyFont="1" applyFill="1" applyBorder="1" applyAlignment="1" applyProtection="1">
      <alignment horizontal="left" vertical="center"/>
      <protection locked="0"/>
    </xf>
    <xf numFmtId="0" fontId="21" fillId="0" borderId="45" xfId="0" applyFont="1" applyFill="1" applyBorder="1" applyAlignment="1" applyProtection="1">
      <alignment vertical="center"/>
      <protection locked="0"/>
    </xf>
    <xf numFmtId="0" fontId="2" fillId="0" borderId="47" xfId="0" applyFont="1" applyFill="1" applyBorder="1" applyAlignment="1" applyProtection="1">
      <alignment horizontal="left" vertical="center" indent="3"/>
      <protection locked="0"/>
    </xf>
    <xf numFmtId="0" fontId="2" fillId="0" borderId="2" xfId="0" applyFont="1" applyFill="1" applyBorder="1" applyAlignment="1" applyProtection="1">
      <alignment horizontal="justify" vertical="center"/>
      <protection locked="0"/>
    </xf>
    <xf numFmtId="0" fontId="21" fillId="0" borderId="8" xfId="0" applyFont="1" applyFill="1" applyBorder="1" applyAlignment="1" applyProtection="1">
      <alignment horizontal="left" vertical="center"/>
      <protection locked="0"/>
    </xf>
    <xf numFmtId="0" fontId="2" fillId="0" borderId="48" xfId="0" applyFont="1" applyFill="1" applyBorder="1" applyAlignment="1" applyProtection="1">
      <alignment horizontal="justify" vertical="center"/>
      <protection locked="0"/>
    </xf>
    <xf numFmtId="4" fontId="5" fillId="0" borderId="0" xfId="0" applyNumberFormat="1" applyFont="1" applyFill="1" applyAlignment="1" applyProtection="1">
      <alignment horizontal="right" vertical="center"/>
      <protection locked="0"/>
    </xf>
    <xf numFmtId="0" fontId="5" fillId="0" borderId="0" xfId="0" applyFont="1" applyFill="1" applyAlignment="1" applyProtection="1">
      <alignment vertical="center" wrapText="1"/>
    </xf>
    <xf numFmtId="4" fontId="6" fillId="0" borderId="2" xfId="0" applyNumberFormat="1" applyFont="1" applyFill="1" applyBorder="1" applyAlignment="1" applyProtection="1">
      <alignment horizontal="right" vertical="center" wrapText="1"/>
    </xf>
    <xf numFmtId="4" fontId="6" fillId="0" borderId="8" xfId="0" applyNumberFormat="1" applyFont="1" applyFill="1" applyBorder="1" applyAlignment="1" applyProtection="1">
      <alignment horizontal="right" vertical="center" wrapText="1"/>
    </xf>
    <xf numFmtId="4" fontId="6" fillId="2" borderId="22" xfId="0" applyNumberFormat="1" applyFont="1" applyFill="1" applyBorder="1" applyAlignment="1" applyProtection="1">
      <alignment horizontal="right" vertical="center" wrapText="1"/>
    </xf>
    <xf numFmtId="0" fontId="5" fillId="0" borderId="0" xfId="0" applyFont="1" applyFill="1" applyAlignment="1" applyProtection="1">
      <alignment vertical="center"/>
    </xf>
    <xf numFmtId="4" fontId="16" fillId="0" borderId="46" xfId="0" applyNumberFormat="1" applyFont="1" applyFill="1" applyBorder="1" applyAlignment="1" applyProtection="1">
      <alignment horizontal="right" vertical="center"/>
    </xf>
    <xf numFmtId="4" fontId="16" fillId="0" borderId="18" xfId="0" applyNumberFormat="1" applyFont="1" applyFill="1" applyBorder="1" applyAlignment="1" applyProtection="1">
      <alignment horizontal="right" vertical="center"/>
    </xf>
    <xf numFmtId="4" fontId="16" fillId="0" borderId="2" xfId="0" applyNumberFormat="1" applyFont="1" applyFill="1" applyBorder="1" applyAlignment="1" applyProtection="1">
      <alignment horizontal="right" vertical="center"/>
    </xf>
    <xf numFmtId="4" fontId="16" fillId="0" borderId="8" xfId="0" applyNumberFormat="1" applyFont="1" applyFill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left" vertical="center"/>
    </xf>
    <xf numFmtId="0" fontId="48" fillId="0" borderId="0" xfId="0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vertical="center" wrapText="1"/>
    </xf>
    <xf numFmtId="4" fontId="16" fillId="3" borderId="46" xfId="0" applyNumberFormat="1" applyFont="1" applyFill="1" applyBorder="1" applyAlignment="1" applyProtection="1">
      <alignment horizontal="right" vertical="center"/>
    </xf>
    <xf numFmtId="4" fontId="16" fillId="3" borderId="18" xfId="0" applyNumberFormat="1" applyFont="1" applyFill="1" applyBorder="1" applyAlignment="1" applyProtection="1">
      <alignment horizontal="right" vertical="center"/>
    </xf>
    <xf numFmtId="0" fontId="53" fillId="0" borderId="0" xfId="0" applyFont="1" applyFill="1" applyBorder="1" applyAlignment="1" applyProtection="1">
      <alignment horizontal="center"/>
      <protection locked="0"/>
    </xf>
    <xf numFmtId="0" fontId="52" fillId="0" borderId="0" xfId="0" applyFont="1" applyBorder="1" applyAlignment="1" applyProtection="1">
      <alignment horizontal="left"/>
      <protection locked="0"/>
    </xf>
    <xf numFmtId="0" fontId="48" fillId="0" borderId="0" xfId="0" applyFont="1" applyBorder="1" applyAlignment="1" applyProtection="1">
      <alignment horizontal="left"/>
      <protection locked="0"/>
    </xf>
    <xf numFmtId="0" fontId="52" fillId="0" borderId="0" xfId="0" applyFont="1" applyFill="1" applyAlignment="1" applyProtection="1">
      <alignment horizontal="center" vertical="center"/>
      <protection locked="0"/>
    </xf>
    <xf numFmtId="0" fontId="54" fillId="0" borderId="0" xfId="0" applyFont="1" applyFill="1" applyAlignment="1" applyProtection="1">
      <alignment horizontal="center" vertical="center"/>
      <protection locked="0"/>
    </xf>
    <xf numFmtId="0" fontId="54" fillId="0" borderId="0" xfId="0" applyFont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  <protection locked="0"/>
    </xf>
    <xf numFmtId="4" fontId="0" fillId="0" borderId="8" xfId="0" applyNumberFormat="1" applyFill="1" applyBorder="1" applyAlignment="1" applyProtection="1">
      <alignment horizontal="center"/>
      <protection locked="0"/>
    </xf>
    <xf numFmtId="4" fontId="11" fillId="0" borderId="8" xfId="0" applyNumberFormat="1" applyFont="1" applyFill="1" applyBorder="1" applyAlignment="1" applyProtection="1">
      <alignment vertical="top"/>
      <protection locked="0"/>
    </xf>
    <xf numFmtId="4" fontId="16" fillId="0" borderId="9" xfId="0" applyNumberFormat="1" applyFont="1" applyBorder="1" applyAlignment="1" applyProtection="1">
      <alignment horizontal="left" vertical="top"/>
      <protection locked="0"/>
    </xf>
    <xf numFmtId="4" fontId="52" fillId="0" borderId="0" xfId="0" applyNumberFormat="1" applyFont="1" applyBorder="1" applyAlignment="1" applyProtection="1">
      <alignment horizontal="left"/>
      <protection locked="0"/>
    </xf>
    <xf numFmtId="4" fontId="6" fillId="0" borderId="0" xfId="0" applyNumberFormat="1" applyFont="1" applyFill="1" applyProtection="1">
      <protection locked="0"/>
    </xf>
    <xf numFmtId="4" fontId="5" fillId="0" borderId="0" xfId="0" applyNumberFormat="1" applyFont="1" applyBorder="1" applyAlignment="1" applyProtection="1">
      <alignment horizontal="left"/>
      <protection locked="0"/>
    </xf>
    <xf numFmtId="0" fontId="53" fillId="0" borderId="0" xfId="0" applyFont="1" applyFill="1" applyBorder="1" applyAlignment="1" applyProtection="1">
      <alignment horizontal="left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45" fillId="0" borderId="0" xfId="0" applyFont="1" applyFill="1" applyBorder="1" applyAlignment="1" applyProtection="1">
      <alignment horizontal="left"/>
    </xf>
    <xf numFmtId="0" fontId="22" fillId="0" borderId="0" xfId="0" applyFont="1" applyFill="1" applyProtection="1">
      <protection locked="0"/>
    </xf>
    <xf numFmtId="0" fontId="45" fillId="0" borderId="0" xfId="0" applyFont="1" applyFill="1" applyBorder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3" fontId="11" fillId="0" borderId="17" xfId="0" applyNumberFormat="1" applyFont="1" applyBorder="1" applyAlignment="1" applyProtection="1">
      <alignment horizontal="right" vertical="center" wrapText="1"/>
    </xf>
    <xf numFmtId="3" fontId="22" fillId="0" borderId="17" xfId="0" applyNumberFormat="1" applyFont="1" applyBorder="1" applyAlignment="1" applyProtection="1">
      <alignment horizontal="right" vertical="center" wrapText="1"/>
      <protection locked="0"/>
    </xf>
    <xf numFmtId="3" fontId="22" fillId="0" borderId="17" xfId="0" applyNumberFormat="1" applyFont="1" applyBorder="1" applyAlignment="1" applyProtection="1">
      <alignment horizontal="right" vertical="center" wrapText="1"/>
    </xf>
    <xf numFmtId="3" fontId="11" fillId="0" borderId="17" xfId="0" applyNumberFormat="1" applyFont="1" applyBorder="1" applyAlignment="1" applyProtection="1">
      <alignment horizontal="right" vertical="center" wrapText="1"/>
      <protection locked="0"/>
    </xf>
    <xf numFmtId="3" fontId="3" fillId="0" borderId="21" xfId="0" applyNumberFormat="1" applyFont="1" applyBorder="1" applyAlignment="1" applyProtection="1">
      <alignment horizontal="right" vertical="center" wrapText="1"/>
    </xf>
    <xf numFmtId="0" fontId="3" fillId="0" borderId="47" xfId="0" applyFont="1" applyFill="1" applyBorder="1" applyAlignment="1" applyProtection="1">
      <alignment vertical="center" wrapText="1"/>
      <protection locked="0"/>
    </xf>
    <xf numFmtId="3" fontId="3" fillId="0" borderId="17" xfId="0" applyNumberFormat="1" applyFont="1" applyFill="1" applyBorder="1" applyAlignment="1" applyProtection="1">
      <alignment horizontal="right" vertical="center" wrapText="1"/>
    </xf>
    <xf numFmtId="3" fontId="3" fillId="0" borderId="46" xfId="0" applyNumberFormat="1" applyFont="1" applyFill="1" applyBorder="1" applyAlignment="1" applyProtection="1">
      <alignment horizontal="right" vertical="center" wrapText="1"/>
    </xf>
    <xf numFmtId="3" fontId="1" fillId="0" borderId="17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17" xfId="0" applyNumberFormat="1" applyFont="1" applyFill="1" applyBorder="1" applyAlignment="1" applyProtection="1">
      <alignment horizontal="right" vertical="center" wrapText="1"/>
    </xf>
    <xf numFmtId="3" fontId="1" fillId="0" borderId="46" xfId="0" applyNumberFormat="1" applyFont="1" applyFill="1" applyBorder="1" applyAlignment="1" applyProtection="1">
      <alignment horizontal="right" vertical="center" wrapText="1"/>
    </xf>
    <xf numFmtId="0" fontId="1" fillId="0" borderId="47" xfId="0" applyFont="1" applyFill="1" applyBorder="1" applyAlignment="1" applyProtection="1">
      <alignment horizontal="left" vertical="top" wrapText="1" indent="2"/>
      <protection locked="0"/>
    </xf>
    <xf numFmtId="3" fontId="1" fillId="0" borderId="21" xfId="0" applyNumberFormat="1" applyFont="1" applyFill="1" applyBorder="1" applyAlignment="1" applyProtection="1">
      <alignment horizontal="right" vertical="center" wrapText="1"/>
    </xf>
    <xf numFmtId="3" fontId="1" fillId="0" borderId="44" xfId="0" applyNumberFormat="1" applyFont="1" applyFill="1" applyBorder="1" applyAlignment="1" applyProtection="1">
      <alignment horizontal="right" vertical="center" wrapText="1"/>
    </xf>
    <xf numFmtId="3" fontId="3" fillId="0" borderId="21" xfId="0" applyNumberFormat="1" applyFont="1" applyFill="1" applyBorder="1" applyAlignment="1" applyProtection="1">
      <alignment horizontal="right" vertical="center" wrapText="1"/>
    </xf>
    <xf numFmtId="3" fontId="3" fillId="0" borderId="44" xfId="0" applyNumberFormat="1" applyFont="1" applyFill="1" applyBorder="1" applyAlignment="1" applyProtection="1">
      <alignment horizontal="right" vertical="center" wrapText="1"/>
    </xf>
    <xf numFmtId="3" fontId="1" fillId="0" borderId="16" xfId="0" applyNumberFormat="1" applyFont="1" applyFill="1" applyBorder="1" applyAlignment="1" applyProtection="1">
      <alignment horizontal="right" vertical="center" wrapText="1"/>
    </xf>
    <xf numFmtId="3" fontId="1" fillId="0" borderId="18" xfId="0" applyNumberFormat="1" applyFont="1" applyFill="1" applyBorder="1" applyAlignment="1" applyProtection="1">
      <alignment horizontal="right" vertical="center" wrapText="1"/>
    </xf>
    <xf numFmtId="3" fontId="3" fillId="0" borderId="16" xfId="0" applyNumberFormat="1" applyFont="1" applyFill="1" applyBorder="1" applyAlignment="1" applyProtection="1">
      <alignment horizontal="right" vertical="center" wrapText="1"/>
    </xf>
    <xf numFmtId="3" fontId="3" fillId="0" borderId="18" xfId="0" applyNumberFormat="1" applyFont="1" applyFill="1" applyBorder="1" applyAlignment="1" applyProtection="1">
      <alignment horizontal="right" vertical="center" wrapText="1"/>
    </xf>
    <xf numFmtId="3" fontId="22" fillId="0" borderId="17" xfId="0" applyNumberFormat="1" applyFont="1" applyFill="1" applyBorder="1" applyAlignment="1" applyProtection="1">
      <alignment horizontal="right" vertical="center" wrapText="1"/>
      <protection locked="0"/>
    </xf>
    <xf numFmtId="3" fontId="22" fillId="0" borderId="17" xfId="0" applyNumberFormat="1" applyFont="1" applyFill="1" applyBorder="1" applyAlignment="1" applyProtection="1">
      <alignment horizontal="right" vertical="center" wrapText="1"/>
    </xf>
    <xf numFmtId="3" fontId="22" fillId="0" borderId="46" xfId="0" applyNumberFormat="1" applyFont="1" applyFill="1" applyBorder="1" applyAlignment="1" applyProtection="1">
      <alignment horizontal="right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49" fontId="3" fillId="0" borderId="16" xfId="0" applyNumberFormat="1" applyFont="1" applyFill="1" applyBorder="1" applyAlignment="1" applyProtection="1">
      <alignment horizontal="center" vertical="center" wrapText="1"/>
    </xf>
    <xf numFmtId="49" fontId="3" fillId="0" borderId="18" xfId="0" applyNumberFormat="1" applyFont="1" applyFill="1" applyBorder="1" applyAlignment="1" applyProtection="1">
      <alignment horizontal="center" vertical="center" wrapText="1"/>
    </xf>
    <xf numFmtId="0" fontId="1" fillId="0" borderId="45" xfId="0" applyFont="1" applyBorder="1" applyAlignment="1" applyProtection="1">
      <alignment vertical="center" wrapText="1"/>
    </xf>
    <xf numFmtId="0" fontId="1" fillId="0" borderId="47" xfId="0" applyFont="1" applyBorder="1" applyAlignment="1" applyProtection="1">
      <alignment horizontal="left" vertical="center" wrapText="1" indent="3"/>
    </xf>
    <xf numFmtId="0" fontId="1" fillId="0" borderId="47" xfId="0" applyFont="1" applyBorder="1" applyAlignment="1" applyProtection="1">
      <alignment vertical="center" wrapText="1"/>
    </xf>
    <xf numFmtId="0" fontId="1" fillId="0" borderId="48" xfId="0" applyFont="1" applyBorder="1" applyAlignment="1" applyProtection="1">
      <alignment horizontal="left" vertical="center" wrapText="1" indent="3"/>
    </xf>
    <xf numFmtId="0" fontId="3" fillId="0" borderId="43" xfId="0" applyFont="1" applyBorder="1" applyAlignment="1" applyProtection="1">
      <alignment vertical="center" wrapText="1"/>
    </xf>
    <xf numFmtId="3" fontId="1" fillId="0" borderId="17" xfId="0" applyNumberFormat="1" applyFont="1" applyBorder="1" applyAlignment="1" applyProtection="1">
      <alignment horizontal="right" vertical="center" wrapText="1"/>
    </xf>
    <xf numFmtId="3" fontId="1" fillId="0" borderId="46" xfId="0" applyNumberFormat="1" applyFont="1" applyBorder="1" applyAlignment="1" applyProtection="1">
      <alignment horizontal="right" vertical="center" wrapText="1"/>
    </xf>
    <xf numFmtId="3" fontId="1" fillId="0" borderId="17" xfId="0" applyNumberFormat="1" applyFont="1" applyBorder="1" applyAlignment="1" applyProtection="1">
      <alignment horizontal="right" vertical="center" wrapText="1"/>
      <protection locked="0"/>
    </xf>
    <xf numFmtId="3" fontId="1" fillId="0" borderId="16" xfId="0" applyNumberFormat="1" applyFont="1" applyBorder="1" applyAlignment="1" applyProtection="1">
      <alignment horizontal="right" vertical="center" wrapText="1"/>
      <protection locked="0"/>
    </xf>
    <xf numFmtId="3" fontId="1" fillId="0" borderId="16" xfId="0" applyNumberFormat="1" applyFont="1" applyBorder="1" applyAlignment="1" applyProtection="1">
      <alignment horizontal="right" vertical="center" wrapText="1"/>
    </xf>
    <xf numFmtId="3" fontId="1" fillId="0" borderId="18" xfId="0" applyNumberFormat="1" applyFont="1" applyBorder="1" applyAlignment="1" applyProtection="1">
      <alignment horizontal="right" vertical="center" wrapText="1"/>
    </xf>
    <xf numFmtId="3" fontId="3" fillId="0" borderId="44" xfId="0" applyNumberFormat="1" applyFont="1" applyBorder="1" applyAlignment="1" applyProtection="1">
      <alignment horizontal="right" vertical="center" wrapText="1"/>
    </xf>
    <xf numFmtId="3" fontId="15" fillId="0" borderId="6" xfId="0" applyNumberFormat="1" applyFont="1" applyBorder="1" applyAlignment="1" applyProtection="1">
      <alignment horizontal="right" vertical="center"/>
    </xf>
    <xf numFmtId="3" fontId="1" fillId="0" borderId="6" xfId="0" applyNumberFormat="1" applyFont="1" applyBorder="1" applyAlignment="1" applyProtection="1">
      <alignment horizontal="right" vertical="center"/>
      <protection locked="0"/>
    </xf>
    <xf numFmtId="3" fontId="1" fillId="0" borderId="6" xfId="0" applyNumberFormat="1" applyFont="1" applyBorder="1" applyAlignment="1" applyProtection="1">
      <alignment horizontal="right" vertical="center"/>
    </xf>
    <xf numFmtId="3" fontId="1" fillId="0" borderId="4" xfId="0" applyNumberFormat="1" applyFont="1" applyBorder="1" applyAlignment="1" applyProtection="1">
      <alignment horizontal="right" vertical="center"/>
    </xf>
    <xf numFmtId="3" fontId="1" fillId="0" borderId="6" xfId="0" applyNumberFormat="1" applyFont="1" applyBorder="1" applyAlignment="1" applyProtection="1">
      <alignment horizontal="right" vertical="center" wrapText="1"/>
      <protection locked="0"/>
    </xf>
    <xf numFmtId="3" fontId="1" fillId="0" borderId="9" xfId="0" applyNumberFormat="1" applyFont="1" applyBorder="1" applyAlignment="1" applyProtection="1">
      <alignment horizontal="right" vertical="center"/>
      <protection locked="0"/>
    </xf>
    <xf numFmtId="3" fontId="1" fillId="0" borderId="9" xfId="0" applyNumberFormat="1" applyFont="1" applyBorder="1" applyAlignment="1" applyProtection="1">
      <alignment horizontal="right" vertical="center"/>
    </xf>
    <xf numFmtId="3" fontId="1" fillId="0" borderId="13" xfId="0" applyNumberFormat="1" applyFont="1" applyBorder="1" applyAlignment="1" applyProtection="1">
      <alignment horizontal="right" vertical="center"/>
      <protection locked="0"/>
    </xf>
    <xf numFmtId="43" fontId="1" fillId="0" borderId="0" xfId="0" applyNumberFormat="1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1" fillId="0" borderId="0" xfId="0" applyFont="1" applyProtection="1">
      <protection locked="0"/>
    </xf>
    <xf numFmtId="4" fontId="16" fillId="0" borderId="0" xfId="0" applyNumberFormat="1" applyFont="1" applyBorder="1" applyAlignment="1" applyProtection="1">
      <alignment horizontal="left" vertical="top"/>
      <protection locked="0"/>
    </xf>
    <xf numFmtId="0" fontId="15" fillId="0" borderId="0" xfId="0" applyFont="1" applyBorder="1" applyAlignment="1" applyProtection="1">
      <alignment horizontal="justify" vertical="top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justify"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 indent="2"/>
      <protection locked="0"/>
    </xf>
    <xf numFmtId="3" fontId="1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0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horizontal="justify" vertical="center"/>
      <protection locked="0"/>
    </xf>
    <xf numFmtId="0" fontId="16" fillId="0" borderId="0" xfId="0" applyFont="1" applyFill="1" applyBorder="1" applyAlignment="1" applyProtection="1">
      <alignment horizontal="justify" vertical="center"/>
      <protection locked="0"/>
    </xf>
    <xf numFmtId="4" fontId="16" fillId="0" borderId="0" xfId="0" applyNumberFormat="1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vertical="center"/>
      <protection locked="0"/>
    </xf>
    <xf numFmtId="0" fontId="21" fillId="0" borderId="43" xfId="0" applyFont="1" applyFill="1" applyBorder="1" applyAlignment="1" applyProtection="1">
      <alignment vertical="center"/>
      <protection locked="0"/>
    </xf>
    <xf numFmtId="0" fontId="33" fillId="0" borderId="0" xfId="0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vertical="center"/>
      <protection locked="0"/>
    </xf>
    <xf numFmtId="4" fontId="33" fillId="0" borderId="0" xfId="0" applyNumberFormat="1" applyFont="1" applyBorder="1" applyAlignment="1" applyProtection="1">
      <alignment horizontal="right" vertical="center"/>
    </xf>
    <xf numFmtId="0" fontId="5" fillId="0" borderId="0" xfId="0" applyFont="1" applyBorder="1" applyAlignment="1" applyProtection="1">
      <alignment wrapText="1"/>
      <protection locked="0"/>
    </xf>
    <xf numFmtId="0" fontId="5" fillId="0" borderId="0" xfId="0" applyFont="1" applyBorder="1" applyProtection="1">
      <protection locked="0"/>
    </xf>
    <xf numFmtId="0" fontId="3" fillId="0" borderId="0" xfId="0" applyFont="1" applyBorder="1" applyAlignment="1" applyProtection="1">
      <alignment horizontal="justify" vertical="center" wrapText="1"/>
      <protection locked="0"/>
    </xf>
    <xf numFmtId="4" fontId="2" fillId="0" borderId="0" xfId="0" applyNumberFormat="1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Alignment="1" applyProtection="1">
      <alignment vertical="center"/>
    </xf>
    <xf numFmtId="3" fontId="3" fillId="0" borderId="0" xfId="0" applyNumberFormat="1" applyFont="1" applyBorder="1" applyAlignment="1" applyProtection="1">
      <alignment horizontal="right" vertical="center" wrapText="1"/>
      <protection locked="0"/>
    </xf>
    <xf numFmtId="0" fontId="0" fillId="0" borderId="8" xfId="0" applyBorder="1" applyAlignment="1" applyProtection="1">
      <alignment horizontal="center"/>
      <protection locked="0"/>
    </xf>
    <xf numFmtId="3" fontId="22" fillId="0" borderId="46" xfId="0" applyNumberFormat="1" applyFont="1" applyFill="1" applyBorder="1" applyAlignment="1" applyProtection="1">
      <alignment horizontal="right" vertical="center" wrapText="1"/>
      <protection locked="0"/>
    </xf>
    <xf numFmtId="0" fontId="1" fillId="0" borderId="48" xfId="0" applyFont="1" applyFill="1" applyBorder="1" applyAlignment="1" applyProtection="1">
      <alignment horizontal="justify" vertical="center" wrapText="1"/>
    </xf>
    <xf numFmtId="0" fontId="1" fillId="0" borderId="47" xfId="0" applyFont="1" applyFill="1" applyBorder="1" applyAlignment="1" applyProtection="1">
      <alignment horizontal="justify" vertical="center" wrapText="1"/>
    </xf>
    <xf numFmtId="3" fontId="22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22" fillId="0" borderId="16" xfId="0" applyNumberFormat="1" applyFont="1" applyFill="1" applyBorder="1" applyAlignment="1" applyProtection="1">
      <alignment horizontal="right" vertical="center" wrapText="1"/>
    </xf>
    <xf numFmtId="3" fontId="22" fillId="0" borderId="18" xfId="0" applyNumberFormat="1" applyFont="1" applyFill="1" applyBorder="1" applyAlignment="1" applyProtection="1">
      <alignment horizontal="right" vertical="center" wrapText="1"/>
    </xf>
    <xf numFmtId="3" fontId="11" fillId="0" borderId="16" xfId="0" applyNumberFormat="1" applyFont="1" applyFill="1" applyBorder="1" applyAlignment="1" applyProtection="1">
      <alignment horizontal="right" vertical="center" wrapText="1"/>
    </xf>
    <xf numFmtId="3" fontId="31" fillId="0" borderId="16" xfId="0" applyNumberFormat="1" applyFont="1" applyFill="1" applyBorder="1" applyAlignment="1" applyProtection="1">
      <alignment horizontal="right" vertical="center" wrapText="1"/>
    </xf>
    <xf numFmtId="3" fontId="11" fillId="0" borderId="18" xfId="0" applyNumberFormat="1" applyFont="1" applyFill="1" applyBorder="1" applyAlignment="1" applyProtection="1">
      <alignment horizontal="right" vertical="center" wrapText="1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left" vertical="top" wrapText="1"/>
      <protection locked="0"/>
    </xf>
    <xf numFmtId="0" fontId="5" fillId="0" borderId="5" xfId="0" applyFont="1" applyFill="1" applyBorder="1" applyAlignment="1" applyProtection="1">
      <alignment vertical="top" wrapText="1"/>
      <protection locked="0"/>
    </xf>
    <xf numFmtId="4" fontId="6" fillId="0" borderId="8" xfId="0" applyNumberFormat="1" applyFont="1" applyFill="1" applyBorder="1" applyAlignment="1" applyProtection="1">
      <alignment horizontal="right" vertical="top"/>
      <protection locked="0"/>
    </xf>
    <xf numFmtId="0" fontId="3" fillId="0" borderId="2" xfId="0" applyFont="1" applyFill="1" applyBorder="1" applyAlignment="1" applyProtection="1">
      <alignment horizontal="justify" vertical="center" wrapText="1"/>
      <protection locked="0"/>
    </xf>
    <xf numFmtId="3" fontId="3" fillId="0" borderId="2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justify" vertical="center" wrapText="1"/>
      <protection locked="0"/>
    </xf>
    <xf numFmtId="0" fontId="6" fillId="0" borderId="8" xfId="0" applyFont="1" applyFill="1" applyBorder="1" applyAlignment="1" applyProtection="1">
      <alignment vertical="center" wrapText="1"/>
      <protection locked="0"/>
    </xf>
    <xf numFmtId="43" fontId="6" fillId="2" borderId="0" xfId="12" applyFont="1" applyFill="1" applyBorder="1" applyAlignment="1" applyProtection="1">
      <alignment horizontal="right" vertical="top"/>
    </xf>
    <xf numFmtId="43" fontId="6" fillId="2" borderId="6" xfId="12" applyFont="1" applyFill="1" applyBorder="1" applyAlignment="1" applyProtection="1">
      <alignment horizontal="right" vertical="top"/>
    </xf>
    <xf numFmtId="43" fontId="5" fillId="0" borderId="0" xfId="12" applyFont="1" applyBorder="1" applyAlignment="1" applyProtection="1">
      <alignment horizontal="right" vertical="top"/>
      <protection locked="0"/>
    </xf>
    <xf numFmtId="43" fontId="5" fillId="0" borderId="6" xfId="12" applyFont="1" applyBorder="1" applyAlignment="1" applyProtection="1">
      <alignment horizontal="right" vertical="top"/>
      <protection locked="0"/>
    </xf>
    <xf numFmtId="43" fontId="7" fillId="2" borderId="0" xfId="12" applyFont="1" applyFill="1" applyBorder="1" applyAlignment="1" applyProtection="1">
      <alignment horizontal="right" vertical="top"/>
    </xf>
    <xf numFmtId="43" fontId="7" fillId="2" borderId="6" xfId="12" applyFont="1" applyFill="1" applyBorder="1" applyAlignment="1" applyProtection="1">
      <alignment horizontal="right" vertical="top"/>
    </xf>
    <xf numFmtId="0" fontId="6" fillId="0" borderId="5" xfId="0" applyFont="1" applyFill="1" applyBorder="1" applyAlignment="1" applyProtection="1">
      <alignment horizontal="justify" vertical="top"/>
      <protection locked="0"/>
    </xf>
    <xf numFmtId="4" fontId="15" fillId="0" borderId="0" xfId="0" applyNumberFormat="1" applyFont="1" applyFill="1" applyBorder="1" applyAlignment="1" applyProtection="1">
      <alignment horizontal="right" vertical="top"/>
    </xf>
    <xf numFmtId="4" fontId="15" fillId="0" borderId="6" xfId="0" applyNumberFormat="1" applyFont="1" applyFill="1" applyBorder="1" applyAlignment="1" applyProtection="1">
      <alignment horizontal="right" vertical="top"/>
    </xf>
    <xf numFmtId="0" fontId="7" fillId="0" borderId="5" xfId="0" applyFont="1" applyFill="1" applyBorder="1" applyAlignment="1" applyProtection="1">
      <alignment horizontal="justify" vertical="top"/>
      <protection locked="0"/>
    </xf>
    <xf numFmtId="4" fontId="3" fillId="0" borderId="0" xfId="0" applyNumberFormat="1" applyFont="1" applyFill="1" applyBorder="1" applyAlignment="1" applyProtection="1">
      <alignment horizontal="right" vertical="top"/>
    </xf>
    <xf numFmtId="4" fontId="3" fillId="0" borderId="6" xfId="0" applyNumberFormat="1" applyFont="1" applyFill="1" applyBorder="1" applyAlignment="1" applyProtection="1">
      <alignment horizontal="right" vertical="top"/>
    </xf>
    <xf numFmtId="0" fontId="22" fillId="0" borderId="5" xfId="0" applyFont="1" applyFill="1" applyBorder="1" applyAlignment="1" applyProtection="1">
      <alignment horizontal="justify" vertical="top"/>
      <protection locked="0"/>
    </xf>
    <xf numFmtId="4" fontId="22" fillId="0" borderId="0" xfId="0" applyNumberFormat="1" applyFont="1" applyFill="1" applyBorder="1" applyAlignment="1" applyProtection="1">
      <alignment horizontal="right" vertical="top"/>
      <protection locked="0"/>
    </xf>
    <xf numFmtId="4" fontId="22" fillId="0" borderId="6" xfId="0" applyNumberFormat="1" applyFont="1" applyFill="1" applyBorder="1" applyAlignment="1" applyProtection="1">
      <alignment horizontal="right" vertical="top"/>
      <protection locked="0"/>
    </xf>
    <xf numFmtId="4" fontId="3" fillId="0" borderId="0" xfId="0" applyNumberFormat="1" applyFont="1" applyFill="1" applyBorder="1" applyAlignment="1" applyProtection="1">
      <alignment horizontal="right" vertical="top"/>
      <protection locked="0"/>
    </xf>
    <xf numFmtId="4" fontId="3" fillId="0" borderId="6" xfId="0" applyNumberFormat="1" applyFont="1" applyFill="1" applyBorder="1" applyAlignment="1" applyProtection="1">
      <alignment horizontal="right" vertical="top"/>
      <protection locked="0"/>
    </xf>
    <xf numFmtId="0" fontId="18" fillId="0" borderId="5" xfId="0" applyFont="1" applyFill="1" applyBorder="1" applyAlignment="1" applyProtection="1">
      <alignment horizontal="justify" vertical="top"/>
      <protection locked="0"/>
    </xf>
    <xf numFmtId="4" fontId="1" fillId="0" borderId="0" xfId="0" applyNumberFormat="1" applyFont="1" applyFill="1" applyAlignment="1" applyProtection="1">
      <alignment horizontal="right"/>
      <protection locked="0"/>
    </xf>
    <xf numFmtId="4" fontId="1" fillId="0" borderId="6" xfId="0" applyNumberFormat="1" applyFont="1" applyFill="1" applyBorder="1" applyAlignment="1" applyProtection="1">
      <alignment horizontal="right"/>
      <protection locked="0"/>
    </xf>
    <xf numFmtId="0" fontId="1" fillId="0" borderId="5" xfId="0" applyFont="1" applyFill="1" applyBorder="1" applyAlignment="1" applyProtection="1">
      <alignment horizontal="justify" vertical="top"/>
      <protection locked="0"/>
    </xf>
    <xf numFmtId="0" fontId="22" fillId="0" borderId="7" xfId="0" applyFont="1" applyFill="1" applyBorder="1" applyAlignment="1" applyProtection="1">
      <alignment horizontal="justify" vertical="top"/>
      <protection locked="0"/>
    </xf>
    <xf numFmtId="4" fontId="22" fillId="0" borderId="8" xfId="0" applyNumberFormat="1" applyFont="1" applyFill="1" applyBorder="1" applyAlignment="1" applyProtection="1">
      <alignment horizontal="right" vertical="top"/>
      <protection locked="0"/>
    </xf>
    <xf numFmtId="4" fontId="22" fillId="0" borderId="9" xfId="0" applyNumberFormat="1" applyFont="1" applyFill="1" applyBorder="1" applyAlignment="1" applyProtection="1">
      <alignment horizontal="right" vertical="top"/>
      <protection locked="0"/>
    </xf>
    <xf numFmtId="0" fontId="22" fillId="0" borderId="0" xfId="0" applyFont="1" applyFill="1" applyBorder="1" applyAlignment="1" applyProtection="1">
      <alignment horizontal="justify" vertical="top"/>
      <protection locked="0"/>
    </xf>
    <xf numFmtId="0" fontId="5" fillId="0" borderId="0" xfId="0" applyFont="1" applyFill="1" applyAlignment="1" applyProtection="1">
      <protection locked="0"/>
    </xf>
    <xf numFmtId="0" fontId="21" fillId="0" borderId="1" xfId="0" applyFont="1" applyFill="1" applyBorder="1" applyAlignment="1" applyProtection="1">
      <alignment vertical="center"/>
      <protection locked="0"/>
    </xf>
    <xf numFmtId="0" fontId="21" fillId="0" borderId="26" xfId="0" applyFont="1" applyFill="1" applyBorder="1" applyAlignment="1" applyProtection="1">
      <alignment vertical="center"/>
      <protection locked="0"/>
    </xf>
    <xf numFmtId="4" fontId="16" fillId="0" borderId="17" xfId="0" applyNumberFormat="1" applyFont="1" applyFill="1" applyBorder="1" applyAlignment="1" applyProtection="1">
      <alignment horizontal="justify" vertical="center"/>
      <protection locked="0"/>
    </xf>
    <xf numFmtId="4" fontId="16" fillId="0" borderId="46" xfId="0" applyNumberFormat="1" applyFont="1" applyFill="1" applyBorder="1" applyAlignment="1" applyProtection="1">
      <alignment horizontal="justify" vertical="center"/>
      <protection locked="0"/>
    </xf>
    <xf numFmtId="0" fontId="21" fillId="0" borderId="5" xfId="0" applyFont="1" applyFill="1" applyBorder="1" applyAlignment="1" applyProtection="1">
      <alignment vertical="center"/>
      <protection locked="0"/>
    </xf>
    <xf numFmtId="0" fontId="21" fillId="0" borderId="14" xfId="0" applyFont="1" applyFill="1" applyBorder="1" applyAlignment="1" applyProtection="1">
      <alignment vertical="center"/>
      <protection locked="0"/>
    </xf>
    <xf numFmtId="4" fontId="19" fillId="0" borderId="17" xfId="0" applyNumberFormat="1" applyFont="1" applyFill="1" applyBorder="1" applyAlignment="1" applyProtection="1">
      <alignment horizontal="right" vertical="center"/>
    </xf>
    <xf numFmtId="4" fontId="30" fillId="0" borderId="17" xfId="0" applyNumberFormat="1" applyFont="1" applyFill="1" applyBorder="1" applyAlignment="1" applyProtection="1">
      <alignment horizontal="right" vertical="center"/>
    </xf>
    <xf numFmtId="4" fontId="30" fillId="0" borderId="46" xfId="0" applyNumberFormat="1" applyFont="1" applyFill="1" applyBorder="1" applyAlignment="1" applyProtection="1">
      <alignment horizontal="right" vertical="center"/>
    </xf>
    <xf numFmtId="0" fontId="21" fillId="0" borderId="5" xfId="0" applyFont="1" applyFill="1" applyBorder="1" applyAlignment="1" applyProtection="1">
      <alignment horizontal="justify" vertical="center"/>
      <protection locked="0"/>
    </xf>
    <xf numFmtId="0" fontId="29" fillId="0" borderId="14" xfId="0" applyFont="1" applyFill="1" applyBorder="1" applyAlignment="1" applyProtection="1">
      <alignment horizontal="justify" vertical="center"/>
      <protection locked="0"/>
    </xf>
    <xf numFmtId="4" fontId="2" fillId="0" borderId="17" xfId="0" applyNumberFormat="1" applyFont="1" applyFill="1" applyBorder="1" applyAlignment="1" applyProtection="1">
      <alignment horizontal="right" vertical="center"/>
      <protection locked="0"/>
    </xf>
    <xf numFmtId="4" fontId="2" fillId="0" borderId="46" xfId="0" applyNumberFormat="1" applyFont="1" applyFill="1" applyBorder="1" applyAlignment="1" applyProtection="1">
      <alignment horizontal="right" vertical="center"/>
      <protection locked="0"/>
    </xf>
    <xf numFmtId="0" fontId="16" fillId="0" borderId="5" xfId="0" applyFont="1" applyFill="1" applyBorder="1" applyAlignment="1" applyProtection="1">
      <alignment horizontal="justify" vertical="center"/>
      <protection locked="0"/>
    </xf>
    <xf numFmtId="0" fontId="2" fillId="0" borderId="14" xfId="0" applyFont="1" applyFill="1" applyBorder="1" applyAlignment="1" applyProtection="1">
      <alignment horizontal="left" vertical="center" wrapText="1" indent="2"/>
      <protection locked="0"/>
    </xf>
    <xf numFmtId="4" fontId="2" fillId="0" borderId="17" xfId="0" applyNumberFormat="1" applyFont="1" applyFill="1" applyBorder="1" applyAlignment="1" applyProtection="1">
      <alignment horizontal="right" vertical="center"/>
    </xf>
    <xf numFmtId="4" fontId="2" fillId="0" borderId="46" xfId="0" applyNumberFormat="1" applyFont="1" applyFill="1" applyBorder="1" applyAlignment="1" applyProtection="1">
      <alignment horizontal="right" vertical="center"/>
    </xf>
    <xf numFmtId="0" fontId="16" fillId="0" borderId="7" xfId="0" applyFont="1" applyFill="1" applyBorder="1" applyAlignment="1" applyProtection="1">
      <alignment horizontal="justify" vertical="center"/>
      <protection locked="0"/>
    </xf>
    <xf numFmtId="0" fontId="16" fillId="0" borderId="27" xfId="0" applyFont="1" applyFill="1" applyBorder="1" applyAlignment="1" applyProtection="1">
      <alignment horizontal="justify" vertical="center"/>
      <protection locked="0"/>
    </xf>
    <xf numFmtId="4" fontId="2" fillId="0" borderId="16" xfId="0" applyNumberFormat="1" applyFont="1" applyFill="1" applyBorder="1" applyAlignment="1" applyProtection="1">
      <alignment horizontal="right" vertical="center"/>
      <protection locked="0"/>
    </xf>
    <xf numFmtId="4" fontId="2" fillId="0" borderId="18" xfId="0" applyNumberFormat="1" applyFont="1" applyFill="1" applyBorder="1" applyAlignment="1" applyProtection="1">
      <alignment horizontal="right" vertical="center"/>
      <protection locked="0"/>
    </xf>
    <xf numFmtId="0" fontId="33" fillId="2" borderId="0" xfId="0" applyFont="1" applyFill="1" applyBorder="1" applyAlignment="1">
      <alignment horizontal="center" vertical="center"/>
    </xf>
    <xf numFmtId="4" fontId="23" fillId="0" borderId="0" xfId="0" applyNumberFormat="1" applyFont="1" applyBorder="1" applyAlignment="1" applyProtection="1">
      <alignment horizontal="right" vertical="center" wrapText="1"/>
      <protection locked="0"/>
    </xf>
    <xf numFmtId="4" fontId="10" fillId="0" borderId="0" xfId="0" applyNumberFormat="1" applyFont="1" applyBorder="1" applyAlignment="1" applyProtection="1">
      <alignment horizontal="right" vertical="center" wrapText="1"/>
      <protection locked="0"/>
    </xf>
    <xf numFmtId="4" fontId="11" fillId="0" borderId="0" xfId="0" applyNumberFormat="1" applyFont="1" applyBorder="1" applyAlignment="1" applyProtection="1">
      <alignment vertical="center"/>
      <protection locked="0"/>
    </xf>
    <xf numFmtId="3" fontId="11" fillId="0" borderId="0" xfId="0" applyNumberFormat="1" applyFont="1" applyFill="1" applyBorder="1" applyAlignment="1" applyProtection="1">
      <alignment horizontal="right" vertical="center" wrapText="1"/>
    </xf>
    <xf numFmtId="3" fontId="31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vertical="center" wrapText="1"/>
    </xf>
    <xf numFmtId="3" fontId="3" fillId="0" borderId="0" xfId="0" applyNumberFormat="1" applyFont="1" applyBorder="1" applyAlignment="1" applyProtection="1">
      <alignment horizontal="right" vertical="center" wrapText="1"/>
    </xf>
    <xf numFmtId="4" fontId="5" fillId="0" borderId="49" xfId="0" applyNumberFormat="1" applyFont="1" applyBorder="1" applyAlignment="1" applyProtection="1">
      <alignment horizontal="left" vertical="top"/>
      <protection locked="0"/>
    </xf>
    <xf numFmtId="0" fontId="55" fillId="0" borderId="0" xfId="0" applyFont="1" applyFill="1" applyBorder="1" applyAlignment="1" applyProtection="1">
      <alignment horizontal="left"/>
    </xf>
    <xf numFmtId="0" fontId="12" fillId="0" borderId="0" xfId="0" applyFont="1" applyFill="1" applyAlignment="1" applyProtection="1">
      <alignment vertical="center"/>
      <protection locked="0"/>
    </xf>
    <xf numFmtId="4" fontId="33" fillId="0" borderId="22" xfId="0" applyNumberFormat="1" applyFont="1" applyBorder="1" applyAlignment="1" applyProtection="1">
      <alignment horizontal="right" vertical="center"/>
    </xf>
    <xf numFmtId="0" fontId="33" fillId="0" borderId="19" xfId="0" applyFont="1" applyFill="1" applyBorder="1" applyAlignment="1">
      <alignment horizontal="center" vertical="center"/>
    </xf>
    <xf numFmtId="0" fontId="33" fillId="0" borderId="31" xfId="0" applyFont="1" applyFill="1" applyBorder="1" applyAlignment="1">
      <alignment horizontal="center" vertical="center"/>
    </xf>
    <xf numFmtId="0" fontId="33" fillId="0" borderId="33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7" xfId="0" applyFont="1" applyFill="1" applyBorder="1"/>
    <xf numFmtId="0" fontId="33" fillId="0" borderId="36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4" xfId="0" applyFont="1" applyFill="1" applyBorder="1"/>
    <xf numFmtId="0" fontId="33" fillId="0" borderId="32" xfId="0" applyFont="1" applyFill="1" applyBorder="1" applyAlignment="1">
      <alignment horizontal="right" vertical="center"/>
    </xf>
    <xf numFmtId="0" fontId="5" fillId="0" borderId="2" xfId="0" applyFont="1" applyFill="1" applyBorder="1"/>
    <xf numFmtId="0" fontId="5" fillId="0" borderId="0" xfId="0" applyFont="1" applyFill="1" applyBorder="1" applyAlignment="1"/>
    <xf numFmtId="0" fontId="25" fillId="0" borderId="4" xfId="0" applyFont="1" applyBorder="1" applyAlignment="1">
      <alignment horizontal="justify" vertical="center" wrapText="1"/>
    </xf>
    <xf numFmtId="0" fontId="12" fillId="0" borderId="4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justify" vertical="center" wrapText="1"/>
    </xf>
    <xf numFmtId="0" fontId="25" fillId="4" borderId="13" xfId="0" applyFont="1" applyFill="1" applyBorder="1" applyAlignment="1">
      <alignment horizontal="center" vertical="center" wrapText="1"/>
    </xf>
    <xf numFmtId="0" fontId="25" fillId="4" borderId="9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 indent="1"/>
    </xf>
    <xf numFmtId="0" fontId="12" fillId="0" borderId="13" xfId="0" applyFont="1" applyBorder="1" applyAlignment="1">
      <alignment horizontal="justify" vertical="center" wrapText="1"/>
    </xf>
    <xf numFmtId="0" fontId="25" fillId="0" borderId="9" xfId="0" applyFont="1" applyBorder="1" applyAlignment="1">
      <alignment horizontal="justify" vertical="center" wrapText="1"/>
    </xf>
    <xf numFmtId="0" fontId="59" fillId="6" borderId="9" xfId="0" applyFont="1" applyFill="1" applyBorder="1" applyAlignment="1">
      <alignment horizontal="center" vertical="center" wrapText="1"/>
    </xf>
    <xf numFmtId="0" fontId="59" fillId="0" borderId="5" xfId="0" applyFont="1" applyBorder="1" applyAlignment="1">
      <alignment horizontal="left" vertical="center" wrapText="1"/>
    </xf>
    <xf numFmtId="0" fontId="60" fillId="0" borderId="5" xfId="0" applyFont="1" applyBorder="1" applyAlignment="1">
      <alignment horizontal="left" vertical="center" wrapText="1"/>
    </xf>
    <xf numFmtId="0" fontId="60" fillId="0" borderId="5" xfId="0" applyFont="1" applyBorder="1" applyAlignment="1">
      <alignment horizontal="left" vertical="center" wrapText="1" indent="1"/>
    </xf>
    <xf numFmtId="0" fontId="59" fillId="0" borderId="7" xfId="0" applyFont="1" applyBorder="1" applyAlignment="1">
      <alignment horizontal="left" vertical="center" wrapText="1"/>
    </xf>
    <xf numFmtId="0" fontId="59" fillId="0" borderId="13" xfId="0" applyFont="1" applyBorder="1" applyAlignment="1">
      <alignment horizontal="center" vertical="center" wrapText="1"/>
    </xf>
    <xf numFmtId="0" fontId="59" fillId="0" borderId="9" xfId="0" applyFont="1" applyBorder="1" applyAlignment="1">
      <alignment horizontal="center" vertical="center" wrapText="1"/>
    </xf>
    <xf numFmtId="0" fontId="10" fillId="0" borderId="0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vertical="top"/>
      <protection locked="0"/>
    </xf>
    <xf numFmtId="0" fontId="39" fillId="4" borderId="0" xfId="0" applyFont="1" applyFill="1" applyBorder="1" applyAlignment="1">
      <alignment vertical="center" wrapText="1"/>
    </xf>
    <xf numFmtId="0" fontId="58" fillId="4" borderId="0" xfId="0" applyFont="1" applyFill="1" applyBorder="1" applyAlignment="1">
      <alignment vertical="center" wrapText="1"/>
    </xf>
    <xf numFmtId="43" fontId="25" fillId="0" borderId="6" xfId="0" applyNumberFormat="1" applyFont="1" applyBorder="1" applyAlignment="1">
      <alignment horizontal="right" vertical="center" wrapText="1"/>
    </xf>
    <xf numFmtId="43" fontId="25" fillId="0" borderId="6" xfId="0" applyNumberFormat="1" applyFont="1" applyBorder="1" applyAlignment="1" applyProtection="1">
      <alignment horizontal="right" vertical="center" wrapText="1"/>
      <protection locked="0"/>
    </xf>
    <xf numFmtId="43" fontId="25" fillId="0" borderId="6" xfId="0" applyNumberFormat="1" applyFont="1" applyBorder="1" applyAlignment="1" applyProtection="1">
      <alignment horizontal="right" vertical="center" wrapText="1"/>
    </xf>
    <xf numFmtId="43" fontId="59" fillId="0" borderId="4" xfId="0" applyNumberFormat="1" applyFont="1" applyBorder="1" applyAlignment="1">
      <alignment horizontal="right" wrapText="1"/>
    </xf>
    <xf numFmtId="43" fontId="59" fillId="0" borderId="6" xfId="0" applyNumberFormat="1" applyFont="1" applyBorder="1" applyAlignment="1">
      <alignment horizontal="right" wrapText="1"/>
    </xf>
    <xf numFmtId="43" fontId="59" fillId="0" borderId="4" xfId="0" applyNumberFormat="1" applyFont="1" applyBorder="1" applyAlignment="1" applyProtection="1">
      <alignment horizontal="right" wrapText="1"/>
      <protection locked="0"/>
    </xf>
    <xf numFmtId="43" fontId="59" fillId="0" borderId="6" xfId="0" applyNumberFormat="1" applyFont="1" applyBorder="1" applyAlignment="1" applyProtection="1">
      <alignment horizontal="right" wrapText="1"/>
      <protection locked="0"/>
    </xf>
    <xf numFmtId="0" fontId="41" fillId="0" borderId="0" xfId="0" applyFont="1" applyFill="1" applyAlignment="1" applyProtection="1">
      <alignment wrapText="1"/>
    </xf>
    <xf numFmtId="0" fontId="63" fillId="0" borderId="0" xfId="0" applyFont="1" applyAlignment="1" applyProtection="1">
      <protection locked="0"/>
    </xf>
    <xf numFmtId="0" fontId="64" fillId="0" borderId="0" xfId="0" applyFont="1" applyAlignment="1" applyProtection="1">
      <protection locked="0"/>
    </xf>
    <xf numFmtId="0" fontId="35" fillId="0" borderId="0" xfId="0" applyFont="1" applyFill="1" applyBorder="1" applyAlignment="1" applyProtection="1">
      <alignment horizontal="right" vertical="top"/>
      <protection locked="0"/>
    </xf>
    <xf numFmtId="0" fontId="63" fillId="0" borderId="0" xfId="0" applyFont="1" applyProtection="1">
      <protection locked="0"/>
    </xf>
    <xf numFmtId="0" fontId="65" fillId="0" borderId="0" xfId="0" applyFont="1" applyFill="1" applyProtection="1">
      <protection locked="0"/>
    </xf>
    <xf numFmtId="0" fontId="64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6" fillId="0" borderId="8" xfId="0" applyFont="1" applyFill="1" applyBorder="1" applyAlignment="1" applyProtection="1">
      <alignment horizontal="center" vertical="top"/>
      <protection locked="0"/>
    </xf>
    <xf numFmtId="0" fontId="5" fillId="0" borderId="0" xfId="0" applyFont="1" applyFill="1" applyBorder="1" applyAlignment="1" applyProtection="1">
      <alignment horizontal="left" wrapText="1"/>
      <protection locked="0"/>
    </xf>
    <xf numFmtId="0" fontId="3" fillId="0" borderId="48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 applyProtection="1">
      <alignment horizontal="center"/>
      <protection locked="0"/>
    </xf>
    <xf numFmtId="0" fontId="33" fillId="0" borderId="7" xfId="0" applyFont="1" applyBorder="1" applyAlignment="1" applyProtection="1">
      <alignment horizontal="center" vertical="center"/>
      <protection locked="0"/>
    </xf>
    <xf numFmtId="0" fontId="33" fillId="0" borderId="27" xfId="0" applyFont="1" applyBorder="1" applyAlignment="1" applyProtection="1">
      <alignment horizontal="center" vertical="center"/>
      <protection locked="0"/>
    </xf>
    <xf numFmtId="0" fontId="33" fillId="0" borderId="16" xfId="0" applyFont="1" applyBorder="1" applyAlignment="1" applyProtection="1">
      <alignment horizontal="center" vertical="center"/>
      <protection locked="0"/>
    </xf>
    <xf numFmtId="0" fontId="33" fillId="0" borderId="18" xfId="0" applyFont="1" applyBorder="1" applyAlignment="1" applyProtection="1">
      <alignment horizontal="center" vertical="center"/>
      <protection locked="0"/>
    </xf>
    <xf numFmtId="0" fontId="32" fillId="0" borderId="0" xfId="0" applyFont="1" applyFill="1" applyAlignment="1">
      <alignment horizontal="center"/>
    </xf>
    <xf numFmtId="0" fontId="33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 applyProtection="1">
      <alignment vertical="center"/>
      <protection locked="0"/>
    </xf>
    <xf numFmtId="3" fontId="3" fillId="0" borderId="9" xfId="0" applyNumberFormat="1" applyFont="1" applyBorder="1" applyAlignment="1" applyProtection="1">
      <alignment horizontal="right" vertical="center" wrapText="1"/>
    </xf>
    <xf numFmtId="0" fontId="11" fillId="0" borderId="10" xfId="0" applyFont="1" applyBorder="1" applyAlignment="1" applyProtection="1">
      <alignment vertical="center" wrapText="1"/>
      <protection locked="0"/>
    </xf>
    <xf numFmtId="0" fontId="11" fillId="0" borderId="12" xfId="0" applyFont="1" applyBorder="1" applyAlignment="1" applyProtection="1">
      <alignment vertical="center" wrapText="1"/>
      <protection locked="0"/>
    </xf>
    <xf numFmtId="4" fontId="11" fillId="0" borderId="10" xfId="0" applyNumberFormat="1" applyFont="1" applyBorder="1" applyAlignment="1" applyProtection="1">
      <alignment vertical="center"/>
      <protection locked="0"/>
    </xf>
    <xf numFmtId="4" fontId="11" fillId="0" borderId="12" xfId="0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horizontal="center"/>
    </xf>
    <xf numFmtId="0" fontId="67" fillId="0" borderId="13" xfId="0" applyFont="1" applyBorder="1" applyAlignment="1">
      <alignment horizontal="justify" vertical="center" wrapText="1"/>
    </xf>
    <xf numFmtId="0" fontId="67" fillId="0" borderId="9" xfId="0" applyFont="1" applyBorder="1" applyAlignment="1">
      <alignment horizontal="justify" vertical="center" wrapText="1"/>
    </xf>
    <xf numFmtId="0" fontId="67" fillId="6" borderId="13" xfId="0" applyFont="1" applyFill="1" applyBorder="1" applyAlignment="1">
      <alignment horizontal="justify" vertical="center" wrapText="1"/>
    </xf>
    <xf numFmtId="0" fontId="67" fillId="6" borderId="9" xfId="0" applyFont="1" applyFill="1" applyBorder="1" applyAlignment="1">
      <alignment horizontal="justify" vertical="center" wrapText="1"/>
    </xf>
    <xf numFmtId="0" fontId="67" fillId="6" borderId="6" xfId="0" applyFont="1" applyFill="1" applyBorder="1" applyAlignment="1">
      <alignment horizontal="justify" vertical="center" wrapText="1"/>
    </xf>
    <xf numFmtId="0" fontId="67" fillId="0" borderId="6" xfId="0" applyFont="1" applyBorder="1" applyAlignment="1">
      <alignment horizontal="justify" vertical="center" wrapText="1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justify" vertical="center" wrapText="1"/>
      <protection locked="0"/>
    </xf>
    <xf numFmtId="0" fontId="1" fillId="0" borderId="8" xfId="0" applyFont="1" applyBorder="1" applyAlignment="1" applyProtection="1">
      <alignment horizontal="justify" vertical="center" wrapText="1"/>
      <protection locked="0"/>
    </xf>
    <xf numFmtId="0" fontId="3" fillId="0" borderId="50" xfId="0" applyFont="1" applyFill="1" applyBorder="1" applyAlignment="1" applyProtection="1">
      <alignment horizontal="center" vertical="center" wrapText="1"/>
      <protection locked="0"/>
    </xf>
    <xf numFmtId="49" fontId="3" fillId="4" borderId="13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Border="1" applyAlignment="1" applyProtection="1">
      <alignment horizontal="right" vertical="center" wrapText="1"/>
      <protection locked="0"/>
    </xf>
    <xf numFmtId="3" fontId="1" fillId="0" borderId="4" xfId="0" applyNumberFormat="1" applyFont="1" applyBorder="1" applyAlignment="1" applyProtection="1">
      <alignment horizontal="right" vertical="center" wrapText="1"/>
    </xf>
    <xf numFmtId="3" fontId="1" fillId="0" borderId="4" xfId="0" applyNumberFormat="1" applyFont="1" applyBorder="1" applyAlignment="1" applyProtection="1">
      <alignment horizontal="right" vertical="center"/>
      <protection locked="0"/>
    </xf>
    <xf numFmtId="3" fontId="1" fillId="0" borderId="13" xfId="0" applyNumberFormat="1" applyFont="1" applyBorder="1" applyAlignment="1" applyProtection="1">
      <alignment horizontal="right" vertical="center" wrapText="1"/>
      <protection locked="0"/>
    </xf>
    <xf numFmtId="3" fontId="1" fillId="0" borderId="13" xfId="0" applyNumberFormat="1" applyFont="1" applyBorder="1" applyAlignment="1" applyProtection="1">
      <alignment horizontal="right" vertical="center" wrapText="1"/>
    </xf>
    <xf numFmtId="3" fontId="3" fillId="0" borderId="13" xfId="0" applyNumberFormat="1" applyFont="1" applyBorder="1" applyAlignment="1" applyProtection="1">
      <alignment horizontal="right" vertical="center" wrapText="1"/>
    </xf>
    <xf numFmtId="0" fontId="33" fillId="0" borderId="57" xfId="0" applyFont="1" applyBorder="1" applyAlignment="1">
      <alignment horizontal="center" vertical="center"/>
    </xf>
    <xf numFmtId="0" fontId="37" fillId="0" borderId="57" xfId="0" applyFont="1" applyFill="1" applyBorder="1" applyAlignment="1">
      <alignment horizontal="center" vertical="center"/>
    </xf>
    <xf numFmtId="0" fontId="33" fillId="0" borderId="57" xfId="0" applyFont="1" applyFill="1" applyBorder="1" applyAlignment="1">
      <alignment horizontal="center" vertical="center"/>
    </xf>
    <xf numFmtId="0" fontId="33" fillId="0" borderId="57" xfId="0" applyFont="1" applyBorder="1" applyAlignment="1">
      <alignment horizontal="right" vertical="center"/>
    </xf>
    <xf numFmtId="0" fontId="68" fillId="0" borderId="9" xfId="0" applyFont="1" applyFill="1" applyBorder="1" applyAlignment="1">
      <alignment horizontal="center" vertical="center" wrapText="1"/>
    </xf>
    <xf numFmtId="0" fontId="21" fillId="0" borderId="40" xfId="0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justify" vertical="top" wrapText="1"/>
      <protection locked="0"/>
    </xf>
    <xf numFmtId="0" fontId="6" fillId="0" borderId="0" xfId="0" applyFont="1" applyBorder="1" applyAlignment="1" applyProtection="1">
      <alignment horizontal="justify" vertical="top" wrapText="1"/>
      <protection locked="0"/>
    </xf>
    <xf numFmtId="0" fontId="27" fillId="0" borderId="40" xfId="0" applyFont="1" applyFill="1" applyBorder="1" applyAlignment="1" applyProtection="1">
      <alignment horizontal="center" vertical="center" wrapText="1"/>
      <protection locked="0"/>
    </xf>
    <xf numFmtId="0" fontId="27" fillId="0" borderId="39" xfId="0" applyFont="1" applyFill="1" applyBorder="1" applyAlignment="1" applyProtection="1">
      <alignment horizontal="center" vertical="center" wrapText="1"/>
      <protection locked="0"/>
    </xf>
    <xf numFmtId="43" fontId="5" fillId="0" borderId="17" xfId="12" applyFont="1" applyFill="1" applyBorder="1" applyAlignment="1" applyProtection="1">
      <alignment horizontal="right" vertical="center"/>
      <protection locked="0"/>
    </xf>
    <xf numFmtId="43" fontId="5" fillId="0" borderId="16" xfId="12" applyFont="1" applyFill="1" applyBorder="1" applyAlignment="1" applyProtection="1">
      <alignment horizontal="right" vertical="center"/>
      <protection locked="0"/>
    </xf>
    <xf numFmtId="43" fontId="16" fillId="0" borderId="15" xfId="12" applyFont="1" applyFill="1" applyBorder="1" applyAlignment="1" applyProtection="1">
      <alignment horizontal="justify" vertical="center"/>
      <protection locked="0"/>
    </xf>
    <xf numFmtId="43" fontId="16" fillId="0" borderId="16" xfId="12" applyFont="1" applyFill="1" applyBorder="1" applyAlignment="1" applyProtection="1">
      <alignment horizontal="justify" vertical="center"/>
      <protection locked="0"/>
    </xf>
    <xf numFmtId="43" fontId="16" fillId="0" borderId="21" xfId="12" applyFont="1" applyFill="1" applyBorder="1" applyAlignment="1" applyProtection="1">
      <alignment horizontal="justify" vertical="center"/>
      <protection locked="0"/>
    </xf>
    <xf numFmtId="4" fontId="19" fillId="0" borderId="46" xfId="0" applyNumberFormat="1" applyFont="1" applyFill="1" applyBorder="1" applyAlignment="1" applyProtection="1">
      <alignment horizontal="right" vertical="center"/>
    </xf>
    <xf numFmtId="0" fontId="39" fillId="7" borderId="13" xfId="0" applyFont="1" applyFill="1" applyBorder="1" applyAlignment="1">
      <alignment horizontal="center" vertical="center"/>
    </xf>
    <xf numFmtId="0" fontId="39" fillId="7" borderId="9" xfId="0" applyFont="1" applyFill="1" applyBorder="1" applyAlignment="1">
      <alignment horizontal="center" vertical="center" wrapText="1"/>
    </xf>
    <xf numFmtId="0" fontId="39" fillId="7" borderId="9" xfId="0" applyFont="1" applyFill="1" applyBorder="1" applyAlignment="1">
      <alignment horizontal="center" vertical="center"/>
    </xf>
    <xf numFmtId="0" fontId="57" fillId="0" borderId="58" xfId="0" applyFont="1" applyBorder="1" applyAlignment="1">
      <alignment horizontal="justify" vertical="center"/>
    </xf>
    <xf numFmtId="0" fontId="57" fillId="0" borderId="59" xfId="0" applyFont="1" applyBorder="1" applyAlignment="1">
      <alignment horizontal="center" vertical="center" wrapText="1"/>
    </xf>
    <xf numFmtId="0" fontId="57" fillId="0" borderId="59" xfId="0" applyFont="1" applyBorder="1" applyAlignment="1">
      <alignment horizontal="center" vertical="center"/>
    </xf>
    <xf numFmtId="0" fontId="58" fillId="0" borderId="58" xfId="0" applyFont="1" applyBorder="1" applyAlignment="1">
      <alignment horizontal="justify" vertical="center"/>
    </xf>
    <xf numFmtId="43" fontId="57" fillId="0" borderId="59" xfId="12" applyFont="1" applyBorder="1" applyAlignment="1">
      <alignment horizontal="center" vertical="center" wrapText="1"/>
    </xf>
    <xf numFmtId="0" fontId="57" fillId="2" borderId="59" xfId="0" applyFont="1" applyFill="1" applyBorder="1" applyAlignment="1" applyProtection="1">
      <alignment horizontal="center" vertical="center" wrapText="1"/>
    </xf>
    <xf numFmtId="0" fontId="57" fillId="2" borderId="59" xfId="0" applyFont="1" applyFill="1" applyBorder="1" applyAlignment="1" applyProtection="1">
      <alignment horizontal="center" vertical="center"/>
    </xf>
    <xf numFmtId="43" fontId="57" fillId="0" borderId="59" xfId="12" applyFont="1" applyBorder="1" applyAlignment="1">
      <alignment horizontal="center" vertical="center"/>
    </xf>
    <xf numFmtId="0" fontId="69" fillId="0" borderId="58" xfId="0" applyFont="1" applyBorder="1" applyAlignment="1">
      <alignment horizontal="justify" vertical="center"/>
    </xf>
    <xf numFmtId="43" fontId="62" fillId="0" borderId="59" xfId="12" applyFont="1" applyBorder="1" applyAlignment="1" applyProtection="1">
      <alignment horizontal="center" vertical="center" wrapText="1"/>
      <protection locked="0"/>
    </xf>
    <xf numFmtId="0" fontId="62" fillId="2" borderId="59" xfId="0" applyFont="1" applyFill="1" applyBorder="1" applyAlignment="1" applyProtection="1">
      <alignment horizontal="center" vertical="center" wrapText="1"/>
    </xf>
    <xf numFmtId="0" fontId="62" fillId="2" borderId="59" xfId="0" applyFont="1" applyFill="1" applyBorder="1" applyAlignment="1" applyProtection="1">
      <alignment horizontal="center" vertical="center"/>
    </xf>
    <xf numFmtId="0" fontId="57" fillId="0" borderId="59" xfId="0" applyFont="1" applyBorder="1" applyAlignment="1">
      <alignment horizontal="justify" vertical="center" wrapText="1"/>
    </xf>
    <xf numFmtId="0" fontId="57" fillId="0" borderId="59" xfId="0" applyFont="1" applyBorder="1" applyAlignment="1">
      <alignment horizontal="justify" vertical="center"/>
    </xf>
    <xf numFmtId="0" fontId="57" fillId="2" borderId="59" xfId="0" applyFont="1" applyFill="1" applyBorder="1" applyAlignment="1">
      <alignment horizontal="center" vertical="center" wrapText="1"/>
    </xf>
    <xf numFmtId="0" fontId="57" fillId="2" borderId="59" xfId="0" applyFont="1" applyFill="1" applyBorder="1" applyAlignment="1">
      <alignment horizontal="center" vertical="center"/>
    </xf>
    <xf numFmtId="0" fontId="62" fillId="2" borderId="59" xfId="0" applyFont="1" applyFill="1" applyBorder="1" applyAlignment="1">
      <alignment horizontal="center" vertical="center" wrapText="1"/>
    </xf>
    <xf numFmtId="0" fontId="62" fillId="2" borderId="59" xfId="0" applyFont="1" applyFill="1" applyBorder="1" applyAlignment="1">
      <alignment horizontal="center" vertical="center"/>
    </xf>
    <xf numFmtId="43" fontId="62" fillId="0" borderId="59" xfId="12" applyFont="1" applyBorder="1" applyAlignment="1" applyProtection="1">
      <alignment horizontal="center" vertical="center"/>
      <protection locked="0"/>
    </xf>
    <xf numFmtId="0" fontId="62" fillId="0" borderId="59" xfId="0" applyFont="1" applyBorder="1" applyAlignment="1">
      <alignment horizontal="center" vertical="center" wrapText="1"/>
    </xf>
    <xf numFmtId="0" fontId="62" fillId="0" borderId="59" xfId="0" applyFont="1" applyBorder="1" applyAlignment="1">
      <alignment horizontal="center" vertical="center"/>
    </xf>
    <xf numFmtId="0" fontId="58" fillId="0" borderId="13" xfId="0" applyFont="1" applyBorder="1" applyAlignment="1">
      <alignment horizontal="left" vertical="center"/>
    </xf>
    <xf numFmtId="0" fontId="57" fillId="0" borderId="9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/>
    </xf>
    <xf numFmtId="43" fontId="57" fillId="0" borderId="9" xfId="12" applyFont="1" applyBorder="1" applyAlignment="1">
      <alignment horizontal="center" vertical="center" wrapText="1"/>
    </xf>
    <xf numFmtId="43" fontId="57" fillId="0" borderId="9" xfId="12" applyFont="1" applyBorder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58" fillId="0" borderId="13" xfId="0" applyFont="1" applyBorder="1" applyAlignment="1">
      <alignment horizontal="left" vertical="center" wrapText="1"/>
    </xf>
    <xf numFmtId="0" fontId="58" fillId="0" borderId="58" xfId="0" applyFont="1" applyBorder="1" applyAlignment="1">
      <alignment horizontal="left" vertical="center" wrapText="1"/>
    </xf>
    <xf numFmtId="0" fontId="3" fillId="0" borderId="62" xfId="0" applyFont="1" applyFill="1" applyBorder="1" applyAlignment="1" applyProtection="1">
      <alignment horizontal="center" vertical="center" wrapText="1"/>
      <protection locked="0"/>
    </xf>
    <xf numFmtId="0" fontId="3" fillId="4" borderId="62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67" fillId="0" borderId="13" xfId="0" applyFont="1" applyBorder="1" applyAlignment="1">
      <alignment horizontal="justify" vertical="center" wrapText="1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</xf>
    <xf numFmtId="0" fontId="72" fillId="0" borderId="0" xfId="0" applyFont="1" applyBorder="1" applyAlignment="1" applyProtection="1">
      <alignment horizontal="center" vertical="center"/>
      <protection locked="0"/>
    </xf>
    <xf numFmtId="0" fontId="73" fillId="0" borderId="0" xfId="0" applyFont="1" applyBorder="1" applyAlignment="1" applyProtection="1">
      <alignment horizontal="left" vertical="center"/>
      <protection locked="0"/>
    </xf>
    <xf numFmtId="4" fontId="73" fillId="0" borderId="0" xfId="0" applyNumberFormat="1" applyFont="1" applyBorder="1" applyAlignment="1" applyProtection="1">
      <alignment horizontal="right" vertical="center" wrapText="1"/>
      <protection locked="0"/>
    </xf>
    <xf numFmtId="4" fontId="73" fillId="0" borderId="0" xfId="0" applyNumberFormat="1" applyFont="1" applyBorder="1" applyAlignment="1" applyProtection="1">
      <alignment vertical="center"/>
      <protection locked="0"/>
    </xf>
    <xf numFmtId="0" fontId="76" fillId="0" borderId="0" xfId="0" applyFont="1" applyAlignment="1" applyProtection="1">
      <alignment vertical="center"/>
      <protection locked="0"/>
    </xf>
    <xf numFmtId="0" fontId="73" fillId="0" borderId="0" xfId="0" applyFont="1" applyAlignment="1" applyProtection="1">
      <alignment vertical="center"/>
      <protection locked="0"/>
    </xf>
    <xf numFmtId="0" fontId="0" fillId="9" borderId="16" xfId="0" applyFill="1" applyBorder="1" applyAlignment="1">
      <alignment horizontal="center"/>
    </xf>
    <xf numFmtId="1" fontId="0" fillId="9" borderId="16" xfId="0" applyNumberFormat="1" applyFill="1" applyBorder="1" applyAlignment="1">
      <alignment horizontal="center"/>
    </xf>
    <xf numFmtId="0" fontId="78" fillId="10" borderId="24" xfId="0" applyFont="1" applyFill="1" applyBorder="1" applyAlignment="1">
      <alignment horizontal="center" vertical="center" textRotation="90" wrapText="1"/>
    </xf>
    <xf numFmtId="0" fontId="78" fillId="10" borderId="23" xfId="0" applyFont="1" applyFill="1" applyBorder="1" applyAlignment="1">
      <alignment horizontal="center" vertical="center" textRotation="90" wrapText="1"/>
    </xf>
    <xf numFmtId="0" fontId="78" fillId="10" borderId="63" xfId="0" applyFont="1" applyFill="1" applyBorder="1" applyAlignment="1">
      <alignment horizontal="center" vertical="center" textRotation="90" wrapText="1"/>
    </xf>
    <xf numFmtId="0" fontId="78" fillId="10" borderId="64" xfId="0" applyFont="1" applyFill="1" applyBorder="1" applyAlignment="1">
      <alignment horizontal="center" vertical="center" textRotation="90" wrapText="1"/>
    </xf>
    <xf numFmtId="0" fontId="58" fillId="11" borderId="65" xfId="0" applyFont="1" applyFill="1" applyBorder="1" applyAlignment="1">
      <alignment horizontal="center" vertical="center" textRotation="90" wrapText="1"/>
    </xf>
    <xf numFmtId="0" fontId="58" fillId="11" borderId="23" xfId="0" applyFont="1" applyFill="1" applyBorder="1" applyAlignment="1">
      <alignment horizontal="center" vertical="center" textRotation="90" wrapText="1"/>
    </xf>
    <xf numFmtId="0" fontId="58" fillId="11" borderId="64" xfId="0" applyFont="1" applyFill="1" applyBorder="1" applyAlignment="1">
      <alignment horizontal="center" vertical="center" textRotation="90" wrapText="1"/>
    </xf>
    <xf numFmtId="0" fontId="58" fillId="12" borderId="24" xfId="0" applyFont="1" applyFill="1" applyBorder="1" applyAlignment="1">
      <alignment horizontal="center" vertical="center" textRotation="90" wrapText="1"/>
    </xf>
    <xf numFmtId="0" fontId="58" fillId="12" borderId="64" xfId="0" applyFont="1" applyFill="1" applyBorder="1" applyAlignment="1">
      <alignment horizontal="center" vertical="center" textRotation="90" wrapText="1"/>
    </xf>
    <xf numFmtId="0" fontId="58" fillId="8" borderId="24" xfId="0" applyFont="1" applyFill="1" applyBorder="1" applyAlignment="1">
      <alignment horizontal="center" vertical="center" textRotation="90"/>
    </xf>
    <xf numFmtId="0" fontId="58" fillId="8" borderId="23" xfId="0" applyFont="1" applyFill="1" applyBorder="1" applyAlignment="1">
      <alignment horizontal="center" vertical="center" textRotation="90"/>
    </xf>
    <xf numFmtId="0" fontId="58" fillId="13" borderId="23" xfId="0" applyFont="1" applyFill="1" applyBorder="1" applyAlignment="1">
      <alignment horizontal="center" vertical="center" textRotation="90"/>
    </xf>
    <xf numFmtId="0" fontId="58" fillId="13" borderId="64" xfId="0" applyFont="1" applyFill="1" applyBorder="1" applyAlignment="1">
      <alignment horizontal="center" vertical="center" textRotation="90"/>
    </xf>
    <xf numFmtId="0" fontId="58" fillId="13" borderId="64" xfId="0" applyFont="1" applyFill="1" applyBorder="1" applyAlignment="1">
      <alignment horizontal="center" vertical="center" textRotation="90" wrapText="1"/>
    </xf>
    <xf numFmtId="0" fontId="79" fillId="14" borderId="28" xfId="0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horizontal="center"/>
    </xf>
    <xf numFmtId="0" fontId="32" fillId="0" borderId="19" xfId="0" applyFont="1" applyBorder="1" applyAlignment="1"/>
    <xf numFmtId="0" fontId="33" fillId="2" borderId="31" xfId="0" applyFont="1" applyFill="1" applyBorder="1" applyAlignment="1">
      <alignment vertical="center"/>
    </xf>
    <xf numFmtId="0" fontId="33" fillId="2" borderId="32" xfId="0" applyFont="1" applyFill="1" applyBorder="1" applyAlignment="1">
      <alignment vertical="center"/>
    </xf>
    <xf numFmtId="0" fontId="33" fillId="2" borderId="33" xfId="0" applyFont="1" applyFill="1" applyBorder="1" applyAlignment="1">
      <alignment vertical="center"/>
    </xf>
    <xf numFmtId="0" fontId="32" fillId="0" borderId="0" xfId="0" applyFont="1" applyBorder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80" fillId="0" borderId="0" xfId="0" applyFont="1" applyFill="1" applyAlignment="1" applyProtection="1">
      <alignment wrapText="1"/>
    </xf>
    <xf numFmtId="0" fontId="33" fillId="2" borderId="32" xfId="0" applyFont="1" applyFill="1" applyBorder="1" applyAlignment="1">
      <alignment horizontal="right" vertical="center"/>
    </xf>
    <xf numFmtId="0" fontId="1" fillId="0" borderId="0" xfId="0" applyFont="1" applyFill="1" applyProtection="1"/>
    <xf numFmtId="0" fontId="81" fillId="0" borderId="0" xfId="13" applyFont="1" applyFill="1" applyBorder="1" applyAlignment="1">
      <alignment horizontal="left"/>
    </xf>
    <xf numFmtId="49" fontId="82" fillId="0" borderId="0" xfId="13" applyNumberFormat="1" applyFont="1" applyFill="1" applyBorder="1" applyAlignment="1">
      <alignment horizontal="left"/>
    </xf>
    <xf numFmtId="49" fontId="4" fillId="0" borderId="0" xfId="13" applyNumberFormat="1" applyFont="1" applyFill="1" applyBorder="1" applyAlignment="1">
      <alignment horizontal="center" vertical="top"/>
    </xf>
    <xf numFmtId="1" fontId="4" fillId="0" borderId="0" xfId="13" applyNumberFormat="1" applyFont="1" applyFill="1" applyBorder="1" applyAlignment="1">
      <alignment vertical="top"/>
    </xf>
    <xf numFmtId="1" fontId="83" fillId="0" borderId="0" xfId="13" applyNumberFormat="1" applyFont="1" applyFill="1" applyBorder="1" applyAlignment="1">
      <alignment vertical="top"/>
    </xf>
    <xf numFmtId="49" fontId="83" fillId="0" borderId="0" xfId="13" applyNumberFormat="1" applyFont="1" applyFill="1" applyBorder="1" applyAlignment="1">
      <alignment vertical="top"/>
    </xf>
    <xf numFmtId="49" fontId="4" fillId="0" borderId="0" xfId="13" applyNumberFormat="1" applyFont="1" applyFill="1" applyBorder="1" applyAlignment="1">
      <alignment vertical="top" wrapText="1"/>
    </xf>
    <xf numFmtId="1" fontId="84" fillId="2" borderId="19" xfId="13" applyNumberFormat="1" applyFont="1" applyFill="1" applyBorder="1" applyAlignment="1">
      <alignment horizontal="centerContinuous" wrapText="1"/>
    </xf>
    <xf numFmtId="1" fontId="82" fillId="2" borderId="19" xfId="13" applyNumberFormat="1" applyFont="1" applyFill="1" applyBorder="1" applyAlignment="1">
      <alignment horizontal="centerContinuous" wrapText="1"/>
    </xf>
    <xf numFmtId="1" fontId="82" fillId="2" borderId="19" xfId="13" applyNumberFormat="1" applyFont="1" applyFill="1" applyBorder="1" applyAlignment="1">
      <alignment horizontal="centerContinuous"/>
    </xf>
    <xf numFmtId="49" fontId="82" fillId="2" borderId="19" xfId="13" applyNumberFormat="1" applyFont="1" applyFill="1" applyBorder="1" applyAlignment="1">
      <alignment horizontal="centerContinuous"/>
    </xf>
    <xf numFmtId="0" fontId="82" fillId="2" borderId="19" xfId="13" applyFont="1" applyFill="1" applyBorder="1" applyAlignment="1">
      <alignment horizontal="center" wrapText="1"/>
    </xf>
    <xf numFmtId="1" fontId="83" fillId="2" borderId="19" xfId="13" applyNumberFormat="1" applyFont="1" applyFill="1" applyBorder="1" applyAlignment="1" applyProtection="1">
      <alignment horizontal="center"/>
      <protection locked="0"/>
    </xf>
    <xf numFmtId="1" fontId="83" fillId="2" borderId="19" xfId="13" applyNumberFormat="1" applyFont="1" applyFill="1" applyBorder="1" applyAlignment="1" applyProtection="1">
      <alignment horizontal="center" wrapText="1"/>
      <protection locked="0"/>
    </xf>
    <xf numFmtId="0" fontId="83" fillId="2" borderId="19" xfId="13" applyFont="1" applyFill="1" applyBorder="1" applyAlignment="1">
      <alignment horizontal="center" wrapText="1"/>
    </xf>
    <xf numFmtId="0" fontId="83" fillId="0" borderId="66" xfId="13" applyFont="1" applyFill="1" applyBorder="1" applyAlignment="1">
      <alignment horizontal="center" vertical="top" wrapText="1"/>
    </xf>
    <xf numFmtId="49" fontId="83" fillId="0" borderId="60" xfId="13" applyNumberFormat="1" applyFont="1" applyFill="1" applyBorder="1" applyAlignment="1">
      <alignment horizontal="center" vertical="top" wrapText="1"/>
    </xf>
    <xf numFmtId="49" fontId="83" fillId="0" borderId="32" xfId="13" applyNumberFormat="1" applyFont="1" applyFill="1" applyBorder="1" applyAlignment="1">
      <alignment horizontal="center" vertical="top" wrapText="1"/>
    </xf>
    <xf numFmtId="1" fontId="83" fillId="0" borderId="32" xfId="13" applyNumberFormat="1" applyFont="1" applyFill="1" applyBorder="1" applyAlignment="1" applyProtection="1">
      <alignment horizontal="center" vertical="top"/>
      <protection locked="0"/>
    </xf>
    <xf numFmtId="1" fontId="83" fillId="0" borderId="32" xfId="13" applyNumberFormat="1" applyFont="1" applyFill="1" applyBorder="1" applyAlignment="1" applyProtection="1">
      <alignment horizontal="center" vertical="top" wrapText="1"/>
      <protection locked="0"/>
    </xf>
    <xf numFmtId="0" fontId="83" fillId="0" borderId="36" xfId="13" applyFont="1" applyFill="1" applyBorder="1" applyAlignment="1">
      <alignment horizontal="center" vertical="top" wrapText="1"/>
    </xf>
    <xf numFmtId="0" fontId="83" fillId="0" borderId="19" xfId="13" applyFont="1" applyFill="1" applyBorder="1" applyAlignment="1">
      <alignment horizontal="center" vertical="top" wrapText="1"/>
    </xf>
    <xf numFmtId="0" fontId="84" fillId="0" borderId="19" xfId="1" applyFont="1" applyFill="1" applyBorder="1" applyAlignment="1">
      <alignment vertical="top"/>
    </xf>
    <xf numFmtId="2" fontId="85" fillId="0" borderId="19" xfId="6" quotePrefix="1" applyNumberFormat="1" applyFont="1" applyFill="1" applyBorder="1" applyAlignment="1">
      <alignment horizontal="left" vertical="top" wrapText="1"/>
    </xf>
    <xf numFmtId="0" fontId="86" fillId="0" borderId="0" xfId="1" applyFont="1" applyFill="1" applyBorder="1" applyAlignment="1">
      <alignment vertical="top"/>
    </xf>
    <xf numFmtId="0" fontId="84" fillId="0" borderId="19" xfId="0" applyFont="1" applyFill="1" applyBorder="1" applyAlignment="1">
      <alignment vertical="top"/>
    </xf>
    <xf numFmtId="2" fontId="83" fillId="0" borderId="19" xfId="1" applyNumberFormat="1" applyFont="1" applyFill="1" applyBorder="1" applyAlignment="1">
      <alignment horizontal="left" vertical="top"/>
    </xf>
    <xf numFmtId="2" fontId="83" fillId="0" borderId="19" xfId="6" applyNumberFormat="1" applyFont="1" applyFill="1" applyBorder="1" applyAlignment="1">
      <alignment horizontal="left" vertical="top"/>
    </xf>
    <xf numFmtId="49" fontId="83" fillId="0" borderId="0" xfId="1" applyNumberFormat="1" applyFont="1" applyFill="1" applyBorder="1" applyAlignment="1">
      <alignment horizontal="center" vertical="top"/>
    </xf>
    <xf numFmtId="0" fontId="83" fillId="0" borderId="0" xfId="1" applyFont="1" applyFill="1" applyBorder="1" applyAlignment="1">
      <alignment vertical="top"/>
    </xf>
    <xf numFmtId="0" fontId="83" fillId="0" borderId="0" xfId="1" applyFont="1" applyFill="1" applyBorder="1" applyAlignment="1">
      <alignment horizontal="center" vertical="top"/>
    </xf>
    <xf numFmtId="49" fontId="89" fillId="0" borderId="0" xfId="1" applyNumberFormat="1" applyFont="1" applyFill="1" applyBorder="1" applyAlignment="1">
      <alignment horizontal="left" vertical="top"/>
    </xf>
    <xf numFmtId="0" fontId="86" fillId="0" borderId="0" xfId="1" applyFont="1" applyFill="1" applyBorder="1" applyAlignment="1">
      <alignment horizontal="center" vertical="top"/>
    </xf>
    <xf numFmtId="49" fontId="86" fillId="0" borderId="0" xfId="1" applyNumberFormat="1" applyFont="1" applyFill="1" applyBorder="1" applyAlignment="1">
      <alignment horizontal="center" vertical="top"/>
    </xf>
    <xf numFmtId="0" fontId="90" fillId="0" borderId="0" xfId="0" applyFont="1"/>
    <xf numFmtId="0" fontId="0" fillId="0" borderId="0" xfId="0" applyBorder="1" applyAlignment="1"/>
    <xf numFmtId="0" fontId="94" fillId="0" borderId="0" xfId="0" applyFont="1"/>
    <xf numFmtId="0" fontId="95" fillId="0" borderId="19" xfId="0" applyFont="1" applyBorder="1" applyAlignment="1">
      <alignment horizontal="justify" vertical="center"/>
    </xf>
    <xf numFmtId="0" fontId="97" fillId="0" borderId="19" xfId="0" applyFont="1" applyBorder="1" applyAlignment="1">
      <alignment horizontal="justify" vertical="center"/>
    </xf>
    <xf numFmtId="0" fontId="67" fillId="0" borderId="13" xfId="0" applyFont="1" applyBorder="1" applyAlignment="1">
      <alignment horizontal="justify" vertical="center" wrapText="1"/>
    </xf>
    <xf numFmtId="0" fontId="3" fillId="0" borderId="9" xfId="0" applyFont="1" applyBorder="1" applyAlignment="1">
      <alignment horizontal="center" vertical="center" wrapText="1"/>
    </xf>
    <xf numFmtId="0" fontId="91" fillId="4" borderId="19" xfId="0" applyFont="1" applyFill="1" applyBorder="1" applyAlignment="1">
      <alignment horizontal="center" vertical="center" wrapText="1" readingOrder="1"/>
    </xf>
    <xf numFmtId="3" fontId="91" fillId="4" borderId="19" xfId="0" applyNumberFormat="1" applyFont="1" applyFill="1" applyBorder="1" applyAlignment="1">
      <alignment horizontal="center" vertical="center" wrapText="1" readingOrder="1"/>
    </xf>
    <xf numFmtId="0" fontId="81" fillId="4" borderId="19" xfId="0" applyFont="1" applyFill="1" applyBorder="1" applyAlignment="1">
      <alignment horizontal="center" vertical="center" wrapText="1" readingOrder="1"/>
    </xf>
    <xf numFmtId="0" fontId="92" fillId="4" borderId="19" xfId="0" applyFont="1" applyFill="1" applyBorder="1" applyAlignment="1">
      <alignment horizontal="center" vertical="center" wrapText="1" readingOrder="1"/>
    </xf>
    <xf numFmtId="0" fontId="96" fillId="0" borderId="19" xfId="0" applyFont="1" applyBorder="1" applyAlignment="1">
      <alignment horizontal="justify" vertical="center"/>
    </xf>
    <xf numFmtId="43" fontId="3" fillId="0" borderId="17" xfId="0" applyNumberFormat="1" applyFont="1" applyBorder="1" applyAlignment="1">
      <alignment horizontal="justify" vertical="center" wrapText="1"/>
    </xf>
    <xf numFmtId="43" fontId="3" fillId="0" borderId="17" xfId="12" applyFont="1" applyBorder="1" applyAlignment="1">
      <alignment horizontal="center" vertical="center" wrapText="1"/>
    </xf>
    <xf numFmtId="43" fontId="3" fillId="0" borderId="17" xfId="12" applyFont="1" applyFill="1" applyBorder="1" applyAlignment="1" applyProtection="1">
      <alignment horizontal="right" vertical="center" wrapText="1"/>
    </xf>
    <xf numFmtId="9" fontId="3" fillId="0" borderId="46" xfId="6" applyFont="1" applyBorder="1" applyAlignment="1">
      <alignment horizontal="center" vertical="center" wrapText="1"/>
    </xf>
    <xf numFmtId="0" fontId="1" fillId="0" borderId="47" xfId="0" applyFont="1" applyBorder="1" applyAlignment="1">
      <alignment vertical="top" wrapText="1"/>
    </xf>
    <xf numFmtId="43" fontId="1" fillId="0" borderId="17" xfId="12" applyFont="1" applyBorder="1" applyAlignment="1">
      <alignment horizontal="justify" vertical="center" wrapText="1"/>
    </xf>
    <xf numFmtId="43" fontId="1" fillId="0" borderId="17" xfId="12" applyFont="1" applyBorder="1" applyAlignment="1">
      <alignment horizontal="center" vertical="center" wrapText="1"/>
    </xf>
    <xf numFmtId="43" fontId="1" fillId="0" borderId="17" xfId="12" applyFont="1" applyFill="1" applyBorder="1" applyAlignment="1" applyProtection="1">
      <alignment horizontal="right" vertical="center" wrapText="1"/>
    </xf>
    <xf numFmtId="9" fontId="1" fillId="0" borderId="46" xfId="6" applyFont="1" applyBorder="1" applyAlignment="1">
      <alignment horizontal="center" vertical="center" wrapText="1"/>
    </xf>
    <xf numFmtId="43" fontId="3" fillId="0" borderId="17" xfId="12" applyFont="1" applyBorder="1" applyAlignment="1">
      <alignment horizontal="justify" vertical="center" wrapText="1"/>
    </xf>
    <xf numFmtId="0" fontId="6" fillId="0" borderId="16" xfId="0" applyFont="1" applyBorder="1" applyAlignment="1">
      <alignment horizontal="justify" vertical="center" wrapText="1"/>
    </xf>
    <xf numFmtId="43" fontId="3" fillId="0" borderId="16" xfId="0" applyNumberFormat="1" applyFont="1" applyBorder="1" applyAlignment="1">
      <alignment horizontal="justify" vertical="center" wrapText="1"/>
    </xf>
    <xf numFmtId="43" fontId="3" fillId="0" borderId="16" xfId="12" applyFont="1" applyBorder="1" applyAlignment="1">
      <alignment horizontal="center" vertical="center" wrapText="1"/>
    </xf>
    <xf numFmtId="43" fontId="3" fillId="0" borderId="16" xfId="12" applyFont="1" applyFill="1" applyBorder="1" applyAlignment="1" applyProtection="1">
      <alignment horizontal="right" vertical="center" wrapText="1"/>
    </xf>
    <xf numFmtId="9" fontId="3" fillId="0" borderId="18" xfId="6" applyFont="1" applyBorder="1" applyAlignment="1">
      <alignment horizontal="center" vertical="center" wrapText="1"/>
    </xf>
    <xf numFmtId="0" fontId="2" fillId="16" borderId="61" xfId="0" applyFont="1" applyFill="1" applyBorder="1" applyAlignment="1">
      <alignment vertical="top" wrapText="1"/>
    </xf>
    <xf numFmtId="0" fontId="2" fillId="16" borderId="69" xfId="0" applyFont="1" applyFill="1" applyBorder="1" applyAlignment="1">
      <alignment vertical="top" wrapText="1"/>
    </xf>
    <xf numFmtId="0" fontId="19" fillId="16" borderId="2" xfId="0" applyFont="1" applyFill="1" applyBorder="1" applyAlignment="1">
      <alignment vertical="top" wrapText="1"/>
    </xf>
    <xf numFmtId="0" fontId="19" fillId="16" borderId="15" xfId="0" applyFont="1" applyFill="1" applyBorder="1" applyAlignment="1">
      <alignment vertical="top" wrapText="1"/>
    </xf>
    <xf numFmtId="0" fontId="2" fillId="16" borderId="17" xfId="0" applyFont="1" applyFill="1" applyBorder="1" applyAlignment="1">
      <alignment vertical="top" wrapText="1"/>
    </xf>
    <xf numFmtId="0" fontId="2" fillId="16" borderId="66" xfId="0" applyFont="1" applyFill="1" applyBorder="1" applyAlignment="1">
      <alignment vertical="top" wrapText="1"/>
    </xf>
    <xf numFmtId="43" fontId="2" fillId="16" borderId="17" xfId="12" applyFont="1" applyFill="1" applyBorder="1" applyAlignment="1">
      <alignment vertical="top" wrapText="1"/>
    </xf>
    <xf numFmtId="43" fontId="1" fillId="0" borderId="17" xfId="12" applyFont="1" applyBorder="1" applyAlignment="1">
      <alignment vertical="center"/>
    </xf>
    <xf numFmtId="43" fontId="2" fillId="16" borderId="66" xfId="12" applyFont="1" applyFill="1" applyBorder="1" applyAlignment="1">
      <alignment vertical="top" wrapText="1"/>
    </xf>
    <xf numFmtId="43" fontId="1" fillId="0" borderId="66" xfId="12" applyFont="1" applyBorder="1" applyAlignment="1">
      <alignment vertical="center"/>
    </xf>
    <xf numFmtId="43" fontId="1" fillId="0" borderId="61" xfId="12" applyFont="1" applyBorder="1" applyAlignment="1">
      <alignment vertical="center"/>
    </xf>
    <xf numFmtId="43" fontId="1" fillId="0" borderId="69" xfId="12" applyFont="1" applyBorder="1" applyAlignment="1">
      <alignment vertical="center"/>
    </xf>
    <xf numFmtId="9" fontId="1" fillId="0" borderId="17" xfId="6" applyFont="1" applyBorder="1" applyAlignment="1">
      <alignment horizontal="center" vertical="center" wrapText="1"/>
    </xf>
    <xf numFmtId="43" fontId="2" fillId="16" borderId="15" xfId="0" applyNumberFormat="1" applyFont="1" applyFill="1" applyBorder="1" applyAlignment="1">
      <alignment vertical="top" wrapText="1"/>
    </xf>
    <xf numFmtId="43" fontId="19" fillId="16" borderId="15" xfId="12" applyFont="1" applyFill="1" applyBorder="1" applyAlignment="1">
      <alignment vertical="top" wrapText="1"/>
    </xf>
    <xf numFmtId="43" fontId="3" fillId="0" borderId="15" xfId="12" applyFont="1" applyBorder="1" applyAlignment="1">
      <alignment vertical="center"/>
    </xf>
    <xf numFmtId="0" fontId="5" fillId="0" borderId="70" xfId="0" applyFont="1" applyBorder="1" applyAlignment="1">
      <alignment horizontal="right" vertical="center" indent="1"/>
    </xf>
    <xf numFmtId="0" fontId="33" fillId="0" borderId="63" xfId="0" applyFont="1" applyBorder="1"/>
    <xf numFmtId="43" fontId="3" fillId="0" borderId="23" xfId="0" applyNumberFormat="1" applyFont="1" applyBorder="1" applyAlignment="1">
      <alignment vertical="center"/>
    </xf>
    <xf numFmtId="9" fontId="1" fillId="0" borderId="66" xfId="6" applyFont="1" applyBorder="1" applyAlignment="1">
      <alignment horizontal="center" vertical="center" wrapText="1"/>
    </xf>
    <xf numFmtId="0" fontId="109" fillId="0" borderId="0" xfId="15" applyFont="1" applyFill="1" applyBorder="1" applyAlignment="1">
      <alignment horizontal="center"/>
    </xf>
    <xf numFmtId="0" fontId="108" fillId="0" borderId="0" xfId="15" applyFont="1" applyFill="1" applyBorder="1" applyAlignment="1">
      <alignment horizontal="left" vertical="top"/>
    </xf>
    <xf numFmtId="0" fontId="110" fillId="0" borderId="0" xfId="15" applyFont="1" applyFill="1" applyBorder="1" applyAlignment="1">
      <alignment horizontal="left" vertical="top"/>
    </xf>
    <xf numFmtId="0" fontId="111" fillId="0" borderId="0" xfId="15" applyFont="1" applyFill="1" applyBorder="1" applyAlignment="1">
      <alignment horizontal="left" vertical="top"/>
    </xf>
    <xf numFmtId="7" fontId="0" fillId="0" borderId="0" xfId="0" applyNumberFormat="1"/>
    <xf numFmtId="0" fontId="84" fillId="0" borderId="0" xfId="15" applyFont="1" applyFill="1" applyBorder="1" applyAlignment="1">
      <alignment horizontal="center" vertical="top"/>
    </xf>
    <xf numFmtId="0" fontId="84" fillId="0" borderId="0" xfId="15" applyFont="1" applyFill="1" applyBorder="1" applyAlignment="1">
      <alignment vertical="top"/>
    </xf>
    <xf numFmtId="0" fontId="84" fillId="0" borderId="0" xfId="15" applyFont="1" applyFill="1" applyBorder="1" applyAlignment="1">
      <alignment horizontal="left" vertical="top"/>
    </xf>
    <xf numFmtId="0" fontId="113" fillId="0" borderId="0" xfId="15" applyFont="1" applyAlignment="1">
      <alignment horizontal="center"/>
    </xf>
    <xf numFmtId="49" fontId="108" fillId="0" borderId="0" xfId="15" applyNumberFormat="1" applyFont="1" applyFill="1" applyBorder="1" applyAlignment="1">
      <alignment horizontal="left" vertical="top"/>
    </xf>
    <xf numFmtId="0" fontId="96" fillId="0" borderId="0" xfId="15" applyFont="1" applyAlignment="1"/>
    <xf numFmtId="0" fontId="108" fillId="0" borderId="0" xfId="15" applyFont="1" applyFill="1" applyBorder="1" applyAlignment="1">
      <alignment vertical="top" wrapText="1"/>
    </xf>
    <xf numFmtId="0" fontId="95" fillId="0" borderId="0" xfId="15" applyFont="1" applyAlignment="1"/>
    <xf numFmtId="0" fontId="96" fillId="0" borderId="0" xfId="15" applyFont="1"/>
    <xf numFmtId="7" fontId="108" fillId="0" borderId="0" xfId="15" applyNumberFormat="1" applyFont="1" applyFill="1" applyBorder="1" applyAlignment="1">
      <alignment horizontal="left" vertical="top"/>
    </xf>
    <xf numFmtId="0" fontId="83" fillId="0" borderId="0" xfId="15" applyFont="1" applyFill="1" applyBorder="1" applyAlignment="1">
      <alignment vertical="top" wrapText="1"/>
    </xf>
    <xf numFmtId="49" fontId="83" fillId="0" borderId="0" xfId="15" applyNumberFormat="1" applyFont="1" applyFill="1" applyBorder="1" applyAlignment="1">
      <alignment vertical="top" wrapText="1"/>
    </xf>
    <xf numFmtId="0" fontId="115" fillId="0" borderId="0" xfId="15" applyFont="1" applyFill="1" applyBorder="1" applyAlignment="1">
      <alignment horizontal="left" vertical="top"/>
    </xf>
    <xf numFmtId="0" fontId="95" fillId="0" borderId="0" xfId="15" applyFont="1" applyAlignment="1">
      <alignment vertical="center"/>
    </xf>
    <xf numFmtId="49" fontId="96" fillId="0" borderId="0" xfId="15" applyNumberFormat="1" applyFont="1" applyFill="1" applyBorder="1" applyAlignment="1">
      <alignment horizontal="right"/>
    </xf>
    <xf numFmtId="4" fontId="96" fillId="0" borderId="0" xfId="15" applyNumberFormat="1" applyFont="1" applyFill="1" applyBorder="1" applyAlignment="1"/>
    <xf numFmtId="0" fontId="95" fillId="0" borderId="0" xfId="15" applyFont="1"/>
    <xf numFmtId="0" fontId="84" fillId="0" borderId="0" xfId="15" applyFont="1" applyFill="1" applyBorder="1" applyAlignment="1">
      <alignment horizontal="left"/>
    </xf>
    <xf numFmtId="0" fontId="116" fillId="0" borderId="0" xfId="15" applyFont="1" applyFill="1" applyBorder="1" applyAlignment="1">
      <alignment horizontal="left"/>
    </xf>
    <xf numFmtId="0" fontId="108" fillId="0" borderId="0" xfId="15" applyFont="1" applyFill="1" applyBorder="1" applyAlignment="1">
      <alignment horizontal="left"/>
    </xf>
    <xf numFmtId="0" fontId="83" fillId="0" borderId="0" xfId="15" applyFont="1" applyFill="1" applyBorder="1" applyAlignment="1">
      <alignment horizontal="left"/>
    </xf>
    <xf numFmtId="0" fontId="96" fillId="0" borderId="0" xfId="15" applyFont="1" applyAlignment="1">
      <alignment vertical="center"/>
    </xf>
    <xf numFmtId="0" fontId="109" fillId="0" borderId="0" xfId="15" applyFont="1" applyFill="1" applyBorder="1" applyAlignment="1">
      <alignment horizontal="left"/>
    </xf>
    <xf numFmtId="0" fontId="83" fillId="0" borderId="0" xfId="15" applyFont="1" applyFill="1" applyBorder="1" applyAlignment="1">
      <alignment vertical="top"/>
    </xf>
    <xf numFmtId="49" fontId="109" fillId="0" borderId="0" xfId="15" applyNumberFormat="1" applyFont="1" applyFill="1" applyBorder="1" applyAlignment="1">
      <alignment horizontal="left" vertical="top"/>
    </xf>
    <xf numFmtId="0" fontId="108" fillId="0" borderId="0" xfId="15" applyFont="1" applyFill="1" applyBorder="1" applyAlignment="1">
      <alignment vertical="top"/>
    </xf>
    <xf numFmtId="0" fontId="83" fillId="0" borderId="0" xfId="15" applyFont="1" applyFill="1" applyBorder="1" applyAlignment="1">
      <alignment horizontal="left" vertical="top"/>
    </xf>
    <xf numFmtId="49" fontId="84" fillId="0" borderId="0" xfId="15" applyNumberFormat="1" applyFont="1" applyFill="1" applyBorder="1" applyAlignment="1">
      <alignment horizontal="left" vertical="top"/>
    </xf>
    <xf numFmtId="0" fontId="109" fillId="0" borderId="0" xfId="15" applyFont="1" applyFill="1" applyBorder="1" applyAlignment="1">
      <alignment horizontal="left" vertical="top"/>
    </xf>
    <xf numFmtId="49" fontId="108" fillId="4" borderId="0" xfId="15" applyNumberFormat="1" applyFont="1" applyFill="1" applyBorder="1" applyAlignment="1">
      <alignment horizontal="left" vertical="top"/>
    </xf>
    <xf numFmtId="49" fontId="108" fillId="4" borderId="0" xfId="15" applyNumberFormat="1" applyFont="1" applyFill="1" applyBorder="1" applyAlignment="1">
      <alignment horizontal="left" vertical="top" wrapText="1"/>
    </xf>
    <xf numFmtId="49" fontId="83" fillId="4" borderId="0" xfId="15" applyNumberFormat="1" applyFont="1" applyFill="1" applyBorder="1" applyAlignment="1">
      <alignment horizontal="left" vertical="top" wrapText="1"/>
    </xf>
    <xf numFmtId="49" fontId="83" fillId="0" borderId="0" xfId="15" applyNumberFormat="1" applyFont="1" applyFill="1" applyBorder="1" applyAlignment="1">
      <alignment vertical="top"/>
    </xf>
    <xf numFmtId="0" fontId="83" fillId="0" borderId="0" xfId="15" applyFont="1" applyFill="1" applyBorder="1" applyAlignment="1">
      <alignment vertical="justify"/>
    </xf>
    <xf numFmtId="0" fontId="83" fillId="0" borderId="0" xfId="15" applyFont="1" applyFill="1" applyBorder="1" applyAlignment="1">
      <alignment horizontal="justify" vertical="justify"/>
    </xf>
    <xf numFmtId="0" fontId="107" fillId="16" borderId="0" xfId="15" applyFill="1" applyAlignment="1">
      <alignment horizontal="left" vertical="top"/>
    </xf>
    <xf numFmtId="0" fontId="117" fillId="16" borderId="0" xfId="15" applyFont="1" applyFill="1" applyBorder="1" applyAlignment="1">
      <alignment horizontal="right"/>
    </xf>
    <xf numFmtId="0" fontId="117" fillId="16" borderId="0" xfId="15" applyFont="1" applyFill="1" applyBorder="1" applyAlignment="1"/>
    <xf numFmtId="0" fontId="118" fillId="16" borderId="0" xfId="15" applyFont="1" applyFill="1" applyBorder="1" applyAlignment="1">
      <alignment vertical="top"/>
    </xf>
    <xf numFmtId="0" fontId="119" fillId="16" borderId="0" xfId="15" applyFont="1" applyFill="1" applyBorder="1" applyAlignment="1">
      <alignment vertical="top"/>
    </xf>
    <xf numFmtId="7" fontId="120" fillId="16" borderId="0" xfId="15" applyNumberFormat="1" applyFont="1" applyFill="1" applyBorder="1" applyAlignment="1">
      <alignment vertical="top"/>
    </xf>
    <xf numFmtId="0" fontId="105" fillId="16" borderId="0" xfId="15" applyFont="1" applyFill="1" applyBorder="1" applyAlignment="1">
      <alignment vertical="top"/>
    </xf>
    <xf numFmtId="7" fontId="121" fillId="16" borderId="0" xfId="15" applyNumberFormat="1" applyFont="1" applyFill="1" applyBorder="1" applyAlignment="1">
      <alignment horizontal="right" vertical="top"/>
    </xf>
    <xf numFmtId="7" fontId="122" fillId="16" borderId="0" xfId="15" applyNumberFormat="1" applyFont="1" applyFill="1" applyBorder="1" applyAlignment="1">
      <alignment vertical="top"/>
    </xf>
    <xf numFmtId="0" fontId="123" fillId="16" borderId="0" xfId="15" applyFont="1" applyFill="1" applyBorder="1" applyAlignment="1">
      <alignment vertical="top"/>
    </xf>
    <xf numFmtId="0" fontId="106" fillId="0" borderId="0" xfId="15" applyFont="1" applyFill="1" applyBorder="1" applyAlignment="1">
      <alignment vertical="top"/>
    </xf>
    <xf numFmtId="0" fontId="106" fillId="0" borderId="0" xfId="15" applyFont="1" applyFill="1" applyBorder="1" applyAlignment="1">
      <alignment horizontal="left" vertical="top"/>
    </xf>
    <xf numFmtId="0" fontId="85" fillId="0" borderId="0" xfId="15" applyFont="1" applyFill="1" applyBorder="1" applyAlignment="1">
      <alignment horizontal="left" vertical="top"/>
    </xf>
    <xf numFmtId="0" fontId="85" fillId="0" borderId="0" xfId="15" applyFont="1" applyFill="1" applyBorder="1" applyAlignment="1">
      <alignment vertical="top"/>
    </xf>
    <xf numFmtId="0" fontId="85" fillId="0" borderId="0" xfId="0" applyFont="1" applyFill="1" applyBorder="1" applyAlignment="1" applyProtection="1">
      <protection locked="0"/>
    </xf>
    <xf numFmtId="0" fontId="85" fillId="0" borderId="0" xfId="0" applyFont="1" applyFill="1" applyBorder="1" applyAlignment="1" applyProtection="1">
      <alignment horizontal="left"/>
      <protection locked="0"/>
    </xf>
    <xf numFmtId="0" fontId="85" fillId="0" borderId="0" xfId="0" applyFont="1" applyFill="1" applyBorder="1" applyAlignment="1" applyProtection="1">
      <alignment horizontal="left" wrapText="1"/>
      <protection locked="0"/>
    </xf>
    <xf numFmtId="0" fontId="124" fillId="0" borderId="62" xfId="15" applyFont="1" applyFill="1" applyBorder="1" applyAlignment="1">
      <alignment horizontal="center" vertical="center" wrapText="1"/>
    </xf>
    <xf numFmtId="0" fontId="124" fillId="0" borderId="0" xfId="15" applyFont="1" applyFill="1" applyBorder="1" applyAlignment="1">
      <alignment horizontal="center" vertical="center" wrapText="1"/>
    </xf>
    <xf numFmtId="0" fontId="106" fillId="0" borderId="0" xfId="15" applyFont="1" applyFill="1" applyBorder="1" applyAlignment="1">
      <alignment horizontal="right" vertical="top"/>
    </xf>
    <xf numFmtId="0" fontId="125" fillId="0" borderId="4" xfId="15" applyFont="1" applyFill="1" applyBorder="1" applyAlignment="1">
      <alignment horizontal="center" vertical="center" wrapText="1"/>
    </xf>
    <xf numFmtId="0" fontId="108" fillId="0" borderId="6" xfId="15" applyFont="1" applyFill="1" applyBorder="1" applyAlignment="1">
      <alignment horizontal="left" vertical="top"/>
    </xf>
    <xf numFmtId="0" fontId="125" fillId="0" borderId="0" xfId="15" applyFont="1" applyFill="1" applyBorder="1" applyAlignment="1">
      <alignment vertical="center"/>
    </xf>
    <xf numFmtId="0" fontId="125" fillId="0" borderId="13" xfId="15" applyFont="1" applyFill="1" applyBorder="1" applyAlignment="1">
      <alignment horizontal="center" vertical="center" wrapText="1"/>
    </xf>
    <xf numFmtId="0" fontId="108" fillId="0" borderId="9" xfId="15" applyFont="1" applyFill="1" applyBorder="1" applyAlignment="1">
      <alignment horizontal="left" vertical="top"/>
    </xf>
    <xf numFmtId="0" fontId="69" fillId="0" borderId="0" xfId="15" applyFont="1" applyFill="1" applyBorder="1"/>
    <xf numFmtId="0" fontId="69" fillId="0" borderId="0" xfId="15" applyFont="1" applyFill="1" applyBorder="1" applyAlignment="1"/>
    <xf numFmtId="0" fontId="69" fillId="0" borderId="0" xfId="15" applyFont="1" applyFill="1" applyBorder="1" applyAlignment="1">
      <alignment vertical="center"/>
    </xf>
    <xf numFmtId="0" fontId="69" fillId="0" borderId="0" xfId="15" applyFont="1" applyFill="1" applyBorder="1" applyAlignment="1">
      <alignment horizontal="left" vertical="center"/>
    </xf>
    <xf numFmtId="0" fontId="58" fillId="0" borderId="0" xfId="15" applyFont="1" applyFill="1" applyBorder="1" applyAlignment="1">
      <alignment horizontal="left" vertical="center"/>
    </xf>
    <xf numFmtId="0" fontId="58" fillId="0" borderId="0" xfId="15" applyFont="1" applyFill="1" applyBorder="1"/>
    <xf numFmtId="0" fontId="58" fillId="0" borderId="43" xfId="15" applyFont="1" applyBorder="1" applyAlignment="1">
      <alignment horizontal="center" vertical="center" wrapText="1"/>
    </xf>
    <xf numFmtId="0" fontId="58" fillId="0" borderId="21" xfId="15" applyFont="1" applyBorder="1" applyAlignment="1">
      <alignment horizontal="center" vertical="center" wrapText="1"/>
    </xf>
    <xf numFmtId="0" fontId="58" fillId="0" borderId="47" xfId="15" applyFont="1" applyBorder="1" applyAlignment="1">
      <alignment horizontal="center"/>
    </xf>
    <xf numFmtId="0" fontId="58" fillId="0" borderId="17" xfId="15" applyFont="1" applyBorder="1" applyAlignment="1"/>
    <xf numFmtId="0" fontId="69" fillId="0" borderId="47" xfId="15" applyFont="1" applyBorder="1" applyAlignment="1">
      <alignment horizontal="center"/>
    </xf>
    <xf numFmtId="0" fontId="69" fillId="0" borderId="17" xfId="15" applyFont="1" applyBorder="1" applyAlignment="1">
      <alignment horizontal="center"/>
    </xf>
    <xf numFmtId="10" fontId="69" fillId="0" borderId="17" xfId="17" applyNumberFormat="1" applyFont="1" applyBorder="1" applyAlignment="1">
      <alignment horizontal="center"/>
    </xf>
    <xf numFmtId="0" fontId="58" fillId="0" borderId="17" xfId="15" applyFont="1" applyBorder="1" applyAlignment="1">
      <alignment horizontal="center"/>
    </xf>
    <xf numFmtId="10" fontId="58" fillId="0" borderId="17" xfId="17" applyNumberFormat="1" applyFont="1" applyBorder="1" applyAlignment="1">
      <alignment horizontal="center"/>
    </xf>
    <xf numFmtId="0" fontId="69" fillId="0" borderId="48" xfId="15" applyFont="1" applyBorder="1" applyAlignment="1">
      <alignment horizontal="center"/>
    </xf>
    <xf numFmtId="0" fontId="69" fillId="0" borderId="16" xfId="15" applyFont="1" applyBorder="1" applyAlignment="1">
      <alignment horizontal="center"/>
    </xf>
    <xf numFmtId="10" fontId="69" fillId="0" borderId="16" xfId="17" applyNumberFormat="1" applyFont="1" applyBorder="1" applyAlignment="1">
      <alignment horizontal="center"/>
    </xf>
    <xf numFmtId="165" fontId="108" fillId="0" borderId="0" xfId="15" applyNumberFormat="1" applyFont="1" applyFill="1" applyBorder="1" applyAlignment="1">
      <alignment horizontal="left" vertical="top"/>
    </xf>
    <xf numFmtId="0" fontId="69" fillId="0" borderId="0" xfId="15" applyFont="1" applyBorder="1"/>
    <xf numFmtId="49" fontId="95" fillId="0" borderId="0" xfId="15" applyNumberFormat="1" applyFont="1" applyFill="1" applyBorder="1" applyAlignment="1">
      <alignment horizontal="right"/>
    </xf>
    <xf numFmtId="7" fontId="95" fillId="0" borderId="0" xfId="16" applyNumberFormat="1" applyFont="1" applyFill="1" applyBorder="1" applyAlignment="1"/>
    <xf numFmtId="44" fontId="95" fillId="0" borderId="0" xfId="16" applyFont="1" applyFill="1" applyBorder="1" applyAlignment="1"/>
    <xf numFmtId="0" fontId="65" fillId="0" borderId="47" xfId="0" applyFont="1" applyFill="1" applyBorder="1" applyAlignment="1" applyProtection="1">
      <alignment horizontal="justify" vertical="center" wrapText="1"/>
      <protection locked="0"/>
    </xf>
    <xf numFmtId="167" fontId="1" fillId="0" borderId="0" xfId="0" applyNumberFormat="1" applyFont="1"/>
    <xf numFmtId="167" fontId="1" fillId="0" borderId="0" xfId="0" applyNumberFormat="1" applyFont="1"/>
    <xf numFmtId="0" fontId="3" fillId="6" borderId="9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1" fillId="0" borderId="0" xfId="0" applyFont="1"/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 indent="1"/>
    </xf>
    <xf numFmtId="167" fontId="1" fillId="0" borderId="4" xfId="0" applyNumberFormat="1" applyFont="1" applyBorder="1" applyAlignment="1">
      <alignment horizontal="right" vertical="center" wrapText="1"/>
    </xf>
    <xf numFmtId="167" fontId="1" fillId="0" borderId="6" xfId="0" applyNumberFormat="1" applyFont="1" applyBorder="1" applyAlignment="1">
      <alignment horizontal="right" vertical="center" wrapText="1"/>
    </xf>
    <xf numFmtId="167" fontId="3" fillId="0" borderId="6" xfId="0" applyNumberFormat="1" applyFont="1" applyBorder="1" applyAlignment="1">
      <alignment horizontal="right" vertical="center" wrapText="1"/>
    </xf>
    <xf numFmtId="167" fontId="3" fillId="0" borderId="50" xfId="0" applyNumberFormat="1" applyFont="1" applyBorder="1" applyAlignment="1">
      <alignment horizontal="right" vertical="center" wrapText="1"/>
    </xf>
    <xf numFmtId="167" fontId="3" fillId="0" borderId="4" xfId="0" applyNumberFormat="1" applyFont="1" applyBorder="1" applyAlignment="1">
      <alignment horizontal="right" vertical="center" wrapText="1"/>
    </xf>
    <xf numFmtId="167" fontId="1" fillId="0" borderId="6" xfId="0" applyNumberFormat="1" applyFont="1" applyBorder="1" applyAlignment="1">
      <alignment horizontal="right" vertical="center"/>
    </xf>
    <xf numFmtId="167" fontId="1" fillId="0" borderId="9" xfId="0" applyNumberFormat="1" applyFont="1" applyBorder="1" applyAlignment="1">
      <alignment horizontal="right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1" fillId="0" borderId="68" xfId="0" applyFont="1" applyBorder="1"/>
    <xf numFmtId="167" fontId="1" fillId="0" borderId="0" xfId="0" applyNumberFormat="1" applyFont="1"/>
    <xf numFmtId="0" fontId="1" fillId="0" borderId="0" xfId="0" applyFont="1" applyAlignment="1">
      <alignment horizontal="center"/>
    </xf>
    <xf numFmtId="0" fontId="3" fillId="0" borderId="13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 indent="2"/>
    </xf>
    <xf numFmtId="167" fontId="3" fillId="0" borderId="6" xfId="0" applyNumberFormat="1" applyFont="1" applyBorder="1" applyAlignment="1">
      <alignment horizontal="left" vertical="center" wrapText="1" indent="2"/>
    </xf>
    <xf numFmtId="0" fontId="1" fillId="0" borderId="4" xfId="0" applyFont="1" applyBorder="1" applyAlignment="1">
      <alignment horizontal="left" vertical="center" wrapText="1" indent="2"/>
    </xf>
    <xf numFmtId="167" fontId="1" fillId="0" borderId="6" xfId="0" applyNumberFormat="1" applyFont="1" applyBorder="1" applyAlignment="1">
      <alignment horizontal="left" vertical="center" wrapText="1" indent="2"/>
    </xf>
    <xf numFmtId="0" fontId="1" fillId="0" borderId="4" xfId="0" applyFont="1" applyBorder="1" applyAlignment="1">
      <alignment horizontal="left" vertical="center" wrapText="1" indent="4"/>
    </xf>
    <xf numFmtId="167" fontId="1" fillId="0" borderId="4" xfId="0" applyNumberFormat="1" applyFont="1" applyBorder="1" applyAlignment="1">
      <alignment horizontal="left" vertical="center" wrapText="1" indent="4"/>
    </xf>
    <xf numFmtId="167" fontId="1" fillId="0" borderId="4" xfId="0" applyNumberFormat="1" applyFont="1" applyBorder="1" applyAlignment="1">
      <alignment horizontal="left" vertical="center" indent="4"/>
    </xf>
    <xf numFmtId="167" fontId="15" fillId="0" borderId="6" xfId="0" applyNumberFormat="1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 indent="2"/>
    </xf>
    <xf numFmtId="167" fontId="1" fillId="0" borderId="9" xfId="0" applyNumberFormat="1" applyFont="1" applyBorder="1" applyAlignment="1">
      <alignment horizontal="center" vertical="center" wrapText="1"/>
    </xf>
    <xf numFmtId="167" fontId="1" fillId="0" borderId="9" xfId="0" applyNumberFormat="1" applyFont="1" applyBorder="1" applyAlignment="1">
      <alignment horizontal="left" vertical="center" wrapText="1" indent="2"/>
    </xf>
    <xf numFmtId="0" fontId="128" fillId="0" borderId="0" xfId="0" applyFont="1"/>
    <xf numFmtId="0" fontId="39" fillId="6" borderId="50" xfId="0" applyFont="1" applyFill="1" applyBorder="1" applyAlignment="1">
      <alignment horizontal="center" vertical="center" wrapText="1"/>
    </xf>
    <xf numFmtId="0" fontId="39" fillId="6" borderId="13" xfId="0" applyFont="1" applyFill="1" applyBorder="1" applyAlignment="1">
      <alignment horizontal="center" vertical="center"/>
    </xf>
    <xf numFmtId="167" fontId="39" fillId="0" borderId="4" xfId="0" applyNumberFormat="1" applyFont="1" applyBorder="1" applyAlignment="1">
      <alignment horizontal="justify" vertical="center" wrapText="1"/>
    </xf>
    <xf numFmtId="167" fontId="39" fillId="0" borderId="6" xfId="0" applyNumberFormat="1" applyFont="1" applyBorder="1" applyAlignment="1">
      <alignment horizontal="right" vertical="center" wrapText="1"/>
    </xf>
    <xf numFmtId="167" fontId="128" fillId="0" borderId="4" xfId="0" applyNumberFormat="1" applyFont="1" applyBorder="1" applyAlignment="1">
      <alignment horizontal="left" vertical="center" wrapText="1" indent="2"/>
    </xf>
    <xf numFmtId="167" fontId="128" fillId="0" borderId="6" xfId="0" applyNumberFormat="1" applyFont="1" applyBorder="1" applyAlignment="1">
      <alignment horizontal="right" vertical="center" wrapText="1"/>
    </xf>
    <xf numFmtId="167" fontId="128" fillId="6" borderId="6" xfId="0" applyNumberFormat="1" applyFont="1" applyFill="1" applyBorder="1" applyAlignment="1">
      <alignment horizontal="right" vertical="center" wrapText="1"/>
    </xf>
    <xf numFmtId="167" fontId="128" fillId="0" borderId="6" xfId="0" applyNumberFormat="1" applyFont="1" applyFill="1" applyBorder="1" applyAlignment="1">
      <alignment horizontal="right" vertical="center" wrapText="1"/>
    </xf>
    <xf numFmtId="167" fontId="128" fillId="0" borderId="4" xfId="0" applyNumberFormat="1" applyFont="1" applyBorder="1" applyAlignment="1">
      <alignment horizontal="justify" vertical="center" wrapText="1"/>
    </xf>
    <xf numFmtId="167" fontId="39" fillId="0" borderId="4" xfId="0" applyNumberFormat="1" applyFont="1" applyBorder="1" applyAlignment="1">
      <alignment horizontal="justify" vertical="center"/>
    </xf>
    <xf numFmtId="167" fontId="129" fillId="0" borderId="4" xfId="0" applyNumberFormat="1" applyFont="1" applyBorder="1" applyAlignment="1">
      <alignment horizontal="justify" vertical="center" wrapText="1"/>
    </xf>
    <xf numFmtId="167" fontId="129" fillId="0" borderId="6" xfId="0" applyNumberFormat="1" applyFont="1" applyBorder="1" applyAlignment="1">
      <alignment horizontal="right" vertical="center" wrapText="1"/>
    </xf>
    <xf numFmtId="167" fontId="129" fillId="0" borderId="13" xfId="0" applyNumberFormat="1" applyFont="1" applyBorder="1" applyAlignment="1">
      <alignment horizontal="justify" vertical="center" wrapText="1"/>
    </xf>
    <xf numFmtId="167" fontId="129" fillId="0" borderId="9" xfId="0" applyNumberFormat="1" applyFont="1" applyBorder="1" applyAlignment="1">
      <alignment horizontal="right" vertical="center" wrapText="1"/>
    </xf>
    <xf numFmtId="167" fontId="61" fillId="0" borderId="0" xfId="0" applyNumberFormat="1" applyFont="1" applyAlignment="1">
      <alignment vertical="center"/>
    </xf>
    <xf numFmtId="167" fontId="128" fillId="0" borderId="0" xfId="0" applyNumberFormat="1" applyFont="1"/>
    <xf numFmtId="167" fontId="129" fillId="0" borderId="0" xfId="0" applyNumberFormat="1" applyFont="1" applyBorder="1" applyAlignment="1">
      <alignment horizontal="right" vertical="center" wrapText="1"/>
    </xf>
    <xf numFmtId="167" fontId="62" fillId="0" borderId="0" xfId="0" applyNumberFormat="1" applyFont="1" applyAlignment="1">
      <alignment vertical="center"/>
    </xf>
    <xf numFmtId="167" fontId="39" fillId="6" borderId="3" xfId="0" applyNumberFormat="1" applyFont="1" applyFill="1" applyBorder="1" applyAlignment="1">
      <alignment horizontal="center" vertical="center" wrapText="1"/>
    </xf>
    <xf numFmtId="167" fontId="39" fillId="6" borderId="9" xfId="0" applyNumberFormat="1" applyFont="1" applyFill="1" applyBorder="1" applyAlignment="1">
      <alignment horizontal="center" vertical="center" wrapText="1"/>
    </xf>
    <xf numFmtId="167" fontId="39" fillId="0" borderId="4" xfId="0" applyNumberFormat="1" applyFont="1" applyBorder="1" applyAlignment="1">
      <alignment horizontal="left" vertical="center" wrapText="1"/>
    </xf>
    <xf numFmtId="167" fontId="128" fillId="0" borderId="13" xfId="0" applyNumberFormat="1" applyFont="1" applyBorder="1" applyAlignment="1">
      <alignment horizontal="justify" vertical="center" wrapText="1"/>
    </xf>
    <xf numFmtId="167" fontId="128" fillId="0" borderId="9" xfId="0" applyNumberFormat="1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3" fillId="6" borderId="1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167" fontId="3" fillId="0" borderId="4" xfId="0" applyNumberFormat="1" applyFont="1" applyBorder="1" applyAlignment="1">
      <alignment vertical="center"/>
    </xf>
    <xf numFmtId="167" fontId="1" fillId="0" borderId="6" xfId="0" applyNumberFormat="1" applyFont="1" applyBorder="1" applyAlignment="1">
      <alignment horizontal="center" vertical="center"/>
    </xf>
    <xf numFmtId="167" fontId="1" fillId="0" borderId="4" xfId="0" applyNumberFormat="1" applyFont="1" applyBorder="1" applyAlignment="1">
      <alignment horizontal="left" vertical="center" indent="1"/>
    </xf>
    <xf numFmtId="167" fontId="1" fillId="0" borderId="4" xfId="0" applyNumberFormat="1" applyFont="1" applyBorder="1" applyAlignment="1">
      <alignment horizontal="left" vertical="center" wrapText="1" indent="1"/>
    </xf>
    <xf numFmtId="167" fontId="1" fillId="0" borderId="53" xfId="0" applyNumberFormat="1" applyFont="1" applyBorder="1" applyAlignment="1">
      <alignment horizontal="right" vertical="center"/>
    </xf>
    <xf numFmtId="167" fontId="1" fillId="0" borderId="4" xfId="0" applyNumberFormat="1" applyFont="1" applyBorder="1" applyAlignment="1">
      <alignment horizontal="left" vertical="center" indent="3"/>
    </xf>
    <xf numFmtId="167" fontId="1" fillId="0" borderId="4" xfId="0" applyNumberFormat="1" applyFont="1" applyBorder="1" applyAlignment="1">
      <alignment horizontal="left" vertical="center" wrapText="1" indent="3"/>
    </xf>
    <xf numFmtId="167" fontId="1" fillId="0" borderId="4" xfId="0" applyNumberFormat="1" applyFont="1" applyBorder="1" applyAlignment="1">
      <alignment horizontal="left" vertical="center"/>
    </xf>
    <xf numFmtId="167" fontId="3" fillId="0" borderId="4" xfId="0" applyNumberFormat="1" applyFont="1" applyBorder="1" applyAlignment="1">
      <alignment vertical="center" wrapText="1"/>
    </xf>
    <xf numFmtId="167" fontId="3" fillId="0" borderId="6" xfId="0" applyNumberFormat="1" applyFont="1" applyBorder="1" applyAlignment="1">
      <alignment horizontal="right" vertical="center"/>
    </xf>
    <xf numFmtId="167" fontId="3" fillId="0" borderId="53" xfId="0" applyNumberFormat="1" applyFont="1" applyBorder="1" applyAlignment="1">
      <alignment horizontal="right" vertical="center"/>
    </xf>
    <xf numFmtId="167" fontId="1" fillId="0" borderId="4" xfId="0" applyNumberFormat="1" applyFont="1" applyBorder="1" applyAlignment="1">
      <alignment vertical="center"/>
    </xf>
    <xf numFmtId="167" fontId="1" fillId="0" borderId="4" xfId="0" applyNumberFormat="1" applyFont="1" applyBorder="1" applyAlignment="1">
      <alignment horizontal="right" vertical="center"/>
    </xf>
    <xf numFmtId="167" fontId="1" fillId="6" borderId="6" xfId="0" applyNumberFormat="1" applyFont="1" applyFill="1" applyBorder="1" applyAlignment="1">
      <alignment horizontal="right" vertical="center"/>
    </xf>
    <xf numFmtId="167" fontId="1" fillId="6" borderId="6" xfId="0" applyNumberFormat="1" applyFont="1" applyFill="1" applyBorder="1" applyAlignment="1">
      <alignment horizontal="center" vertical="center"/>
    </xf>
    <xf numFmtId="167" fontId="1" fillId="0" borderId="6" xfId="0" applyNumberFormat="1" applyFont="1" applyBorder="1" applyAlignment="1">
      <alignment horizontal="justify" vertical="center"/>
    </xf>
    <xf numFmtId="167" fontId="1" fillId="0" borderId="71" xfId="0" applyNumberFormat="1" applyFont="1" applyBorder="1" applyAlignment="1">
      <alignment horizontal="left" vertical="center" indent="1"/>
    </xf>
    <xf numFmtId="167" fontId="1" fillId="0" borderId="72" xfId="0" applyNumberFormat="1" applyFont="1" applyBorder="1" applyAlignment="1">
      <alignment horizontal="right" vertical="center"/>
    </xf>
    <xf numFmtId="167" fontId="1" fillId="0" borderId="72" xfId="0" applyNumberFormat="1" applyFont="1" applyBorder="1" applyAlignment="1">
      <alignment horizontal="center" vertical="center"/>
    </xf>
    <xf numFmtId="167" fontId="1" fillId="0" borderId="4" xfId="0" applyNumberFormat="1" applyFont="1" applyBorder="1" applyAlignment="1">
      <alignment horizontal="left" vertical="center" wrapText="1"/>
    </xf>
    <xf numFmtId="167" fontId="1" fillId="0" borderId="13" xfId="0" applyNumberFormat="1" applyFont="1" applyBorder="1" applyAlignment="1">
      <alignment horizontal="left" vertical="center" wrapText="1"/>
    </xf>
    <xf numFmtId="167" fontId="1" fillId="0" borderId="9" xfId="0" applyNumberFormat="1" applyFont="1" applyBorder="1" applyAlignment="1">
      <alignment horizontal="right" vertical="center"/>
    </xf>
    <xf numFmtId="167" fontId="1" fillId="0" borderId="9" xfId="0" applyNumberFormat="1" applyFont="1" applyBorder="1" applyAlignment="1">
      <alignment horizontal="justify" vertical="center"/>
    </xf>
    <xf numFmtId="0" fontId="3" fillId="6" borderId="9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167" fontId="3" fillId="0" borderId="4" xfId="0" applyNumberFormat="1" applyFont="1" applyBorder="1" applyAlignment="1">
      <alignment horizontal="right" vertical="center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 indent="3"/>
    </xf>
    <xf numFmtId="0" fontId="1" fillId="0" borderId="73" xfId="0" applyFont="1" applyBorder="1" applyAlignment="1">
      <alignment horizontal="left" vertical="center"/>
    </xf>
    <xf numFmtId="0" fontId="1" fillId="0" borderId="72" xfId="0" applyFont="1" applyBorder="1" applyAlignment="1">
      <alignment horizontal="left" vertical="center"/>
    </xf>
    <xf numFmtId="167" fontId="1" fillId="0" borderId="71" xfId="0" applyNumberFormat="1" applyFont="1" applyBorder="1" applyAlignment="1">
      <alignment horizontal="right" vertical="center"/>
    </xf>
    <xf numFmtId="0" fontId="3" fillId="0" borderId="74" xfId="0" applyFont="1" applyBorder="1" applyAlignment="1">
      <alignment horizontal="left" vertical="center"/>
    </xf>
    <xf numFmtId="0" fontId="1" fillId="0" borderId="75" xfId="0" applyFont="1" applyBorder="1" applyAlignment="1">
      <alignment horizontal="left" vertical="center"/>
    </xf>
    <xf numFmtId="167" fontId="3" fillId="0" borderId="76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167" fontId="1" fillId="0" borderId="13" xfId="0" applyNumberFormat="1" applyFont="1" applyBorder="1" applyAlignment="1">
      <alignment horizontal="right" vertical="center"/>
    </xf>
    <xf numFmtId="0" fontId="3" fillId="6" borderId="62" xfId="0" applyFont="1" applyFill="1" applyBorder="1" applyAlignment="1">
      <alignment horizontal="center" vertical="center" wrapText="1"/>
    </xf>
    <xf numFmtId="0" fontId="3" fillId="0" borderId="50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right" vertical="center" wrapText="1"/>
    </xf>
    <xf numFmtId="0" fontId="3" fillId="0" borderId="4" xfId="0" applyFont="1" applyBorder="1" applyAlignment="1">
      <alignment horizontal="left" vertical="center"/>
    </xf>
    <xf numFmtId="167" fontId="3" fillId="0" borderId="6" xfId="0" applyNumberFormat="1" applyFont="1" applyBorder="1" applyAlignment="1">
      <alignment vertical="center"/>
    </xf>
    <xf numFmtId="0" fontId="1" fillId="0" borderId="4" xfId="0" applyFont="1" applyBorder="1" applyAlignment="1">
      <alignment horizontal="left" vertical="center" indent="2"/>
    </xf>
    <xf numFmtId="167" fontId="1" fillId="0" borderId="6" xfId="0" applyNumberFormat="1" applyFont="1" applyBorder="1" applyAlignment="1">
      <alignment vertical="center"/>
    </xf>
    <xf numFmtId="0" fontId="1" fillId="0" borderId="4" xfId="0" applyFont="1" applyBorder="1" applyAlignment="1">
      <alignment horizontal="left" vertical="center"/>
    </xf>
    <xf numFmtId="0" fontId="1" fillId="0" borderId="71" xfId="0" applyFont="1" applyBorder="1" applyAlignment="1">
      <alignment horizontal="left" vertical="center" indent="2"/>
    </xf>
    <xf numFmtId="167" fontId="1" fillId="0" borderId="72" xfId="0" applyNumberFormat="1" applyFont="1" applyBorder="1" applyAlignment="1">
      <alignment vertical="center"/>
    </xf>
    <xf numFmtId="0" fontId="1" fillId="0" borderId="13" xfId="0" applyFont="1" applyBorder="1" applyAlignment="1">
      <alignment horizontal="left" vertical="center"/>
    </xf>
    <xf numFmtId="167" fontId="1" fillId="0" borderId="9" xfId="0" applyNumberFormat="1" applyFont="1" applyBorder="1" applyAlignment="1">
      <alignment vertical="center"/>
    </xf>
    <xf numFmtId="167" fontId="3" fillId="0" borderId="4" xfId="0" applyNumberFormat="1" applyFont="1" applyBorder="1" applyAlignment="1" applyProtection="1">
      <alignment horizontal="right" vertical="center" wrapText="1"/>
      <protection locked="0"/>
    </xf>
    <xf numFmtId="0" fontId="1" fillId="0" borderId="8" xfId="0" applyFont="1" applyBorder="1" applyAlignment="1">
      <alignment vertical="center"/>
    </xf>
    <xf numFmtId="167" fontId="3" fillId="0" borderId="6" xfId="0" applyNumberFormat="1" applyFont="1" applyBorder="1" applyAlignment="1">
      <alignment vertical="center" wrapText="1"/>
    </xf>
    <xf numFmtId="167" fontId="1" fillId="0" borderId="4" xfId="0" applyNumberFormat="1" applyFont="1" applyBorder="1" applyAlignment="1">
      <alignment horizontal="left" vertical="center" wrapText="1" indent="5"/>
    </xf>
    <xf numFmtId="167" fontId="1" fillId="0" borderId="6" xfId="0" applyNumberFormat="1" applyFont="1" applyBorder="1" applyAlignment="1">
      <alignment vertical="center" wrapText="1"/>
    </xf>
    <xf numFmtId="167" fontId="1" fillId="0" borderId="4" xfId="0" applyNumberFormat="1" applyFont="1" applyBorder="1" applyAlignment="1">
      <alignment vertical="center" wrapText="1"/>
    </xf>
    <xf numFmtId="167" fontId="1" fillId="6" borderId="6" xfId="0" applyNumberFormat="1" applyFont="1" applyFill="1" applyBorder="1" applyAlignment="1">
      <alignment vertical="center" wrapText="1"/>
    </xf>
    <xf numFmtId="167" fontId="1" fillId="0" borderId="13" xfId="0" applyNumberFormat="1" applyFont="1" applyBorder="1" applyAlignment="1">
      <alignment vertical="center" wrapText="1"/>
    </xf>
    <xf numFmtId="167" fontId="1" fillId="0" borderId="9" xfId="0" applyNumberFormat="1" applyFont="1" applyBorder="1" applyAlignment="1">
      <alignment vertical="center" wrapText="1"/>
    </xf>
    <xf numFmtId="167" fontId="3" fillId="6" borderId="10" xfId="0" applyNumberFormat="1" applyFont="1" applyFill="1" applyBorder="1" applyAlignment="1">
      <alignment vertical="center"/>
    </xf>
    <xf numFmtId="167" fontId="3" fillId="6" borderId="12" xfId="0" applyNumberFormat="1" applyFont="1" applyFill="1" applyBorder="1" applyAlignment="1">
      <alignment horizontal="center" vertical="center" wrapText="1"/>
    </xf>
    <xf numFmtId="167" fontId="1" fillId="0" borderId="50" xfId="0" applyNumberFormat="1" applyFont="1" applyBorder="1" applyAlignment="1">
      <alignment vertical="center" wrapText="1"/>
    </xf>
    <xf numFmtId="167" fontId="3" fillId="0" borderId="13" xfId="0" applyNumberFormat="1" applyFont="1" applyBorder="1" applyAlignment="1">
      <alignment vertical="center" wrapText="1"/>
    </xf>
    <xf numFmtId="167" fontId="3" fillId="0" borderId="9" xfId="0" applyNumberFormat="1" applyFont="1" applyBorder="1" applyAlignment="1">
      <alignment vertical="center" wrapText="1"/>
    </xf>
    <xf numFmtId="167" fontId="3" fillId="6" borderId="3" xfId="0" applyNumberFormat="1" applyFont="1" applyFill="1" applyBorder="1" applyAlignment="1">
      <alignment horizontal="center" vertical="center"/>
    </xf>
    <xf numFmtId="167" fontId="3" fillId="6" borderId="9" xfId="0" applyNumberFormat="1" applyFont="1" applyFill="1" applyBorder="1" applyAlignment="1">
      <alignment horizontal="center" vertical="center"/>
    </xf>
    <xf numFmtId="167" fontId="1" fillId="0" borderId="50" xfId="0" applyNumberFormat="1" applyFont="1" applyBorder="1" applyAlignment="1">
      <alignment vertical="center"/>
    </xf>
    <xf numFmtId="167" fontId="1" fillId="0" borderId="4" xfId="0" applyNumberFormat="1" applyFont="1" applyBorder="1" applyAlignment="1">
      <alignment horizontal="left" vertical="center" indent="5"/>
    </xf>
    <xf numFmtId="167" fontId="3" fillId="0" borderId="13" xfId="0" applyNumberFormat="1" applyFont="1" applyBorder="1" applyAlignment="1">
      <alignment vertical="center"/>
    </xf>
    <xf numFmtId="167" fontId="3" fillId="0" borderId="9" xfId="0" applyNumberFormat="1" applyFont="1" applyBorder="1" applyAlignment="1">
      <alignment vertical="center"/>
    </xf>
    <xf numFmtId="167" fontId="1" fillId="0" borderId="4" xfId="0" applyNumberFormat="1" applyFont="1" applyBorder="1" applyAlignment="1">
      <alignment horizontal="justify" vertical="center"/>
    </xf>
    <xf numFmtId="167" fontId="1" fillId="17" borderId="6" xfId="0" applyNumberFormat="1" applyFont="1" applyFill="1" applyBorder="1" applyAlignment="1">
      <alignment vertical="center"/>
    </xf>
    <xf numFmtId="167" fontId="3" fillId="0" borderId="4" xfId="0" applyNumberFormat="1" applyFont="1" applyBorder="1" applyAlignment="1">
      <alignment horizontal="left" vertical="center" indent="1"/>
    </xf>
    <xf numFmtId="167" fontId="3" fillId="0" borderId="4" xfId="0" applyNumberFormat="1" applyFont="1" applyBorder="1" applyAlignment="1">
      <alignment horizontal="left" vertical="center" wrapText="1" indent="1"/>
    </xf>
    <xf numFmtId="0" fontId="96" fillId="0" borderId="19" xfId="0" applyFont="1" applyBorder="1" applyAlignment="1">
      <alignment horizontal="justify" vertical="center"/>
    </xf>
    <xf numFmtId="3" fontId="81" fillId="4" borderId="19" xfId="0" applyNumberFormat="1" applyFont="1" applyFill="1" applyBorder="1" applyAlignment="1">
      <alignment horizontal="center" vertical="center" wrapText="1" readingOrder="1"/>
    </xf>
    <xf numFmtId="0" fontId="81" fillId="4" borderId="19" xfId="0" applyFont="1" applyFill="1" applyBorder="1" applyAlignment="1">
      <alignment horizontal="center" vertical="center" wrapText="1"/>
    </xf>
    <xf numFmtId="3" fontId="135" fillId="4" borderId="19" xfId="0" applyNumberFormat="1" applyFont="1" applyFill="1" applyBorder="1" applyAlignment="1"/>
    <xf numFmtId="10" fontId="135" fillId="4" borderId="19" xfId="0" applyNumberFormat="1" applyFont="1" applyFill="1" applyBorder="1" applyAlignment="1"/>
    <xf numFmtId="0" fontId="81" fillId="4" borderId="19" xfId="0" applyFont="1" applyFill="1" applyBorder="1" applyAlignment="1">
      <alignment horizontal="center" vertical="center" readingOrder="1"/>
    </xf>
    <xf numFmtId="3" fontId="81" fillId="4" borderId="19" xfId="0" applyNumberFormat="1" applyFont="1" applyFill="1" applyBorder="1" applyAlignment="1">
      <alignment horizontal="left" vertical="center" wrapText="1" readingOrder="1"/>
    </xf>
    <xf numFmtId="0" fontId="135" fillId="4" borderId="19" xfId="0" applyFont="1" applyFill="1" applyBorder="1" applyAlignment="1">
      <alignment horizontal="center" vertical="center" wrapText="1"/>
    </xf>
    <xf numFmtId="0" fontId="81" fillId="4" borderId="19" xfId="0" applyFont="1" applyFill="1" applyBorder="1" applyAlignment="1">
      <alignment vertical="center" wrapText="1" readingOrder="1"/>
    </xf>
    <xf numFmtId="0" fontId="135" fillId="4" borderId="19" xfId="0" applyFont="1" applyFill="1" applyBorder="1" applyAlignment="1">
      <alignment horizontal="center"/>
    </xf>
    <xf numFmtId="9" fontId="135" fillId="4" borderId="19" xfId="0" applyNumberFormat="1" applyFont="1" applyFill="1" applyBorder="1" applyAlignment="1">
      <alignment horizontal="center"/>
    </xf>
    <xf numFmtId="10" fontId="81" fillId="4" borderId="19" xfId="0" applyNumberFormat="1" applyFont="1" applyFill="1" applyBorder="1" applyAlignment="1">
      <alignment vertical="center"/>
    </xf>
    <xf numFmtId="3" fontId="135" fillId="4" borderId="19" xfId="0" applyNumberFormat="1" applyFont="1" applyFill="1" applyBorder="1" applyAlignment="1">
      <alignment horizontal="center" vertical="center" wrapText="1"/>
    </xf>
    <xf numFmtId="9" fontId="81" fillId="4" borderId="19" xfId="0" applyNumberFormat="1" applyFont="1" applyFill="1" applyBorder="1" applyAlignment="1">
      <alignment vertical="center"/>
    </xf>
    <xf numFmtId="0" fontId="136" fillId="0" borderId="0" xfId="0" applyFont="1"/>
    <xf numFmtId="0" fontId="0" fillId="0" borderId="0" xfId="0" applyBorder="1"/>
    <xf numFmtId="0" fontId="81" fillId="4" borderId="19" xfId="0" applyFont="1" applyFill="1" applyBorder="1" applyAlignment="1">
      <alignment vertical="center"/>
    </xf>
    <xf numFmtId="0" fontId="82" fillId="0" borderId="6" xfId="0" applyFont="1" applyBorder="1" applyAlignment="1">
      <alignment horizontal="center" vertical="center"/>
    </xf>
    <xf numFmtId="4" fontId="82" fillId="0" borderId="17" xfId="0" applyNumberFormat="1" applyFont="1" applyBorder="1" applyAlignment="1">
      <alignment horizontal="center" vertical="center"/>
    </xf>
    <xf numFmtId="0" fontId="0" fillId="0" borderId="0" xfId="0" applyFill="1"/>
    <xf numFmtId="0" fontId="95" fillId="0" borderId="3" xfId="0" applyFont="1" applyFill="1" applyBorder="1" applyAlignment="1">
      <alignment horizontal="justify" vertical="center"/>
    </xf>
    <xf numFmtId="0" fontId="96" fillId="0" borderId="6" xfId="0" applyFont="1" applyFill="1" applyBorder="1" applyAlignment="1">
      <alignment horizontal="justify" vertical="center"/>
    </xf>
    <xf numFmtId="7" fontId="96" fillId="0" borderId="19" xfId="0" applyNumberFormat="1" applyFont="1" applyFill="1" applyBorder="1" applyAlignment="1">
      <alignment horizontal="justify" vertical="center"/>
    </xf>
    <xf numFmtId="0" fontId="96" fillId="0" borderId="19" xfId="0" applyFont="1" applyFill="1" applyBorder="1" applyAlignment="1">
      <alignment horizontal="justify" vertical="center"/>
    </xf>
    <xf numFmtId="0" fontId="95" fillId="0" borderId="19" xfId="0" applyFont="1" applyFill="1" applyBorder="1" applyAlignment="1">
      <alignment horizontal="justify" vertical="center"/>
    </xf>
    <xf numFmtId="0" fontId="98" fillId="0" borderId="19" xfId="14" applyFill="1" applyBorder="1" applyAlignment="1">
      <alignment horizontal="justify" vertical="center"/>
    </xf>
    <xf numFmtId="0" fontId="99" fillId="0" borderId="19" xfId="0" applyFont="1" applyFill="1" applyBorder="1" applyAlignment="1">
      <alignment horizontal="center" vertical="center"/>
    </xf>
    <xf numFmtId="0" fontId="96" fillId="0" borderId="19" xfId="0" applyFont="1" applyFill="1" applyBorder="1" applyAlignment="1">
      <alignment horizontal="center" vertical="center"/>
    </xf>
    <xf numFmtId="0" fontId="99" fillId="0" borderId="19" xfId="0" applyFont="1" applyFill="1" applyBorder="1" applyAlignment="1">
      <alignment horizontal="center" vertical="center" wrapText="1"/>
    </xf>
    <xf numFmtId="43" fontId="3" fillId="0" borderId="0" xfId="12" applyFont="1" applyBorder="1"/>
    <xf numFmtId="0" fontId="0" fillId="0" borderId="0" xfId="0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4" fontId="83" fillId="18" borderId="0" xfId="12" applyNumberFormat="1" applyFont="1" applyFill="1" applyBorder="1" applyAlignment="1" applyProtection="1">
      <alignment vertical="top"/>
      <protection locked="0"/>
    </xf>
    <xf numFmtId="43" fontId="40" fillId="0" borderId="0" xfId="12" applyFont="1"/>
    <xf numFmtId="39" fontId="96" fillId="0" borderId="19" xfId="0" applyNumberFormat="1" applyFont="1" applyBorder="1" applyAlignment="1">
      <alignment vertical="center"/>
    </xf>
    <xf numFmtId="39" fontId="98" fillId="0" borderId="19" xfId="14" applyNumberFormat="1" applyBorder="1" applyAlignment="1">
      <alignment vertical="center"/>
    </xf>
    <xf numFmtId="3" fontId="96" fillId="0" borderId="19" xfId="0" quotePrefix="1" applyNumberFormat="1" applyFont="1" applyFill="1" applyBorder="1" applyAlignment="1">
      <alignment horizontal="right" vertical="center"/>
    </xf>
    <xf numFmtId="0" fontId="96" fillId="0" borderId="19" xfId="0" applyFont="1" applyFill="1" applyBorder="1" applyAlignment="1">
      <alignment horizontal="right" vertical="center"/>
    </xf>
    <xf numFmtId="7" fontId="96" fillId="0" borderId="19" xfId="0" applyNumberFormat="1" applyFont="1" applyFill="1" applyBorder="1" applyAlignment="1">
      <alignment horizontal="right" vertical="center"/>
    </xf>
    <xf numFmtId="39" fontId="96" fillId="0" borderId="19" xfId="0" quotePrefix="1" applyNumberFormat="1" applyFont="1" applyBorder="1" applyAlignment="1">
      <alignment vertical="center"/>
    </xf>
    <xf numFmtId="2" fontId="98" fillId="0" borderId="19" xfId="14" applyNumberFormat="1" applyFill="1" applyBorder="1" applyAlignment="1">
      <alignment horizontal="right" vertical="center"/>
    </xf>
    <xf numFmtId="3" fontId="96" fillId="0" borderId="19" xfId="0" applyNumberFormat="1" applyFont="1" applyFill="1" applyBorder="1" applyAlignment="1">
      <alignment horizontal="right" vertical="center"/>
    </xf>
    <xf numFmtId="43" fontId="96" fillId="0" borderId="19" xfId="0" applyNumberFormat="1" applyFont="1" applyFill="1" applyBorder="1" applyAlignment="1">
      <alignment horizontal="justify" vertical="center"/>
    </xf>
    <xf numFmtId="43" fontId="1" fillId="0" borderId="0" xfId="0" applyNumberFormat="1" applyFont="1"/>
    <xf numFmtId="43" fontId="137" fillId="0" borderId="17" xfId="12" applyFont="1" applyFill="1" applyBorder="1" applyAlignment="1" applyProtection="1">
      <alignment horizontal="right" vertical="center" wrapText="1"/>
    </xf>
    <xf numFmtId="43" fontId="95" fillId="0" borderId="19" xfId="0" applyNumberFormat="1" applyFont="1" applyFill="1" applyBorder="1" applyAlignment="1">
      <alignment horizontal="justify" vertical="center"/>
    </xf>
    <xf numFmtId="43" fontId="5" fillId="0" borderId="0" xfId="0" applyNumberFormat="1" applyFont="1"/>
    <xf numFmtId="39" fontId="95" fillId="0" borderId="19" xfId="0" applyNumberFormat="1" applyFont="1" applyBorder="1" applyAlignment="1">
      <alignment vertical="center"/>
    </xf>
    <xf numFmtId="43" fontId="137" fillId="0" borderId="17" xfId="12" applyFont="1" applyBorder="1" applyAlignment="1">
      <alignment horizontal="justify" vertical="center" wrapText="1"/>
    </xf>
    <xf numFmtId="43" fontId="138" fillId="0" borderId="17" xfId="12" applyFont="1" applyBorder="1" applyAlignment="1">
      <alignment horizontal="justify" vertical="center" wrapText="1"/>
    </xf>
    <xf numFmtId="39" fontId="96" fillId="0" borderId="19" xfId="8" applyNumberFormat="1" applyFont="1" applyBorder="1" applyAlignment="1">
      <alignment vertical="center"/>
    </xf>
    <xf numFmtId="39" fontId="96" fillId="0" borderId="19" xfId="8" applyNumberFormat="1" applyFont="1" applyBorder="1" applyAlignment="1">
      <alignment horizontal="right" vertical="center"/>
    </xf>
    <xf numFmtId="7" fontId="139" fillId="0" borderId="19" xfId="0" applyNumberFormat="1" applyFont="1" applyFill="1" applyBorder="1" applyAlignment="1">
      <alignment horizontal="justify" vertical="center"/>
    </xf>
    <xf numFmtId="7" fontId="95" fillId="0" borderId="19" xfId="0" applyNumberFormat="1" applyFont="1" applyFill="1" applyBorder="1" applyAlignment="1">
      <alignment horizontal="right" vertical="center"/>
    </xf>
    <xf numFmtId="0" fontId="95" fillId="0" borderId="19" xfId="0" applyFont="1" applyFill="1" applyBorder="1" applyAlignment="1">
      <alignment horizontal="right" vertical="center"/>
    </xf>
    <xf numFmtId="43" fontId="96" fillId="0" borderId="19" xfId="0" applyNumberFormat="1" applyFont="1" applyFill="1" applyBorder="1" applyAlignment="1">
      <alignment horizontal="right" vertical="center"/>
    </xf>
    <xf numFmtId="0" fontId="66" fillId="0" borderId="10" xfId="0" applyFont="1" applyBorder="1" applyAlignment="1">
      <alignment horizontal="justify" vertical="center" wrapText="1"/>
    </xf>
    <xf numFmtId="0" fontId="66" fillId="0" borderId="11" xfId="0" applyFont="1" applyBorder="1" applyAlignment="1">
      <alignment horizontal="justify" vertical="center" wrapText="1"/>
    </xf>
    <xf numFmtId="0" fontId="66" fillId="0" borderId="12" xfId="0" applyFont="1" applyBorder="1" applyAlignment="1">
      <alignment horizontal="justify" vertical="center" wrapText="1"/>
    </xf>
    <xf numFmtId="0" fontId="67" fillId="6" borderId="50" xfId="0" applyFont="1" applyFill="1" applyBorder="1" applyAlignment="1">
      <alignment horizontal="justify" vertical="center" wrapText="1"/>
    </xf>
    <xf numFmtId="0" fontId="67" fillId="6" borderId="13" xfId="0" applyFont="1" applyFill="1" applyBorder="1" applyAlignment="1">
      <alignment horizontal="justify" vertical="center" wrapText="1"/>
    </xf>
    <xf numFmtId="0" fontId="67" fillId="0" borderId="50" xfId="0" applyFont="1" applyBorder="1" applyAlignment="1">
      <alignment horizontal="justify" vertical="center" wrapText="1"/>
    </xf>
    <xf numFmtId="0" fontId="67" fillId="0" borderId="13" xfId="0" applyFont="1" applyBorder="1" applyAlignment="1">
      <alignment horizontal="justify" vertical="center" wrapText="1"/>
    </xf>
    <xf numFmtId="0" fontId="5" fillId="0" borderId="0" xfId="0" applyFont="1" applyFill="1" applyBorder="1" applyAlignment="1" applyProtection="1">
      <alignment horizontal="left" wrapText="1"/>
      <protection locked="0"/>
    </xf>
    <xf numFmtId="0" fontId="10" fillId="0" borderId="0" xfId="0" applyFont="1" applyFill="1" applyBorder="1" applyAlignment="1" applyProtection="1">
      <alignment horizontal="center" vertical="top"/>
      <protection locked="0"/>
    </xf>
    <xf numFmtId="0" fontId="6" fillId="0" borderId="0" xfId="0" applyFont="1" applyFill="1" applyBorder="1" applyAlignment="1" applyProtection="1">
      <alignment horizontal="center" vertical="top"/>
      <protection locked="0"/>
    </xf>
    <xf numFmtId="0" fontId="3" fillId="6" borderId="1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horizontal="center"/>
      <protection locked="0"/>
    </xf>
    <xf numFmtId="0" fontId="11" fillId="0" borderId="8" xfId="0" applyFont="1" applyFill="1" applyBorder="1" applyAlignment="1" applyProtection="1">
      <alignment horizontal="center" vertical="top"/>
      <protection locked="0"/>
    </xf>
    <xf numFmtId="0" fontId="21" fillId="2" borderId="5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left" vertical="center" wrapText="1"/>
      <protection locked="0"/>
    </xf>
    <xf numFmtId="0" fontId="16" fillId="0" borderId="37" xfId="0" applyFont="1" applyBorder="1" applyAlignment="1" applyProtection="1">
      <alignment horizontal="center" vertical="center"/>
      <protection locked="0"/>
    </xf>
    <xf numFmtId="0" fontId="16" fillId="0" borderId="38" xfId="0" applyFont="1" applyBorder="1" applyAlignment="1" applyProtection="1">
      <alignment horizontal="center" vertical="center"/>
      <protection locked="0"/>
    </xf>
    <xf numFmtId="0" fontId="39" fillId="7" borderId="1" xfId="0" applyFont="1" applyFill="1" applyBorder="1" applyAlignment="1">
      <alignment horizontal="center" vertical="center"/>
    </xf>
    <xf numFmtId="0" fontId="39" fillId="7" borderId="2" xfId="0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39" fillId="7" borderId="0" xfId="0" applyFont="1" applyFill="1" applyBorder="1" applyAlignment="1">
      <alignment horizontal="center" vertical="center"/>
    </xf>
    <xf numFmtId="0" fontId="39" fillId="7" borderId="6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center" vertical="center"/>
    </xf>
    <xf numFmtId="0" fontId="39" fillId="7" borderId="8" xfId="0" applyFont="1" applyFill="1" applyBorder="1" applyAlignment="1">
      <alignment horizontal="center" vertical="center"/>
    </xf>
    <xf numFmtId="0" fontId="39" fillId="7" borderId="9" xfId="0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center" vertical="top"/>
    </xf>
    <xf numFmtId="0" fontId="25" fillId="0" borderId="5" xfId="0" applyFont="1" applyFill="1" applyBorder="1" applyAlignment="1" applyProtection="1">
      <alignment horizontal="justify" vertical="top"/>
      <protection locked="0"/>
    </xf>
    <xf numFmtId="0" fontId="25" fillId="0" borderId="0" xfId="0" applyFont="1" applyFill="1" applyBorder="1" applyAlignment="1" applyProtection="1">
      <alignment horizontal="justify" vertical="top"/>
      <protection locked="0"/>
    </xf>
    <xf numFmtId="0" fontId="6" fillId="0" borderId="8" xfId="0" applyFont="1" applyFill="1" applyBorder="1" applyAlignment="1" applyProtection="1">
      <alignment horizontal="center" vertical="top"/>
      <protection locked="0"/>
    </xf>
    <xf numFmtId="0" fontId="3" fillId="0" borderId="41" xfId="0" applyFont="1" applyFill="1" applyBorder="1" applyAlignment="1" applyProtection="1">
      <alignment horizontal="center" vertical="center"/>
      <protection locked="0"/>
    </xf>
    <xf numFmtId="0" fontId="3" fillId="0" borderId="40" xfId="0" applyFont="1" applyFill="1" applyBorder="1" applyAlignment="1" applyProtection="1">
      <alignment horizontal="center" vertical="center"/>
      <protection locked="0"/>
    </xf>
    <xf numFmtId="0" fontId="6" fillId="0" borderId="43" xfId="0" applyFont="1" applyFill="1" applyBorder="1" applyAlignment="1" applyProtection="1">
      <alignment horizontal="center" vertical="center"/>
      <protection locked="0"/>
    </xf>
    <xf numFmtId="0" fontId="6" fillId="0" borderId="21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11" fillId="0" borderId="8" xfId="0" applyFont="1" applyFill="1" applyBorder="1" applyAlignment="1" applyProtection="1">
      <alignment horizontal="center" vertical="center"/>
      <protection locked="0"/>
    </xf>
    <xf numFmtId="0" fontId="3" fillId="0" borderId="10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justify" vertical="top" wrapText="1"/>
      <protection locked="0"/>
    </xf>
    <xf numFmtId="0" fontId="6" fillId="0" borderId="0" xfId="0" applyFont="1" applyBorder="1" applyAlignment="1" applyProtection="1">
      <alignment horizontal="justify" vertical="top" wrapText="1"/>
      <protection locked="0"/>
    </xf>
    <xf numFmtId="0" fontId="7" fillId="0" borderId="7" xfId="0" applyFont="1" applyBorder="1" applyAlignment="1" applyProtection="1">
      <alignment horizontal="justify" vertical="top" wrapText="1"/>
      <protection locked="0"/>
    </xf>
    <xf numFmtId="0" fontId="7" fillId="0" borderId="8" xfId="0" applyFont="1" applyBorder="1" applyAlignment="1" applyProtection="1">
      <alignment horizontal="justify" vertical="top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justify" vertical="top" wrapText="1"/>
      <protection locked="0"/>
    </xf>
    <xf numFmtId="0" fontId="7" fillId="0" borderId="0" xfId="0" applyFont="1" applyBorder="1" applyAlignment="1" applyProtection="1">
      <alignment horizontal="justify" vertical="top" wrapText="1"/>
      <protection locked="0"/>
    </xf>
    <xf numFmtId="0" fontId="6" fillId="0" borderId="5" xfId="0" applyFont="1" applyBorder="1" applyAlignment="1" applyProtection="1">
      <alignment horizontal="left" vertical="top" wrapText="1" indent="5"/>
      <protection locked="0"/>
    </xf>
    <xf numFmtId="0" fontId="6" fillId="0" borderId="0" xfId="0" applyFont="1" applyBorder="1" applyAlignment="1" applyProtection="1">
      <alignment horizontal="left" vertical="top" wrapText="1" indent="5"/>
      <protection locked="0"/>
    </xf>
    <xf numFmtId="167" fontId="39" fillId="6" borderId="50" xfId="0" applyNumberFormat="1" applyFont="1" applyFill="1" applyBorder="1" applyAlignment="1">
      <alignment horizontal="center" vertical="center" wrapText="1"/>
    </xf>
    <xf numFmtId="167" fontId="39" fillId="6" borderId="13" xfId="0" applyNumberFormat="1" applyFont="1" applyFill="1" applyBorder="1" applyAlignment="1">
      <alignment horizontal="center" vertical="center" wrapText="1"/>
    </xf>
    <xf numFmtId="0" fontId="39" fillId="6" borderId="10" xfId="0" applyFont="1" applyFill="1" applyBorder="1" applyAlignment="1">
      <alignment horizontal="center" vertical="center"/>
    </xf>
    <xf numFmtId="0" fontId="39" fillId="6" borderId="11" xfId="0" applyFont="1" applyFill="1" applyBorder="1" applyAlignment="1">
      <alignment horizontal="center" vertical="center"/>
    </xf>
    <xf numFmtId="0" fontId="39" fillId="6" borderId="12" xfId="0" applyFont="1" applyFill="1" applyBorder="1" applyAlignment="1">
      <alignment horizontal="center" vertical="center"/>
    </xf>
    <xf numFmtId="0" fontId="39" fillId="6" borderId="10" xfId="0" applyFont="1" applyFill="1" applyBorder="1" applyAlignment="1">
      <alignment horizontal="center" vertical="center" wrapText="1"/>
    </xf>
    <xf numFmtId="0" fontId="39" fillId="6" borderId="11" xfId="0" applyFont="1" applyFill="1" applyBorder="1" applyAlignment="1">
      <alignment horizontal="center" vertical="center" wrapText="1"/>
    </xf>
    <xf numFmtId="0" fontId="39" fillId="6" borderId="12" xfId="0" applyFont="1" applyFill="1" applyBorder="1" applyAlignment="1">
      <alignment horizontal="center" vertical="center" wrapText="1"/>
    </xf>
    <xf numFmtId="167" fontId="61" fillId="0" borderId="2" xfId="0" applyNumberFormat="1" applyFont="1" applyBorder="1" applyAlignment="1">
      <alignment horizontal="left" vertical="top" wrapText="1"/>
    </xf>
    <xf numFmtId="0" fontId="39" fillId="4" borderId="0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justify"/>
    </xf>
    <xf numFmtId="0" fontId="3" fillId="0" borderId="2" xfId="0" applyFont="1" applyBorder="1" applyAlignment="1">
      <alignment horizontal="center" vertical="justify"/>
    </xf>
    <xf numFmtId="0" fontId="3" fillId="0" borderId="3" xfId="0" applyFont="1" applyBorder="1" applyAlignment="1">
      <alignment horizontal="center" vertical="justify"/>
    </xf>
    <xf numFmtId="0" fontId="3" fillId="0" borderId="5" xfId="0" applyFont="1" applyBorder="1" applyAlignment="1">
      <alignment horizontal="center" vertical="justify"/>
    </xf>
    <xf numFmtId="0" fontId="3" fillId="0" borderId="0" xfId="0" applyFont="1" applyBorder="1" applyAlignment="1">
      <alignment horizontal="center" vertical="justify"/>
    </xf>
    <xf numFmtId="0" fontId="3" fillId="0" borderId="6" xfId="0" applyFont="1" applyBorder="1" applyAlignment="1">
      <alignment horizontal="center" vertical="justify"/>
    </xf>
    <xf numFmtId="0" fontId="3" fillId="0" borderId="7" xfId="0" applyFont="1" applyBorder="1" applyAlignment="1">
      <alignment horizontal="center" vertical="justify"/>
    </xf>
    <xf numFmtId="0" fontId="3" fillId="0" borderId="8" xfId="0" applyFont="1" applyBorder="1" applyAlignment="1">
      <alignment horizontal="center" vertical="justify"/>
    </xf>
    <xf numFmtId="0" fontId="3" fillId="0" borderId="9" xfId="0" applyFont="1" applyBorder="1" applyAlignment="1">
      <alignment horizontal="center" vertical="justify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top"/>
    </xf>
    <xf numFmtId="0" fontId="95" fillId="0" borderId="19" xfId="15" applyFont="1" applyFill="1" applyBorder="1" applyAlignment="1"/>
    <xf numFmtId="0" fontId="95" fillId="0" borderId="19" xfId="15" applyFont="1" applyFill="1" applyBorder="1" applyAlignment="1">
      <alignment horizontal="center"/>
    </xf>
    <xf numFmtId="49" fontId="96" fillId="0" borderId="19" xfId="15" applyNumberFormat="1" applyFont="1" applyBorder="1" applyAlignment="1"/>
    <xf numFmtId="7" fontId="96" fillId="0" borderId="60" xfId="15" applyNumberFormat="1" applyFont="1" applyBorder="1" applyAlignment="1"/>
    <xf numFmtId="7" fontId="96" fillId="0" borderId="32" xfId="15" applyNumberFormat="1" applyFont="1" applyBorder="1" applyAlignment="1"/>
    <xf numFmtId="7" fontId="96" fillId="0" borderId="36" xfId="15" applyNumberFormat="1" applyFont="1" applyBorder="1" applyAlignment="1"/>
    <xf numFmtId="44" fontId="96" fillId="0" borderId="32" xfId="15" applyNumberFormat="1" applyFont="1" applyBorder="1" applyAlignment="1"/>
    <xf numFmtId="44" fontId="96" fillId="0" borderId="36" xfId="15" applyNumberFormat="1" applyFont="1" applyBorder="1" applyAlignment="1"/>
    <xf numFmtId="49" fontId="95" fillId="0" borderId="60" xfId="15" applyNumberFormat="1" applyFont="1" applyBorder="1" applyAlignment="1">
      <alignment horizontal="right"/>
    </xf>
    <xf numFmtId="49" fontId="95" fillId="0" borderId="32" xfId="15" applyNumberFormat="1" applyFont="1" applyBorder="1" applyAlignment="1">
      <alignment horizontal="right"/>
    </xf>
    <xf numFmtId="49" fontId="95" fillId="0" borderId="36" xfId="15" applyNumberFormat="1" applyFont="1" applyBorder="1" applyAlignment="1">
      <alignment horizontal="right"/>
    </xf>
    <xf numFmtId="44" fontId="95" fillId="0" borderId="60" xfId="16" applyFont="1" applyBorder="1" applyAlignment="1"/>
    <xf numFmtId="44" fontId="95" fillId="0" borderId="32" xfId="16" applyFont="1" applyBorder="1" applyAlignment="1"/>
    <xf numFmtId="44" fontId="95" fillId="0" borderId="36" xfId="16" applyFont="1" applyBorder="1" applyAlignment="1"/>
    <xf numFmtId="44" fontId="95" fillId="0" borderId="19" xfId="16" applyFont="1" applyBorder="1" applyAlignment="1"/>
    <xf numFmtId="0" fontId="108" fillId="0" borderId="0" xfId="15" applyFont="1" applyFill="1" applyBorder="1" applyAlignment="1">
      <alignment horizontal="center" vertical="top" wrapText="1"/>
    </xf>
    <xf numFmtId="0" fontId="95" fillId="0" borderId="60" xfId="15" applyFont="1" applyFill="1" applyBorder="1" applyAlignment="1">
      <alignment horizontal="center"/>
    </xf>
    <xf numFmtId="0" fontId="95" fillId="0" borderId="32" xfId="15" applyFont="1" applyFill="1" applyBorder="1" applyAlignment="1">
      <alignment horizontal="center"/>
    </xf>
    <xf numFmtId="0" fontId="95" fillId="0" borderId="36" xfId="15" applyFont="1" applyFill="1" applyBorder="1" applyAlignment="1">
      <alignment horizontal="center"/>
    </xf>
    <xf numFmtId="7" fontId="96" fillId="0" borderId="19" xfId="15" applyNumberFormat="1" applyFont="1" applyBorder="1" applyAlignment="1"/>
    <xf numFmtId="44" fontId="96" fillId="0" borderId="19" xfId="15" applyNumberFormat="1" applyFont="1" applyBorder="1" applyAlignment="1"/>
    <xf numFmtId="49" fontId="96" fillId="0" borderId="19" xfId="15" applyNumberFormat="1" applyFont="1" applyFill="1" applyBorder="1" applyAlignment="1"/>
    <xf numFmtId="7" fontId="96" fillId="0" borderId="19" xfId="15" applyNumberFormat="1" applyFont="1" applyFill="1" applyBorder="1" applyAlignment="1"/>
    <xf numFmtId="44" fontId="96" fillId="0" borderId="19" xfId="15" applyNumberFormat="1" applyFont="1" applyFill="1" applyBorder="1" applyAlignment="1"/>
    <xf numFmtId="7" fontId="95" fillId="0" borderId="60" xfId="16" applyNumberFormat="1" applyFont="1" applyBorder="1" applyAlignment="1">
      <alignment horizontal="right"/>
    </xf>
    <xf numFmtId="44" fontId="95" fillId="0" borderId="32" xfId="16" applyFont="1" applyBorder="1" applyAlignment="1">
      <alignment horizontal="right"/>
    </xf>
    <xf numFmtId="44" fontId="95" fillId="0" borderId="36" xfId="16" applyFont="1" applyBorder="1" applyAlignment="1">
      <alignment horizontal="right"/>
    </xf>
    <xf numFmtId="49" fontId="96" fillId="0" borderId="60" xfId="15" applyNumberFormat="1" applyFont="1" applyFill="1" applyBorder="1" applyAlignment="1">
      <alignment horizontal="left"/>
    </xf>
    <xf numFmtId="49" fontId="96" fillId="0" borderId="32" xfId="15" applyNumberFormat="1" applyFont="1" applyFill="1" applyBorder="1" applyAlignment="1">
      <alignment horizontal="left"/>
    </xf>
    <xf numFmtId="7" fontId="96" fillId="0" borderId="60" xfId="15" applyNumberFormat="1" applyFont="1" applyFill="1" applyBorder="1" applyAlignment="1">
      <alignment horizontal="right"/>
    </xf>
    <xf numFmtId="7" fontId="96" fillId="0" borderId="32" xfId="15" applyNumberFormat="1" applyFont="1" applyFill="1" applyBorder="1" applyAlignment="1">
      <alignment horizontal="right"/>
    </xf>
    <xf numFmtId="7" fontId="96" fillId="0" borderId="36" xfId="15" applyNumberFormat="1" applyFont="1" applyFill="1" applyBorder="1" applyAlignment="1">
      <alignment horizontal="right"/>
    </xf>
    <xf numFmtId="44" fontId="96" fillId="0" borderId="32" xfId="15" applyNumberFormat="1" applyFont="1" applyFill="1" applyBorder="1" applyAlignment="1">
      <alignment horizontal="right"/>
    </xf>
    <xf numFmtId="44" fontId="96" fillId="0" borderId="36" xfId="15" applyNumberFormat="1" applyFont="1" applyFill="1" applyBorder="1" applyAlignment="1">
      <alignment horizontal="right"/>
    </xf>
    <xf numFmtId="49" fontId="95" fillId="0" borderId="60" xfId="15" applyNumberFormat="1" applyFont="1" applyFill="1" applyBorder="1" applyAlignment="1">
      <alignment horizontal="right"/>
    </xf>
    <xf numFmtId="49" fontId="95" fillId="0" borderId="32" xfId="15" applyNumberFormat="1" applyFont="1" applyFill="1" applyBorder="1" applyAlignment="1">
      <alignment horizontal="right"/>
    </xf>
    <xf numFmtId="49" fontId="95" fillId="0" borderId="36" xfId="15" applyNumberFormat="1" applyFont="1" applyFill="1" applyBorder="1" applyAlignment="1">
      <alignment horizontal="right"/>
    </xf>
    <xf numFmtId="7" fontId="95" fillId="0" borderId="60" xfId="16" applyNumberFormat="1" applyFont="1" applyFill="1" applyBorder="1" applyAlignment="1">
      <alignment horizontal="right"/>
    </xf>
    <xf numFmtId="44" fontId="95" fillId="0" borderId="32" xfId="16" applyFont="1" applyFill="1" applyBorder="1" applyAlignment="1">
      <alignment horizontal="right"/>
    </xf>
    <xf numFmtId="44" fontId="95" fillId="0" borderId="36" xfId="16" applyFont="1" applyFill="1" applyBorder="1" applyAlignment="1">
      <alignment horizontal="right"/>
    </xf>
    <xf numFmtId="0" fontId="95" fillId="0" borderId="60" xfId="15" applyFont="1" applyFill="1" applyBorder="1" applyAlignment="1">
      <alignment horizontal="left"/>
    </xf>
    <xf numFmtId="0" fontId="95" fillId="0" borderId="32" xfId="15" applyFont="1" applyFill="1" applyBorder="1" applyAlignment="1">
      <alignment horizontal="left"/>
    </xf>
    <xf numFmtId="0" fontId="95" fillId="0" borderId="60" xfId="15" applyFont="1" applyFill="1" applyBorder="1" applyAlignment="1"/>
    <xf numFmtId="0" fontId="95" fillId="0" borderId="32" xfId="15" applyFont="1" applyFill="1" applyBorder="1" applyAlignment="1"/>
    <xf numFmtId="0" fontId="95" fillId="0" borderId="36" xfId="15" applyFont="1" applyFill="1" applyBorder="1" applyAlignment="1"/>
    <xf numFmtId="49" fontId="96" fillId="0" borderId="60" xfId="15" applyNumberFormat="1" applyFont="1" applyFill="1" applyBorder="1" applyAlignment="1"/>
    <xf numFmtId="49" fontId="96" fillId="0" borderId="32" xfId="15" applyNumberFormat="1" applyFont="1" applyFill="1" applyBorder="1" applyAlignment="1"/>
    <xf numFmtId="49" fontId="96" fillId="0" borderId="36" xfId="15" applyNumberFormat="1" applyFont="1" applyFill="1" applyBorder="1" applyAlignment="1"/>
    <xf numFmtId="43" fontId="96" fillId="0" borderId="19" xfId="12" applyFont="1" applyFill="1" applyBorder="1" applyAlignment="1"/>
    <xf numFmtId="4" fontId="96" fillId="0" borderId="19" xfId="15" applyNumberFormat="1" applyFont="1" applyFill="1" applyBorder="1" applyAlignment="1"/>
    <xf numFmtId="44" fontId="95" fillId="0" borderId="19" xfId="16" applyFont="1" applyFill="1" applyBorder="1" applyAlignment="1"/>
    <xf numFmtId="7" fontId="95" fillId="0" borderId="32" xfId="16" applyNumberFormat="1" applyFont="1" applyFill="1" applyBorder="1" applyAlignment="1">
      <alignment horizontal="right"/>
    </xf>
    <xf numFmtId="7" fontId="95" fillId="0" borderId="36" xfId="16" applyNumberFormat="1" applyFont="1" applyFill="1" applyBorder="1" applyAlignment="1">
      <alignment horizontal="right"/>
    </xf>
    <xf numFmtId="44" fontId="95" fillId="0" borderId="60" xfId="16" applyFont="1" applyFill="1" applyBorder="1" applyAlignment="1">
      <alignment horizontal="center"/>
    </xf>
    <xf numFmtId="44" fontId="95" fillId="0" borderId="32" xfId="16" applyFont="1" applyFill="1" applyBorder="1" applyAlignment="1">
      <alignment horizontal="center"/>
    </xf>
    <xf numFmtId="44" fontId="95" fillId="0" borderId="36" xfId="16" applyFont="1" applyFill="1" applyBorder="1" applyAlignment="1">
      <alignment horizontal="center"/>
    </xf>
    <xf numFmtId="4" fontId="96" fillId="0" borderId="60" xfId="15" applyNumberFormat="1" applyFont="1" applyFill="1" applyBorder="1" applyAlignment="1"/>
    <xf numFmtId="4" fontId="96" fillId="0" borderId="32" xfId="15" applyNumberFormat="1" applyFont="1" applyFill="1" applyBorder="1" applyAlignment="1"/>
    <xf numFmtId="4" fontId="96" fillId="0" borderId="36" xfId="15" applyNumberFormat="1" applyFont="1" applyFill="1" applyBorder="1" applyAlignment="1"/>
    <xf numFmtId="44" fontId="95" fillId="0" borderId="60" xfId="16" applyFont="1" applyFill="1" applyBorder="1" applyAlignment="1"/>
    <xf numFmtId="44" fontId="95" fillId="0" borderId="32" xfId="16" applyFont="1" applyFill="1" applyBorder="1" applyAlignment="1"/>
    <xf numFmtId="44" fontId="95" fillId="0" borderId="36" xfId="16" applyFont="1" applyFill="1" applyBorder="1" applyAlignment="1"/>
    <xf numFmtId="7" fontId="95" fillId="0" borderId="60" xfId="16" applyNumberFormat="1" applyFont="1" applyFill="1" applyBorder="1" applyAlignment="1"/>
    <xf numFmtId="7" fontId="95" fillId="0" borderId="32" xfId="16" applyNumberFormat="1" applyFont="1" applyFill="1" applyBorder="1" applyAlignment="1"/>
    <xf numFmtId="7" fontId="95" fillId="0" borderId="36" xfId="16" applyNumberFormat="1" applyFont="1" applyFill="1" applyBorder="1" applyAlignment="1"/>
    <xf numFmtId="0" fontId="96" fillId="0" borderId="0" xfId="15" applyFont="1" applyAlignment="1">
      <alignment horizontal="justify" vertical="justify" wrapText="1"/>
    </xf>
    <xf numFmtId="7" fontId="95" fillId="0" borderId="19" xfId="16" applyNumberFormat="1" applyFont="1" applyFill="1" applyBorder="1" applyAlignment="1"/>
    <xf numFmtId="49" fontId="96" fillId="0" borderId="60" xfId="15" applyNumberFormat="1" applyFont="1" applyBorder="1" applyAlignment="1"/>
    <xf numFmtId="49" fontId="96" fillId="0" borderId="32" xfId="15" applyNumberFormat="1" applyFont="1" applyBorder="1" applyAlignment="1"/>
    <xf numFmtId="49" fontId="96" fillId="0" borderId="36" xfId="15" applyNumberFormat="1" applyFont="1" applyBorder="1" applyAlignment="1"/>
    <xf numFmtId="4" fontId="96" fillId="0" borderId="19" xfId="15" applyNumberFormat="1" applyFont="1" applyBorder="1" applyAlignment="1"/>
    <xf numFmtId="3" fontId="109" fillId="0" borderId="0" xfId="0" applyNumberFormat="1" applyFont="1" applyFill="1" applyBorder="1" applyAlignment="1">
      <alignment horizontal="left" vertical="center"/>
    </xf>
    <xf numFmtId="7" fontId="95" fillId="0" borderId="60" xfId="16" applyNumberFormat="1" applyFont="1" applyBorder="1" applyAlignment="1"/>
    <xf numFmtId="7" fontId="95" fillId="0" borderId="32" xfId="16" applyNumberFormat="1" applyFont="1" applyBorder="1" applyAlignment="1"/>
    <xf numFmtId="7" fontId="95" fillId="0" borderId="36" xfId="16" applyNumberFormat="1" applyFont="1" applyBorder="1" applyAlignment="1"/>
    <xf numFmtId="0" fontId="84" fillId="0" borderId="0" xfId="15" applyFont="1" applyFill="1" applyBorder="1" applyAlignment="1">
      <alignment horizontal="center" vertical="justify"/>
    </xf>
    <xf numFmtId="0" fontId="83" fillId="0" borderId="0" xfId="15" applyFont="1" applyFill="1" applyBorder="1" applyAlignment="1">
      <alignment vertical="justify"/>
    </xf>
    <xf numFmtId="0" fontId="84" fillId="0" borderId="0" xfId="15" applyFont="1" applyFill="1" applyBorder="1" applyAlignment="1">
      <alignment horizontal="center" vertical="top"/>
    </xf>
    <xf numFmtId="0" fontId="106" fillId="0" borderId="0" xfId="0" applyFont="1" applyFill="1" applyBorder="1" applyAlignment="1">
      <alignment horizontal="left" vertical="top"/>
    </xf>
    <xf numFmtId="0" fontId="124" fillId="0" borderId="10" xfId="15" applyFont="1" applyFill="1" applyBorder="1" applyAlignment="1">
      <alignment horizontal="center" vertical="center" wrapText="1"/>
    </xf>
    <xf numFmtId="0" fontId="124" fillId="0" borderId="12" xfId="15" applyFont="1" applyFill="1" applyBorder="1" applyAlignment="1">
      <alignment horizontal="center" vertical="center" wrapText="1"/>
    </xf>
    <xf numFmtId="0" fontId="124" fillId="0" borderId="11" xfId="15" applyFont="1" applyFill="1" applyBorder="1" applyAlignment="1">
      <alignment horizontal="center" vertical="center" wrapText="1"/>
    </xf>
    <xf numFmtId="0" fontId="106" fillId="0" borderId="0" xfId="0" applyFont="1" applyFill="1" applyBorder="1" applyAlignment="1">
      <alignment horizontal="left"/>
    </xf>
    <xf numFmtId="0" fontId="85" fillId="0" borderId="0" xfId="0" applyFont="1" applyFill="1" applyBorder="1" applyAlignment="1" applyProtection="1">
      <alignment horizontal="left" wrapText="1"/>
      <protection locked="0"/>
    </xf>
    <xf numFmtId="0" fontId="125" fillId="0" borderId="5" xfId="15" applyFont="1" applyFill="1" applyBorder="1" applyAlignment="1">
      <alignment horizontal="center" vertical="center"/>
    </xf>
    <xf numFmtId="0" fontId="125" fillId="0" borderId="6" xfId="15" applyFont="1" applyFill="1" applyBorder="1" applyAlignment="1">
      <alignment horizontal="center" vertical="center"/>
    </xf>
    <xf numFmtId="0" fontId="125" fillId="0" borderId="0" xfId="15" applyFont="1" applyFill="1" applyBorder="1" applyAlignment="1">
      <alignment horizontal="center" vertical="center"/>
    </xf>
    <xf numFmtId="0" fontId="125" fillId="0" borderId="1" xfId="15" applyFont="1" applyFill="1" applyBorder="1" applyAlignment="1">
      <alignment horizontal="center" vertical="center"/>
    </xf>
    <xf numFmtId="0" fontId="125" fillId="0" borderId="3" xfId="15" applyFont="1" applyFill="1" applyBorder="1" applyAlignment="1">
      <alignment horizontal="center" vertical="center"/>
    </xf>
    <xf numFmtId="0" fontId="125" fillId="0" borderId="2" xfId="15" applyFont="1" applyFill="1" applyBorder="1" applyAlignment="1">
      <alignment horizontal="center" vertical="center"/>
    </xf>
    <xf numFmtId="0" fontId="125" fillId="0" borderId="7" xfId="15" applyFont="1" applyFill="1" applyBorder="1" applyAlignment="1">
      <alignment horizontal="center" vertical="center"/>
    </xf>
    <xf numFmtId="0" fontId="125" fillId="0" borderId="9" xfId="15" applyFont="1" applyFill="1" applyBorder="1" applyAlignment="1">
      <alignment horizontal="center" vertical="center"/>
    </xf>
    <xf numFmtId="0" fontId="125" fillId="0" borderId="8" xfId="15" applyFont="1" applyFill="1" applyBorder="1" applyAlignment="1">
      <alignment horizontal="center" vertical="center"/>
    </xf>
    <xf numFmtId="0" fontId="69" fillId="0" borderId="0" xfId="15" applyFont="1" applyFill="1" applyBorder="1" applyAlignment="1">
      <alignment horizontal="left" vertical="center" wrapText="1"/>
    </xf>
    <xf numFmtId="0" fontId="69" fillId="0" borderId="0" xfId="15" applyFont="1" applyFill="1" applyBorder="1" applyAlignment="1">
      <alignment vertical="center" wrapText="1"/>
    </xf>
    <xf numFmtId="0" fontId="125" fillId="0" borderId="5" xfId="15" applyFont="1" applyFill="1" applyBorder="1" applyAlignment="1">
      <alignment horizontal="left" vertical="center"/>
    </xf>
    <xf numFmtId="0" fontId="125" fillId="0" borderId="6" xfId="15" applyFont="1" applyFill="1" applyBorder="1" applyAlignment="1">
      <alignment horizontal="left" vertical="center"/>
    </xf>
    <xf numFmtId="0" fontId="69" fillId="0" borderId="0" xfId="15" applyFont="1" applyFill="1" applyBorder="1" applyAlignment="1">
      <alignment horizontal="left" wrapText="1"/>
    </xf>
    <xf numFmtId="0" fontId="69" fillId="0" borderId="61" xfId="15" applyFont="1" applyBorder="1" applyAlignment="1">
      <alignment horizontal="left"/>
    </xf>
    <xf numFmtId="0" fontId="69" fillId="0" borderId="0" xfId="15" applyFont="1" applyBorder="1" applyAlignment="1">
      <alignment horizontal="left"/>
    </xf>
    <xf numFmtId="0" fontId="69" fillId="0" borderId="6" xfId="15" applyFont="1" applyBorder="1" applyAlignment="1">
      <alignment horizontal="left"/>
    </xf>
    <xf numFmtId="0" fontId="58" fillId="0" borderId="61" xfId="15" applyFont="1" applyBorder="1" applyAlignment="1">
      <alignment horizontal="left"/>
    </xf>
    <xf numFmtId="0" fontId="58" fillId="0" borderId="0" xfId="15" applyFont="1" applyBorder="1" applyAlignment="1">
      <alignment horizontal="left"/>
    </xf>
    <xf numFmtId="0" fontId="58" fillId="0" borderId="6" xfId="15" applyFont="1" applyBorder="1" applyAlignment="1">
      <alignment horizontal="left"/>
    </xf>
    <xf numFmtId="0" fontId="58" fillId="0" borderId="56" xfId="15" applyFont="1" applyBorder="1" applyAlignment="1">
      <alignment horizontal="center" vertical="center" wrapText="1"/>
    </xf>
    <xf numFmtId="0" fontId="58" fillId="0" borderId="11" xfId="15" applyFont="1" applyBorder="1" applyAlignment="1">
      <alignment horizontal="center" vertical="center" wrapText="1"/>
    </xf>
    <xf numFmtId="0" fontId="58" fillId="0" borderId="12" xfId="15" applyFont="1" applyBorder="1" applyAlignment="1">
      <alignment horizontal="center" vertical="center" wrapText="1"/>
    </xf>
    <xf numFmtId="0" fontId="58" fillId="0" borderId="25" xfId="15" applyFont="1" applyBorder="1" applyAlignment="1">
      <alignment horizontal="left"/>
    </xf>
    <xf numFmtId="0" fontId="58" fillId="0" borderId="2" xfId="15" applyFont="1" applyBorder="1" applyAlignment="1">
      <alignment horizontal="left"/>
    </xf>
    <xf numFmtId="0" fontId="58" fillId="0" borderId="3" xfId="15" applyFont="1" applyBorder="1" applyAlignment="1">
      <alignment horizontal="left"/>
    </xf>
    <xf numFmtId="0" fontId="69" fillId="0" borderId="55" xfId="15" applyFont="1" applyBorder="1" applyAlignment="1">
      <alignment horizontal="center"/>
    </xf>
    <xf numFmtId="0" fontId="69" fillId="0" borderId="8" xfId="15" applyFont="1" applyBorder="1" applyAlignment="1">
      <alignment horizontal="center"/>
    </xf>
    <xf numFmtId="0" fontId="69" fillId="0" borderId="9" xfId="15" applyFont="1" applyBorder="1" applyAlignment="1">
      <alignment horizontal="center"/>
    </xf>
    <xf numFmtId="0" fontId="106" fillId="0" borderId="0" xfId="15" applyFont="1" applyFill="1" applyBorder="1" applyAlignment="1">
      <alignment horizontal="left" vertical="top"/>
    </xf>
    <xf numFmtId="166" fontId="126" fillId="0" borderId="0" xfId="15" applyNumberFormat="1" applyFont="1" applyFill="1" applyBorder="1" applyAlignment="1">
      <alignment horizontal="right" vertical="top"/>
    </xf>
    <xf numFmtId="0" fontId="104" fillId="0" borderId="0" xfId="15" applyFont="1" applyFill="1" applyBorder="1" applyAlignment="1">
      <alignment horizontal="center" vertical="top"/>
    </xf>
    <xf numFmtId="165" fontId="127" fillId="0" borderId="0" xfId="15" applyNumberFormat="1" applyFont="1" applyBorder="1" applyAlignment="1">
      <alignment horizontal="right" vertical="top"/>
    </xf>
    <xf numFmtId="165" fontId="126" fillId="0" borderId="0" xfId="15" applyNumberFormat="1" applyFont="1" applyFill="1" applyBorder="1" applyAlignment="1">
      <alignment horizontal="right" vertical="top"/>
    </xf>
    <xf numFmtId="0" fontId="83" fillId="0" borderId="0" xfId="15" applyFont="1" applyFill="1" applyBorder="1" applyAlignment="1">
      <alignment horizontal="center" vertical="justify"/>
    </xf>
    <xf numFmtId="0" fontId="116" fillId="0" borderId="0" xfId="15" applyFont="1" applyFill="1" applyBorder="1" applyAlignment="1">
      <alignment horizontal="justify" vertical="justify" wrapText="1"/>
    </xf>
    <xf numFmtId="0" fontId="116" fillId="0" borderId="0" xfId="15" applyFont="1" applyFill="1" applyBorder="1" applyAlignment="1">
      <alignment horizontal="left" vertical="justify" wrapText="1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25" fillId="0" borderId="10" xfId="0" applyFont="1" applyBorder="1" applyAlignment="1" applyProtection="1">
      <alignment horizontal="center" vertical="center"/>
      <protection locked="0"/>
    </xf>
    <xf numFmtId="0" fontId="25" fillId="0" borderId="12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/>
    </xf>
    <xf numFmtId="0" fontId="3" fillId="0" borderId="56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left" vertical="center" wrapText="1" indent="1"/>
      <protection locked="0"/>
    </xf>
    <xf numFmtId="0" fontId="1" fillId="0" borderId="6" xfId="0" applyFont="1" applyBorder="1" applyAlignment="1" applyProtection="1">
      <alignment horizontal="left" vertical="center" wrapText="1" indent="1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0" fontId="3" fillId="0" borderId="25" xfId="0" applyFont="1" applyFill="1" applyBorder="1" applyAlignment="1" applyProtection="1">
      <alignment horizontal="center" vertical="center"/>
      <protection locked="0"/>
    </xf>
    <xf numFmtId="0" fontId="3" fillId="0" borderId="47" xfId="0" applyFont="1" applyFill="1" applyBorder="1" applyAlignment="1" applyProtection="1">
      <alignment horizontal="center" vertical="center"/>
      <protection locked="0"/>
    </xf>
    <xf numFmtId="0" fontId="3" fillId="0" borderId="61" xfId="0" applyFont="1" applyFill="1" applyBorder="1" applyAlignment="1" applyProtection="1">
      <alignment horizontal="center" vertical="center"/>
      <protection locked="0"/>
    </xf>
    <xf numFmtId="0" fontId="3" fillId="0" borderId="48" xfId="0" applyFont="1" applyFill="1" applyBorder="1" applyAlignment="1" applyProtection="1">
      <alignment horizontal="center" vertical="center"/>
      <protection locked="0"/>
    </xf>
    <xf numFmtId="0" fontId="3" fillId="0" borderId="55" xfId="0" applyFont="1" applyFill="1" applyBorder="1" applyAlignment="1" applyProtection="1">
      <alignment horizontal="center" vertical="center"/>
      <protection locked="0"/>
    </xf>
    <xf numFmtId="0" fontId="3" fillId="6" borderId="50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50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 applyProtection="1">
      <alignment horizontal="left" vertical="center"/>
      <protection locked="0"/>
    </xf>
    <xf numFmtId="0" fontId="6" fillId="2" borderId="21" xfId="0" applyFont="1" applyFill="1" applyBorder="1" applyAlignment="1" applyProtection="1">
      <alignment horizontal="left" vertical="center"/>
      <protection locked="0"/>
    </xf>
    <xf numFmtId="0" fontId="3" fillId="0" borderId="45" xfId="0" applyFont="1" applyFill="1" applyBorder="1" applyAlignment="1" applyProtection="1">
      <alignment horizontal="center" vertical="center" wrapText="1"/>
    </xf>
    <xf numFmtId="0" fontId="3" fillId="0" borderId="48" xfId="0" applyFont="1" applyFill="1" applyBorder="1" applyAlignment="1" applyProtection="1">
      <alignment horizontal="center" vertical="center" wrapText="1"/>
    </xf>
    <xf numFmtId="0" fontId="11" fillId="0" borderId="8" xfId="0" applyFont="1" applyFill="1" applyBorder="1" applyAlignment="1" applyProtection="1">
      <alignment horizontal="left" vertical="center"/>
      <protection locked="0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3" fillId="6" borderId="54" xfId="0" applyFont="1" applyFill="1" applyBorder="1" applyAlignment="1">
      <alignment horizontal="center" vertical="center"/>
    </xf>
    <xf numFmtId="0" fontId="3" fillId="6" borderId="51" xfId="0" applyFont="1" applyFill="1" applyBorder="1" applyAlignment="1">
      <alignment horizontal="center" vertical="center"/>
    </xf>
    <xf numFmtId="0" fontId="3" fillId="6" borderId="52" xfId="0" applyFont="1" applyFill="1" applyBorder="1" applyAlignment="1">
      <alignment horizontal="center" vertical="center"/>
    </xf>
    <xf numFmtId="0" fontId="46" fillId="0" borderId="0" xfId="0" applyFont="1" applyFill="1" applyAlignment="1" applyProtection="1">
      <alignment horizontal="left" vertical="justify" indent="3"/>
      <protection locked="0"/>
    </xf>
    <xf numFmtId="0" fontId="48" fillId="0" borderId="0" xfId="0" applyFont="1" applyFill="1" applyAlignment="1" applyProtection="1">
      <alignment horizontal="left"/>
      <protection locked="0"/>
    </xf>
    <xf numFmtId="0" fontId="46" fillId="0" borderId="0" xfId="0" applyFont="1" applyFill="1" applyAlignment="1" applyProtection="1">
      <alignment horizontal="left"/>
      <protection locked="0"/>
    </xf>
    <xf numFmtId="0" fontId="3" fillId="0" borderId="45" xfId="0" applyFont="1" applyFill="1" applyBorder="1" applyAlignment="1" applyProtection="1">
      <alignment horizontal="center" vertical="center" wrapText="1"/>
      <protection locked="0"/>
    </xf>
    <xf numFmtId="0" fontId="3" fillId="0" borderId="48" xfId="0" applyFont="1" applyFill="1" applyBorder="1" applyAlignment="1" applyProtection="1">
      <alignment horizontal="center" vertical="center" wrapText="1"/>
      <protection locked="0"/>
    </xf>
    <xf numFmtId="0" fontId="3" fillId="6" borderId="10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 applyProtection="1">
      <alignment horizontal="center" vertical="center"/>
      <protection locked="0"/>
    </xf>
    <xf numFmtId="0" fontId="6" fillId="0" borderId="48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1" fillId="0" borderId="45" xfId="0" applyFont="1" applyFill="1" applyBorder="1" applyAlignment="1" applyProtection="1">
      <alignment horizontal="center" vertical="center"/>
      <protection locked="0"/>
    </xf>
    <xf numFmtId="0" fontId="11" fillId="0" borderId="48" xfId="0" applyFont="1" applyFill="1" applyBorder="1" applyAlignment="1" applyProtection="1">
      <alignment horizontal="center" vertical="center"/>
      <protection locked="0"/>
    </xf>
    <xf numFmtId="4" fontId="11" fillId="0" borderId="8" xfId="0" applyNumberFormat="1" applyFont="1" applyFill="1" applyBorder="1" applyAlignment="1" applyProtection="1">
      <alignment horizontal="left" vertical="center"/>
      <protection locked="0"/>
    </xf>
    <xf numFmtId="0" fontId="3" fillId="6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0" fontId="59" fillId="6" borderId="50" xfId="0" applyFont="1" applyFill="1" applyBorder="1" applyAlignment="1">
      <alignment horizontal="center" vertical="center"/>
    </xf>
    <xf numFmtId="0" fontId="59" fillId="6" borderId="13" xfId="0" applyFont="1" applyFill="1" applyBorder="1" applyAlignment="1">
      <alignment horizontal="center" vertical="center"/>
    </xf>
    <xf numFmtId="0" fontId="59" fillId="6" borderId="10" xfId="0" applyFont="1" applyFill="1" applyBorder="1" applyAlignment="1">
      <alignment horizontal="center" vertical="center" wrapText="1"/>
    </xf>
    <xf numFmtId="0" fontId="59" fillId="6" borderId="11" xfId="0" applyFont="1" applyFill="1" applyBorder="1" applyAlignment="1">
      <alignment horizontal="center" vertical="center" wrapText="1"/>
    </xf>
    <xf numFmtId="0" fontId="59" fillId="6" borderId="12" xfId="0" applyFont="1" applyFill="1" applyBorder="1" applyAlignment="1">
      <alignment horizontal="center" vertical="center" wrapText="1"/>
    </xf>
    <xf numFmtId="0" fontId="59" fillId="6" borderId="50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0" fillId="0" borderId="0" xfId="0" applyFont="1" applyAlignment="1" applyProtection="1">
      <alignment horizontal="center"/>
      <protection locked="0"/>
    </xf>
    <xf numFmtId="0" fontId="33" fillId="2" borderId="31" xfId="0" applyFont="1" applyFill="1" applyBorder="1" applyAlignment="1" applyProtection="1">
      <alignment horizontal="center" vertical="center"/>
      <protection locked="0"/>
    </xf>
    <xf numFmtId="0" fontId="33" fillId="2" borderId="32" xfId="0" applyFont="1" applyFill="1" applyBorder="1" applyAlignment="1" applyProtection="1">
      <alignment horizontal="center" vertical="center"/>
      <protection locked="0"/>
    </xf>
    <xf numFmtId="0" fontId="33" fillId="2" borderId="33" xfId="0" applyFont="1" applyFill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3" fillId="0" borderId="1" xfId="0" applyFont="1" applyBorder="1" applyAlignment="1" applyProtection="1">
      <alignment horizontal="center" vertical="center"/>
      <protection locked="0"/>
    </xf>
    <xf numFmtId="0" fontId="33" fillId="0" borderId="26" xfId="0" applyFont="1" applyBorder="1" applyAlignment="1" applyProtection="1">
      <alignment horizontal="center" vertical="center"/>
      <protection locked="0"/>
    </xf>
    <xf numFmtId="0" fontId="33" fillId="0" borderId="7" xfId="0" applyFont="1" applyBorder="1" applyAlignment="1" applyProtection="1">
      <alignment horizontal="center" vertical="center"/>
      <protection locked="0"/>
    </xf>
    <xf numFmtId="0" fontId="33" fillId="0" borderId="27" xfId="0" applyFont="1" applyBorder="1" applyAlignment="1" applyProtection="1">
      <alignment horizontal="center" vertical="center"/>
      <protection locked="0"/>
    </xf>
    <xf numFmtId="0" fontId="33" fillId="2" borderId="28" xfId="0" applyFont="1" applyFill="1" applyBorder="1" applyAlignment="1" applyProtection="1">
      <alignment horizontal="center" vertical="center"/>
      <protection locked="0"/>
    </xf>
    <xf numFmtId="0" fontId="33" fillId="2" borderId="29" xfId="0" applyFont="1" applyFill="1" applyBorder="1" applyAlignment="1" applyProtection="1">
      <alignment horizontal="center" vertical="center"/>
      <protection locked="0"/>
    </xf>
    <xf numFmtId="0" fontId="33" fillId="2" borderId="30" xfId="0" applyFont="1" applyFill="1" applyBorder="1" applyAlignment="1" applyProtection="1">
      <alignment horizontal="center" vertical="center"/>
      <protection locked="0"/>
    </xf>
    <xf numFmtId="0" fontId="33" fillId="0" borderId="15" xfId="0" applyFont="1" applyBorder="1" applyAlignment="1" applyProtection="1">
      <alignment horizontal="center" vertical="center"/>
      <protection locked="0"/>
    </xf>
    <xf numFmtId="0" fontId="33" fillId="0" borderId="16" xfId="0" applyFont="1" applyBorder="1" applyAlignment="1" applyProtection="1">
      <alignment horizontal="center" vertical="center"/>
      <protection locked="0"/>
    </xf>
    <xf numFmtId="0" fontId="33" fillId="0" borderId="22" xfId="0" applyFont="1" applyBorder="1" applyAlignment="1" applyProtection="1">
      <alignment horizontal="center" vertical="center"/>
      <protection locked="0"/>
    </xf>
    <xf numFmtId="0" fontId="33" fillId="0" borderId="18" xfId="0" applyFont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6" fillId="4" borderId="0" xfId="0" applyFont="1" applyFill="1" applyBorder="1" applyAlignment="1" applyProtection="1">
      <alignment horizontal="center" vertical="center" wrapText="1"/>
    </xf>
    <xf numFmtId="0" fontId="11" fillId="0" borderId="8" xfId="0" applyFont="1" applyFill="1" applyBorder="1" applyAlignment="1" applyProtection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49" fontId="82" fillId="2" borderId="19" xfId="13" applyNumberFormat="1" applyFont="1" applyFill="1" applyBorder="1" applyAlignment="1">
      <alignment horizontal="center" vertical="center" textRotation="90" wrapText="1"/>
    </xf>
    <xf numFmtId="0" fontId="82" fillId="2" borderId="19" xfId="13" applyFont="1" applyFill="1" applyBorder="1" applyAlignment="1">
      <alignment horizontal="center" vertical="center" wrapText="1"/>
    </xf>
    <xf numFmtId="49" fontId="82" fillId="2" borderId="19" xfId="13" applyNumberFormat="1" applyFont="1" applyFill="1" applyBorder="1" applyAlignment="1">
      <alignment horizontal="center" vertical="center" wrapText="1"/>
    </xf>
    <xf numFmtId="0" fontId="87" fillId="15" borderId="19" xfId="0" applyFont="1" applyFill="1" applyBorder="1" applyAlignment="1">
      <alignment horizontal="left" vertical="center" wrapText="1"/>
    </xf>
    <xf numFmtId="0" fontId="88" fillId="0" borderId="19" xfId="0" applyFont="1" applyBorder="1" applyAlignment="1">
      <alignment horizontal="center" vertical="top"/>
    </xf>
    <xf numFmtId="49" fontId="83" fillId="0" borderId="19" xfId="1" applyNumberFormat="1" applyFont="1" applyFill="1" applyBorder="1" applyAlignment="1" applyProtection="1">
      <alignment horizontal="left" vertical="top"/>
    </xf>
    <xf numFmtId="0" fontId="83" fillId="0" borderId="19" xfId="0" applyFont="1" applyFill="1" applyBorder="1" applyAlignment="1">
      <alignment horizontal="left" vertical="top" wrapText="1"/>
    </xf>
    <xf numFmtId="0" fontId="83" fillId="0" borderId="19" xfId="0" applyFont="1" applyFill="1" applyBorder="1" applyAlignment="1">
      <alignment horizontal="left" vertical="top"/>
    </xf>
    <xf numFmtId="2" fontId="85" fillId="0" borderId="19" xfId="6" quotePrefix="1" applyNumberFormat="1" applyFont="1" applyFill="1" applyBorder="1" applyAlignment="1">
      <alignment horizontal="left" vertical="top" wrapText="1"/>
    </xf>
    <xf numFmtId="2" fontId="85" fillId="0" borderId="19" xfId="6" applyNumberFormat="1" applyFont="1" applyFill="1" applyBorder="1" applyAlignment="1">
      <alignment horizontal="left" vertical="top" wrapText="1"/>
    </xf>
    <xf numFmtId="9" fontId="81" fillId="4" borderId="19" xfId="0" applyNumberFormat="1" applyFont="1" applyFill="1" applyBorder="1" applyAlignment="1">
      <alignment horizontal="center" vertical="center" wrapText="1"/>
    </xf>
    <xf numFmtId="0" fontId="81" fillId="4" borderId="19" xfId="0" applyFont="1" applyFill="1" applyBorder="1" applyAlignment="1">
      <alignment horizontal="center" vertical="center" wrapText="1"/>
    </xf>
    <xf numFmtId="0" fontId="81" fillId="4" borderId="67" xfId="0" applyFont="1" applyFill="1" applyBorder="1" applyAlignment="1">
      <alignment horizontal="center" vertical="top" wrapText="1" readingOrder="1"/>
    </xf>
    <xf numFmtId="0" fontId="81" fillId="4" borderId="17" xfId="0" applyFont="1" applyFill="1" applyBorder="1" applyAlignment="1">
      <alignment horizontal="center" vertical="top" wrapText="1" readingOrder="1"/>
    </xf>
    <xf numFmtId="0" fontId="81" fillId="4" borderId="66" xfId="0" applyFont="1" applyFill="1" applyBorder="1" applyAlignment="1">
      <alignment horizontal="center" vertical="top" wrapText="1" readingOrder="1"/>
    </xf>
    <xf numFmtId="0" fontId="40" fillId="0" borderId="0" xfId="0" applyFont="1" applyAlignment="1">
      <alignment horizontal="center"/>
    </xf>
    <xf numFmtId="0" fontId="81" fillId="4" borderId="19" xfId="0" applyFont="1" applyFill="1" applyBorder="1" applyAlignment="1">
      <alignment horizontal="center" vertical="center" wrapText="1" readingOrder="1"/>
    </xf>
    <xf numFmtId="9" fontId="81" fillId="4" borderId="19" xfId="0" applyNumberFormat="1" applyFont="1" applyFill="1" applyBorder="1" applyAlignment="1">
      <alignment horizontal="center" vertical="center" wrapText="1" readingOrder="1"/>
    </xf>
    <xf numFmtId="0" fontId="134" fillId="4" borderId="19" xfId="0" applyFont="1" applyFill="1" applyBorder="1" applyAlignment="1">
      <alignment horizontal="center" vertical="center" wrapText="1"/>
    </xf>
    <xf numFmtId="0" fontId="81" fillId="4" borderId="77" xfId="0" applyFont="1" applyFill="1" applyBorder="1" applyAlignment="1">
      <alignment horizontal="center" vertical="center" wrapText="1" readingOrder="1"/>
    </xf>
    <xf numFmtId="0" fontId="0" fillId="0" borderId="14" xfId="0" applyBorder="1" applyAlignment="1">
      <alignment readingOrder="1"/>
    </xf>
    <xf numFmtId="0" fontId="0" fillId="0" borderId="78" xfId="0" applyBorder="1" applyAlignment="1">
      <alignment readingOrder="1"/>
    </xf>
    <xf numFmtId="0" fontId="92" fillId="4" borderId="19" xfId="0" applyFont="1" applyFill="1" applyBorder="1" applyAlignment="1">
      <alignment horizontal="center" vertical="center" wrapText="1"/>
    </xf>
    <xf numFmtId="0" fontId="92" fillId="4" borderId="19" xfId="0" applyFont="1" applyFill="1" applyBorder="1" applyAlignment="1">
      <alignment horizontal="right" vertical="center" wrapText="1"/>
    </xf>
    <xf numFmtId="0" fontId="92" fillId="4" borderId="19" xfId="0" applyFont="1" applyFill="1" applyBorder="1" applyAlignment="1">
      <alignment vertical="center" wrapText="1"/>
    </xf>
    <xf numFmtId="0" fontId="92" fillId="4" borderId="60" xfId="0" applyFont="1" applyFill="1" applyBorder="1" applyAlignment="1">
      <alignment horizontal="left" vertical="center"/>
    </xf>
    <xf numFmtId="0" fontId="92" fillId="4" borderId="32" xfId="0" applyFont="1" applyFill="1" applyBorder="1" applyAlignment="1">
      <alignment horizontal="left" vertical="center"/>
    </xf>
    <xf numFmtId="0" fontId="92" fillId="4" borderId="36" xfId="0" applyFont="1" applyFill="1" applyBorder="1" applyAlignment="1">
      <alignment horizontal="left" vertical="center"/>
    </xf>
    <xf numFmtId="0" fontId="132" fillId="0" borderId="68" xfId="0" applyFont="1" applyBorder="1" applyAlignment="1">
      <alignment horizontal="center"/>
    </xf>
    <xf numFmtId="0" fontId="0" fillId="0" borderId="0" xfId="0" applyAlignment="1">
      <alignment vertical="center" wrapText="1"/>
    </xf>
    <xf numFmtId="0" fontId="133" fillId="0" borderId="0" xfId="0" applyFont="1" applyBorder="1" applyAlignment="1">
      <alignment horizontal="center"/>
    </xf>
    <xf numFmtId="0" fontId="93" fillId="4" borderId="19" xfId="0" applyFont="1" applyFill="1" applyBorder="1" applyAlignment="1">
      <alignment horizontal="center" vertical="top" wrapText="1"/>
    </xf>
    <xf numFmtId="0" fontId="92" fillId="4" borderId="19" xfId="0" applyFont="1" applyFill="1" applyBorder="1" applyAlignment="1">
      <alignment horizontal="center" vertical="center" wrapText="1" readingOrder="1"/>
    </xf>
    <xf numFmtId="0" fontId="92" fillId="4" borderId="19" xfId="0" applyFont="1" applyFill="1" applyBorder="1" applyAlignment="1">
      <alignment vertical="center"/>
    </xf>
    <xf numFmtId="0" fontId="64" fillId="0" borderId="0" xfId="0" applyFont="1" applyAlignment="1" applyProtection="1">
      <alignment horizontal="justify" vertical="distributed" wrapText="1"/>
      <protection locked="0"/>
    </xf>
    <xf numFmtId="0" fontId="33" fillId="2" borderId="1" xfId="0" applyFont="1" applyFill="1" applyBorder="1" applyAlignment="1" applyProtection="1">
      <alignment horizontal="center" vertical="center"/>
      <protection locked="0"/>
    </xf>
    <xf numFmtId="0" fontId="33" fillId="2" borderId="26" xfId="0" applyFont="1" applyFill="1" applyBorder="1" applyAlignment="1" applyProtection="1">
      <alignment horizontal="center" vertical="center"/>
      <protection locked="0"/>
    </xf>
    <xf numFmtId="0" fontId="33" fillId="2" borderId="7" xfId="0" applyFont="1" applyFill="1" applyBorder="1" applyAlignment="1" applyProtection="1">
      <alignment horizontal="center" vertical="center"/>
      <protection locked="0"/>
    </xf>
    <xf numFmtId="0" fontId="33" fillId="2" borderId="27" xfId="0" applyFont="1" applyFill="1" applyBorder="1" applyAlignment="1" applyProtection="1">
      <alignment horizontal="center" vertical="center"/>
      <protection locked="0"/>
    </xf>
    <xf numFmtId="0" fontId="33" fillId="2" borderId="15" xfId="0" applyFont="1" applyFill="1" applyBorder="1" applyAlignment="1" applyProtection="1">
      <alignment horizontal="center" vertical="center" wrapText="1"/>
      <protection locked="0"/>
    </xf>
    <xf numFmtId="0" fontId="33" fillId="2" borderId="16" xfId="0" applyFont="1" applyFill="1" applyBorder="1" applyAlignment="1" applyProtection="1">
      <alignment horizontal="center" vertical="center" wrapText="1"/>
      <protection locked="0"/>
    </xf>
    <xf numFmtId="0" fontId="33" fillId="2" borderId="3" xfId="0" applyFont="1" applyFill="1" applyBorder="1" applyAlignment="1" applyProtection="1">
      <alignment horizontal="center" vertical="center"/>
      <protection locked="0"/>
    </xf>
    <xf numFmtId="0" fontId="33" fillId="2" borderId="9" xfId="0" applyFont="1" applyFill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top"/>
    </xf>
    <xf numFmtId="0" fontId="33" fillId="2" borderId="22" xfId="0" applyFont="1" applyFill="1" applyBorder="1" applyAlignment="1" applyProtection="1">
      <alignment horizontal="center" vertical="center"/>
      <protection locked="0"/>
    </xf>
    <xf numFmtId="0" fontId="33" fillId="2" borderId="18" xfId="0" applyFont="1" applyFill="1" applyBorder="1" applyAlignment="1" applyProtection="1">
      <alignment horizontal="center" vertical="center"/>
      <protection locked="0"/>
    </xf>
    <xf numFmtId="0" fontId="3" fillId="6" borderId="1" xfId="0" applyFont="1" applyFill="1" applyBorder="1" applyAlignment="1">
      <alignment vertical="center"/>
    </xf>
    <xf numFmtId="0" fontId="3" fillId="6" borderId="7" xfId="0" applyFont="1" applyFill="1" applyBorder="1" applyAlignment="1">
      <alignment vertical="center"/>
    </xf>
    <xf numFmtId="167" fontId="3" fillId="6" borderId="1" xfId="0" applyNumberFormat="1" applyFont="1" applyFill="1" applyBorder="1" applyAlignment="1">
      <alignment vertical="center"/>
    </xf>
    <xf numFmtId="167" fontId="3" fillId="6" borderId="7" xfId="0" applyNumberFormat="1" applyFont="1" applyFill="1" applyBorder="1" applyAlignment="1">
      <alignment vertical="center"/>
    </xf>
    <xf numFmtId="167" fontId="3" fillId="6" borderId="50" xfId="0" applyNumberFormat="1" applyFont="1" applyFill="1" applyBorder="1" applyAlignment="1">
      <alignment horizontal="center" vertical="center" wrapText="1"/>
    </xf>
    <xf numFmtId="167" fontId="3" fillId="6" borderId="13" xfId="0" applyNumberFormat="1" applyFont="1" applyFill="1" applyBorder="1" applyAlignment="1">
      <alignment horizontal="center" vertical="center" wrapText="1"/>
    </xf>
    <xf numFmtId="167" fontId="3" fillId="6" borderId="50" xfId="0" applyNumberFormat="1" applyFont="1" applyFill="1" applyBorder="1" applyAlignment="1">
      <alignment horizontal="center" vertical="center"/>
    </xf>
    <xf numFmtId="167" fontId="3" fillId="6" borderId="13" xfId="0" applyNumberFormat="1" applyFont="1" applyFill="1" applyBorder="1" applyAlignment="1">
      <alignment horizontal="center" vertical="center"/>
    </xf>
    <xf numFmtId="167" fontId="1" fillId="0" borderId="11" xfId="0" applyNumberFormat="1" applyFont="1" applyBorder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center" vertical="center"/>
    </xf>
    <xf numFmtId="0" fontId="33" fillId="2" borderId="32" xfId="0" applyFont="1" applyFill="1" applyBorder="1" applyAlignment="1">
      <alignment horizontal="center" vertical="center"/>
    </xf>
    <xf numFmtId="0" fontId="33" fillId="2" borderId="3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5" fillId="0" borderId="34" xfId="0" applyFont="1" applyBorder="1" applyAlignment="1">
      <alignment horizontal="center" vertical="center"/>
    </xf>
    <xf numFmtId="0" fontId="35" fillId="0" borderId="35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26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33" fillId="2" borderId="57" xfId="0" applyFont="1" applyFill="1" applyBorder="1" applyAlignment="1">
      <alignment horizontal="center" vertical="center"/>
    </xf>
    <xf numFmtId="0" fontId="35" fillId="0" borderId="57" xfId="0" applyFont="1" applyBorder="1" applyAlignment="1">
      <alignment horizontal="center" vertical="center"/>
    </xf>
    <xf numFmtId="0" fontId="100" fillId="0" borderId="68" xfId="0" applyFont="1" applyBorder="1" applyAlignment="1">
      <alignment horizontal="left" vertical="center" wrapText="1"/>
    </xf>
    <xf numFmtId="0" fontId="96" fillId="0" borderId="19" xfId="0" applyFont="1" applyBorder="1" applyAlignment="1">
      <alignment horizontal="justify" vertical="center"/>
    </xf>
    <xf numFmtId="0" fontId="95" fillId="0" borderId="50" xfId="0" applyFont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0" fontId="56" fillId="0" borderId="19" xfId="0" applyFont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32" fillId="2" borderId="60" xfId="0" applyFont="1" applyFill="1" applyBorder="1" applyAlignment="1">
      <alignment horizontal="center" wrapText="1"/>
    </xf>
    <xf numFmtId="0" fontId="32" fillId="2" borderId="32" xfId="0" applyFont="1" applyFill="1" applyBorder="1" applyAlignment="1">
      <alignment horizontal="center"/>
    </xf>
    <xf numFmtId="0" fontId="32" fillId="2" borderId="36" xfId="0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79" fillId="14" borderId="28" xfId="0" applyFont="1" applyFill="1" applyBorder="1" applyAlignment="1">
      <alignment horizontal="center" vertical="center"/>
    </xf>
    <xf numFmtId="0" fontId="79" fillId="14" borderId="29" xfId="0" applyFont="1" applyFill="1" applyBorder="1" applyAlignment="1">
      <alignment horizontal="center" vertical="center"/>
    </xf>
    <xf numFmtId="0" fontId="79" fillId="14" borderId="35" xfId="0" applyFont="1" applyFill="1" applyBorder="1" applyAlignment="1">
      <alignment horizontal="center" vertical="center"/>
    </xf>
    <xf numFmtId="0" fontId="79" fillId="14" borderId="28" xfId="0" applyFont="1" applyFill="1" applyBorder="1" applyAlignment="1">
      <alignment horizontal="center" vertical="center" wrapText="1"/>
    </xf>
    <xf numFmtId="0" fontId="79" fillId="14" borderId="35" xfId="0" applyFont="1" applyFill="1" applyBorder="1" applyAlignment="1">
      <alignment horizontal="center" vertical="center" wrapText="1"/>
    </xf>
  </cellXfs>
  <cellStyles count="18">
    <cellStyle name="20% - Accent6" xfId="10"/>
    <cellStyle name="Euro" xfId="2"/>
    <cellStyle name="Euro 2" xfId="3"/>
    <cellStyle name="Euro 3" xfId="4"/>
    <cellStyle name="Hipervínculo" xfId="14" builtinId="8"/>
    <cellStyle name="Millares" xfId="12" builtinId="3"/>
    <cellStyle name="Millares 3" xfId="9"/>
    <cellStyle name="Moneda" xfId="8" builtinId="4"/>
    <cellStyle name="Moneda 2" xfId="16"/>
    <cellStyle name="Normal" xfId="0" builtinId="0"/>
    <cellStyle name="Normal 2" xfId="1"/>
    <cellStyle name="Normal 3" xfId="7"/>
    <cellStyle name="Normal 3 2" xfId="13"/>
    <cellStyle name="Normal 4" xfId="15"/>
    <cellStyle name="Normal 4 8" xfId="11"/>
    <cellStyle name="Porcentaje" xfId="6" builtinId="5"/>
    <cellStyle name="Porcentaje 2" xfId="17"/>
    <cellStyle name="Porcentual 2" xfId="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66676</xdr:colOff>
      <xdr:row>0</xdr:row>
      <xdr:rowOff>19050</xdr:rowOff>
    </xdr:from>
    <xdr:ext cx="858825" cy="257175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77426" y="19050"/>
          <a:ext cx="858825" cy="25717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ETCA-I-01</a:t>
          </a:r>
        </a:p>
      </xdr:txBody>
    </xdr:sp>
    <xdr:clientData/>
  </xdr:oneCellAnchor>
  <xdr:oneCellAnchor>
    <xdr:from>
      <xdr:col>3</xdr:col>
      <xdr:colOff>2486025</xdr:colOff>
      <xdr:row>1</xdr:row>
      <xdr:rowOff>200026</xdr:rowOff>
    </xdr:from>
    <xdr:ext cx="2790824" cy="209550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8010525" y="409576"/>
          <a:ext cx="2790824" cy="2095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3200400" cy="809624"/>
    <xdr:sp macro="" textlink="">
      <xdr:nvSpPr>
        <xdr:cNvPr id="9" name="CuadroTexto 5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0" y="12696825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3</xdr:col>
      <xdr:colOff>1285875</xdr:colOff>
      <xdr:row>52</xdr:row>
      <xdr:rowOff>200025</xdr:rowOff>
    </xdr:from>
    <xdr:ext cx="3200400" cy="809624"/>
    <xdr:sp macro="" textlink="">
      <xdr:nvSpPr>
        <xdr:cNvPr id="11" name="CuadroTexto 5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6810375" y="12687300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161925</xdr:colOff>
      <xdr:row>0</xdr:row>
      <xdr:rowOff>28575</xdr:rowOff>
    </xdr:from>
    <xdr:ext cx="1325551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7829550" y="28575"/>
          <a:ext cx="132555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ETCA-I-10</a:t>
          </a:r>
        </a:p>
      </xdr:txBody>
    </xdr:sp>
    <xdr:clientData/>
  </xdr:oneCellAnchor>
  <xdr:oneCellAnchor>
    <xdr:from>
      <xdr:col>7</xdr:col>
      <xdr:colOff>190500</xdr:colOff>
      <xdr:row>2</xdr:row>
      <xdr:rowOff>85725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334125" y="6953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495300</xdr:colOff>
      <xdr:row>8</xdr:row>
      <xdr:rowOff>0</xdr:rowOff>
    </xdr:from>
    <xdr:ext cx="4200525" cy="342786"/>
    <xdr:sp macro="" textlink="">
      <xdr:nvSpPr>
        <xdr:cNvPr id="7" name="9 CuadroTexto"/>
        <xdr:cNvSpPr txBox="1"/>
      </xdr:nvSpPr>
      <xdr:spPr>
        <a:xfrm>
          <a:off x="4352925" y="2971800"/>
          <a:ext cx="420052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MX" sz="16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NADA QUE PRESENTAR EN ESTE APARTADO</a:t>
          </a:r>
          <a:r>
            <a:rPr lang="es-MX" sz="1600"/>
            <a:t> </a:t>
          </a:r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2790825" cy="809624"/>
    <xdr:sp macro="" textlink="">
      <xdr:nvSpPr>
        <xdr:cNvPr id="9" name="CuadroTexto 8">
          <a:extLst>
            <a:ext uri="{FF2B5EF4-FFF2-40B4-BE49-F238E27FC236}"/>
          </a:extLst>
        </xdr:cNvPr>
        <xdr:cNvSpPr txBox="1"/>
      </xdr:nvSpPr>
      <xdr:spPr>
        <a:xfrm>
          <a:off x="0" y="6267450"/>
          <a:ext cx="2790825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3200400" cy="809624"/>
    <xdr:sp macro="" textlink="">
      <xdr:nvSpPr>
        <xdr:cNvPr id="10" name="CuadroTexto 9">
          <a:extLst>
            <a:ext uri="{FF2B5EF4-FFF2-40B4-BE49-F238E27FC236}"/>
          </a:extLst>
        </xdr:cNvPr>
        <xdr:cNvSpPr txBox="1"/>
      </xdr:nvSpPr>
      <xdr:spPr>
        <a:xfrm>
          <a:off x="5381625" y="6267450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76200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8</xdr:col>
      <xdr:colOff>87658</xdr:colOff>
      <xdr:row>0</xdr:row>
      <xdr:rowOff>76200</xdr:rowOff>
    </xdr:from>
    <xdr:ext cx="858825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6670491" y="7620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ETCA-I-11</a:t>
          </a:r>
        </a:p>
      </xdr:txBody>
    </xdr:sp>
    <xdr:clientData/>
  </xdr:oneCellAnchor>
  <xdr:oneCellAnchor>
    <xdr:from>
      <xdr:col>7</xdr:col>
      <xdr:colOff>0</xdr:colOff>
      <xdr:row>2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5391150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455084</xdr:colOff>
      <xdr:row>2</xdr:row>
      <xdr:rowOff>158750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720167" y="7937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0</xdr:colOff>
      <xdr:row>33</xdr:row>
      <xdr:rowOff>0</xdr:rowOff>
    </xdr:from>
    <xdr:ext cx="3630084" cy="518583"/>
    <xdr:sp macro="" textlink="">
      <xdr:nvSpPr>
        <xdr:cNvPr id="10" name="2 CuadroTexto"/>
        <xdr:cNvSpPr txBox="1"/>
      </xdr:nvSpPr>
      <xdr:spPr>
        <a:xfrm>
          <a:off x="2010833" y="6699250"/>
          <a:ext cx="3630084" cy="518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MX" sz="1100" b="0"/>
            <a:t>Representa el importe de finiquitos no cobrados por personal que promovió demanda contra nuestro Instituto. </a:t>
          </a:r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2247900" cy="814916"/>
    <xdr:sp macro="" textlink="">
      <xdr:nvSpPr>
        <xdr:cNvPr id="12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9249833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1869015" cy="814916"/>
    <xdr:sp macro="" textlink="">
      <xdr:nvSpPr>
        <xdr:cNvPr id="13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069417" y="9249833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47625</xdr:colOff>
      <xdr:row>3</xdr:row>
      <xdr:rowOff>95250</xdr:rowOff>
    </xdr:from>
    <xdr:ext cx="858825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267450" y="66675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ETCA-I-12</a:t>
          </a:r>
        </a:p>
      </xdr:txBody>
    </xdr:sp>
    <xdr:clientData/>
  </xdr:oneCellAnchor>
  <xdr:oneCellAnchor>
    <xdr:from>
      <xdr:col>13</xdr:col>
      <xdr:colOff>47625</xdr:colOff>
      <xdr:row>3</xdr:row>
      <xdr:rowOff>95250</xdr:rowOff>
    </xdr:from>
    <xdr:ext cx="858825" cy="254557"/>
    <xdr:sp macro="" textlink="">
      <xdr:nvSpPr>
        <xdr:cNvPr id="3" name="3 CuadroText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267450" y="66675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ETCA-I-12</a:t>
          </a:r>
        </a:p>
      </xdr:txBody>
    </xdr:sp>
    <xdr:clientData/>
  </xdr:oneCellAnchor>
  <xdr:oneCellAnchor>
    <xdr:from>
      <xdr:col>13</xdr:col>
      <xdr:colOff>47625</xdr:colOff>
      <xdr:row>3</xdr:row>
      <xdr:rowOff>95250</xdr:rowOff>
    </xdr:from>
    <xdr:ext cx="858825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267450" y="66675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ETCA-I-12</a:t>
          </a:r>
        </a:p>
      </xdr:txBody>
    </xdr:sp>
    <xdr:clientData/>
  </xdr:oneCellAnchor>
  <xdr:oneCellAnchor>
    <xdr:from>
      <xdr:col>9</xdr:col>
      <xdr:colOff>552450</xdr:colOff>
      <xdr:row>0</xdr:row>
      <xdr:rowOff>152400</xdr:rowOff>
    </xdr:from>
    <xdr:ext cx="2790824" cy="254557"/>
    <xdr:sp macro="" textlink="">
      <xdr:nvSpPr>
        <xdr:cNvPr id="5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533900" y="15240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133350</xdr:colOff>
      <xdr:row>613</xdr:row>
      <xdr:rowOff>9525</xdr:rowOff>
    </xdr:from>
    <xdr:to>
      <xdr:col>8</xdr:col>
      <xdr:colOff>257175</xdr:colOff>
      <xdr:row>613</xdr:row>
      <xdr:rowOff>9526</xdr:rowOff>
    </xdr:to>
    <xdr:cxnSp macro="">
      <xdr:nvCxnSpPr>
        <xdr:cNvPr id="6" name="Conector recto 5"/>
        <xdr:cNvCxnSpPr/>
      </xdr:nvCxnSpPr>
      <xdr:spPr>
        <a:xfrm>
          <a:off x="2543175" y="95307150"/>
          <a:ext cx="11715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47625</xdr:colOff>
      <xdr:row>3</xdr:row>
      <xdr:rowOff>95250</xdr:rowOff>
    </xdr:from>
    <xdr:ext cx="858825" cy="254557"/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267450" y="66675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ETCA-I-12</a:t>
          </a:r>
        </a:p>
      </xdr:txBody>
    </xdr:sp>
    <xdr:clientData/>
  </xdr:oneCellAnchor>
  <xdr:oneCellAnchor>
    <xdr:from>
      <xdr:col>13</xdr:col>
      <xdr:colOff>47625</xdr:colOff>
      <xdr:row>3</xdr:row>
      <xdr:rowOff>95250</xdr:rowOff>
    </xdr:from>
    <xdr:ext cx="858825" cy="254557"/>
    <xdr:sp macro="" textlink="">
      <xdr:nvSpPr>
        <xdr:cNvPr id="8" name="3 CuadroText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267450" y="66675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ETCA-I-12</a:t>
          </a:r>
        </a:p>
      </xdr:txBody>
    </xdr:sp>
    <xdr:clientData/>
  </xdr:oneCellAnchor>
  <xdr:oneCellAnchor>
    <xdr:from>
      <xdr:col>13</xdr:col>
      <xdr:colOff>47625</xdr:colOff>
      <xdr:row>3</xdr:row>
      <xdr:rowOff>95250</xdr:rowOff>
    </xdr:from>
    <xdr:ext cx="858825" cy="254557"/>
    <xdr:sp macro="" textlink="">
      <xdr:nvSpPr>
        <xdr:cNvPr id="9" name="3 CuadroText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267450" y="66675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ETCA-I-12</a:t>
          </a:r>
        </a:p>
      </xdr:txBody>
    </xdr:sp>
    <xdr:clientData/>
  </xdr:oneCellAnchor>
  <xdr:twoCellAnchor>
    <xdr:from>
      <xdr:col>6</xdr:col>
      <xdr:colOff>133350</xdr:colOff>
      <xdr:row>613</xdr:row>
      <xdr:rowOff>9525</xdr:rowOff>
    </xdr:from>
    <xdr:to>
      <xdr:col>8</xdr:col>
      <xdr:colOff>257175</xdr:colOff>
      <xdr:row>613</xdr:row>
      <xdr:rowOff>9526</xdr:rowOff>
    </xdr:to>
    <xdr:cxnSp macro="">
      <xdr:nvCxnSpPr>
        <xdr:cNvPr id="10" name="Conector recto 9"/>
        <xdr:cNvCxnSpPr/>
      </xdr:nvCxnSpPr>
      <xdr:spPr>
        <a:xfrm>
          <a:off x="2543175" y="95307150"/>
          <a:ext cx="11715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9524</xdr:colOff>
      <xdr:row>67</xdr:row>
      <xdr:rowOff>38099</xdr:rowOff>
    </xdr:from>
    <xdr:to>
      <xdr:col>15</xdr:col>
      <xdr:colOff>28574</xdr:colOff>
      <xdr:row>115</xdr:row>
      <xdr:rowOff>85725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" y="12801599"/>
          <a:ext cx="6810375" cy="9191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238124</xdr:colOff>
      <xdr:row>175</xdr:row>
      <xdr:rowOff>0</xdr:rowOff>
    </xdr:from>
    <xdr:to>
      <xdr:col>14</xdr:col>
      <xdr:colOff>523874</xdr:colOff>
      <xdr:row>203</xdr:row>
      <xdr:rowOff>0</xdr:rowOff>
    </xdr:to>
    <xdr:pic>
      <xdr:nvPicPr>
        <xdr:cNvPr id="17" name="Imagen 1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33337500"/>
          <a:ext cx="6791325" cy="533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14</xdr:col>
      <xdr:colOff>514350</xdr:colOff>
      <xdr:row>221</xdr:row>
      <xdr:rowOff>9525</xdr:rowOff>
    </xdr:to>
    <xdr:pic>
      <xdr:nvPicPr>
        <xdr:cNvPr id="18" name="Imagen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8862000"/>
          <a:ext cx="6781800" cy="3248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222</xdr:row>
      <xdr:rowOff>0</xdr:rowOff>
    </xdr:from>
    <xdr:to>
      <xdr:col>15</xdr:col>
      <xdr:colOff>9525</xdr:colOff>
      <xdr:row>238</xdr:row>
      <xdr:rowOff>19050</xdr:rowOff>
    </xdr:to>
    <xdr:pic>
      <xdr:nvPicPr>
        <xdr:cNvPr id="19" name="Imagen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2291000"/>
          <a:ext cx="6800850" cy="3067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19049</xdr:colOff>
      <xdr:row>240</xdr:row>
      <xdr:rowOff>19050</xdr:rowOff>
    </xdr:from>
    <xdr:to>
      <xdr:col>15</xdr:col>
      <xdr:colOff>19049</xdr:colOff>
      <xdr:row>267</xdr:row>
      <xdr:rowOff>9526</xdr:rowOff>
    </xdr:to>
    <xdr:pic>
      <xdr:nvPicPr>
        <xdr:cNvPr id="20" name="Imagen 19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299" y="45739050"/>
          <a:ext cx="6791325" cy="5133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294</xdr:row>
      <xdr:rowOff>0</xdr:rowOff>
    </xdr:from>
    <xdr:to>
      <xdr:col>15</xdr:col>
      <xdr:colOff>9525</xdr:colOff>
      <xdr:row>322</xdr:row>
      <xdr:rowOff>152400</xdr:rowOff>
    </xdr:to>
    <xdr:pic>
      <xdr:nvPicPr>
        <xdr:cNvPr id="21" name="Imagen 20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6007000"/>
          <a:ext cx="6800850" cy="548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238124</xdr:colOff>
      <xdr:row>341</xdr:row>
      <xdr:rowOff>0</xdr:rowOff>
    </xdr:from>
    <xdr:to>
      <xdr:col>16</xdr:col>
      <xdr:colOff>28574</xdr:colOff>
      <xdr:row>351</xdr:row>
      <xdr:rowOff>28575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64960500"/>
          <a:ext cx="7667625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238124</xdr:colOff>
      <xdr:row>352</xdr:row>
      <xdr:rowOff>0</xdr:rowOff>
    </xdr:from>
    <xdr:to>
      <xdr:col>16</xdr:col>
      <xdr:colOff>9524</xdr:colOff>
      <xdr:row>365</xdr:row>
      <xdr:rowOff>38100</xdr:rowOff>
    </xdr:to>
    <xdr:pic>
      <xdr:nvPicPr>
        <xdr:cNvPr id="23" name="Imagen 22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67056000"/>
          <a:ext cx="7648575" cy="2514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15</xdr:col>
      <xdr:colOff>590550</xdr:colOff>
      <xdr:row>396</xdr:row>
      <xdr:rowOff>9525</xdr:rowOff>
    </xdr:to>
    <xdr:pic>
      <xdr:nvPicPr>
        <xdr:cNvPr id="24" name="Imagen 23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2390000"/>
          <a:ext cx="7620000" cy="3057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238124</xdr:colOff>
      <xdr:row>581</xdr:row>
      <xdr:rowOff>0</xdr:rowOff>
    </xdr:from>
    <xdr:to>
      <xdr:col>15</xdr:col>
      <xdr:colOff>600075</xdr:colOff>
      <xdr:row>601</xdr:row>
      <xdr:rowOff>180975</xdr:rowOff>
    </xdr:to>
    <xdr:pic>
      <xdr:nvPicPr>
        <xdr:cNvPr id="25" name="Imagen 24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111109125"/>
          <a:ext cx="7391401" cy="3990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/>
      </xdr:nvSpPr>
      <xdr:spPr>
        <a:xfrm>
          <a:off x="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2</xdr:row>
      <xdr:rowOff>142875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/>
      </xdr:nvSpPr>
      <xdr:spPr>
        <a:xfrm>
          <a:off x="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987259</xdr:colOff>
      <xdr:row>0</xdr:row>
      <xdr:rowOff>0</xdr:rowOff>
    </xdr:from>
    <xdr:ext cx="898003" cy="254557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6892759" y="0"/>
          <a:ext cx="898003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ETCA-II-01</a:t>
          </a:r>
        </a:p>
      </xdr:txBody>
    </xdr:sp>
    <xdr:clientData/>
  </xdr:oneCellAnchor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 txBox="1"/>
      </xdr:nvSpPr>
      <xdr:spPr>
        <a:xfrm>
          <a:off x="7620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 txBox="1"/>
      </xdr:nvSpPr>
      <xdr:spPr>
        <a:xfrm>
          <a:off x="7620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7</xdr:col>
      <xdr:colOff>0</xdr:colOff>
      <xdr:row>2</xdr:row>
      <xdr:rowOff>142875</xdr:rowOff>
    </xdr:from>
    <xdr:ext cx="184731" cy="264560"/>
    <xdr:sp macro="" textlink="">
      <xdr:nvSpPr>
        <xdr:cNvPr id="7" name="4 CuadroTexto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 txBox="1"/>
      </xdr:nvSpPr>
      <xdr:spPr>
        <a:xfrm>
          <a:off x="6905625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47625</xdr:colOff>
      <xdr:row>2</xdr:row>
      <xdr:rowOff>133350</xdr:rowOff>
    </xdr:from>
    <xdr:ext cx="2790824" cy="254557"/>
    <xdr:sp macro="" textlink="">
      <xdr:nvSpPr>
        <xdr:cNvPr id="11" name="10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019675" y="7429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47625</xdr:colOff>
      <xdr:row>45</xdr:row>
      <xdr:rowOff>171450</xdr:rowOff>
    </xdr:from>
    <xdr:ext cx="2247900" cy="814916"/>
    <xdr:sp macro="" textlink="">
      <xdr:nvSpPr>
        <xdr:cNvPr id="12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47625" y="12858750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4</xdr:col>
      <xdr:colOff>838200</xdr:colOff>
      <xdr:row>45</xdr:row>
      <xdr:rowOff>171450</xdr:rowOff>
    </xdr:from>
    <xdr:ext cx="1869015" cy="814916"/>
    <xdr:sp macro="" textlink="">
      <xdr:nvSpPr>
        <xdr:cNvPr id="13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4933950" y="1285875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66675</xdr:colOff>
      <xdr:row>0</xdr:row>
      <xdr:rowOff>133350</xdr:rowOff>
    </xdr:from>
    <xdr:ext cx="898002" cy="247649"/>
    <xdr:sp macro="" textlink="">
      <xdr:nvSpPr>
        <xdr:cNvPr id="2" name="22 CuadroTexto">
          <a:extLst>
            <a:ext uri="{FF2B5EF4-FFF2-40B4-BE49-F238E27FC236}"/>
          </a:extLst>
        </xdr:cNvPr>
        <xdr:cNvSpPr txBox="1"/>
      </xdr:nvSpPr>
      <xdr:spPr>
        <a:xfrm>
          <a:off x="8096250" y="133350"/>
          <a:ext cx="898002" cy="24764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ETCA-II-02</a:t>
          </a:r>
        </a:p>
      </xdr:txBody>
    </xdr:sp>
    <xdr:clientData/>
  </xdr:oneCellAnchor>
  <xdr:oneCellAnchor>
    <xdr:from>
      <xdr:col>1</xdr:col>
      <xdr:colOff>0</xdr:colOff>
      <xdr:row>80</xdr:row>
      <xdr:rowOff>0</xdr:rowOff>
    </xdr:from>
    <xdr:ext cx="2247900" cy="814916"/>
    <xdr:sp macro="" textlink="">
      <xdr:nvSpPr>
        <xdr:cNvPr id="3" name="CuadroTexto 5">
          <a:extLst>
            <a:ext uri="{FF2B5EF4-FFF2-40B4-BE49-F238E27FC236}"/>
          </a:extLst>
        </xdr:cNvPr>
        <xdr:cNvSpPr txBox="1"/>
      </xdr:nvSpPr>
      <xdr:spPr>
        <a:xfrm>
          <a:off x="142875" y="1688782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4</xdr:col>
      <xdr:colOff>809625</xdr:colOff>
      <xdr:row>79</xdr:row>
      <xdr:rowOff>142875</xdr:rowOff>
    </xdr:from>
    <xdr:ext cx="3200400" cy="809624"/>
    <xdr:sp macro="" textlink="">
      <xdr:nvSpPr>
        <xdr:cNvPr id="4" name="CuadroTexto 3">
          <a:extLst>
            <a:ext uri="{FF2B5EF4-FFF2-40B4-BE49-F238E27FC236}"/>
          </a:extLst>
        </xdr:cNvPr>
        <xdr:cNvSpPr txBox="1"/>
      </xdr:nvSpPr>
      <xdr:spPr>
        <a:xfrm>
          <a:off x="5943600" y="16868775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525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542925</xdr:colOff>
      <xdr:row>0</xdr:row>
      <xdr:rowOff>0</xdr:rowOff>
    </xdr:from>
    <xdr:ext cx="1141062" cy="2926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5276850" y="0"/>
          <a:ext cx="1141062" cy="2926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ETCA-II-03</a:t>
          </a:r>
        </a:p>
      </xdr:txBody>
    </xdr:sp>
    <xdr:clientData/>
  </xdr:oneCellAnchor>
  <xdr:oneCellAnchor>
    <xdr:from>
      <xdr:col>3</xdr:col>
      <xdr:colOff>0</xdr:colOff>
      <xdr:row>2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6953250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609600</xdr:colOff>
      <xdr:row>2</xdr:row>
      <xdr:rowOff>104775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19500" y="7143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27</xdr:row>
      <xdr:rowOff>0</xdr:rowOff>
    </xdr:from>
    <xdr:ext cx="2247900" cy="814916"/>
    <xdr:sp macro="" textlink="">
      <xdr:nvSpPr>
        <xdr:cNvPr id="9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87313" y="636587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2</xdr:col>
      <xdr:colOff>1182687</xdr:colOff>
      <xdr:row>27</xdr:row>
      <xdr:rowOff>15875</xdr:rowOff>
    </xdr:from>
    <xdr:ext cx="1869015" cy="814916"/>
    <xdr:sp macro="" textlink="">
      <xdr:nvSpPr>
        <xdr:cNvPr id="10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4191000" y="638175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853910</xdr:colOff>
      <xdr:row>0</xdr:row>
      <xdr:rowOff>38100</xdr:rowOff>
    </xdr:from>
    <xdr:ext cx="898002" cy="247649"/>
    <xdr:sp macro="" textlink="">
      <xdr:nvSpPr>
        <xdr:cNvPr id="23" name="22 CuadroTexto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7997660" y="38100"/>
          <a:ext cx="898002" cy="24764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ETCA-II-04</a:t>
          </a:r>
        </a:p>
      </xdr:txBody>
    </xdr:sp>
    <xdr:clientData/>
  </xdr:oneCellAnchor>
  <xdr:oneCellAnchor>
    <xdr:from>
      <xdr:col>3</xdr:col>
      <xdr:colOff>781050</xdr:colOff>
      <xdr:row>3</xdr:row>
      <xdr:rowOff>123825</xdr:rowOff>
    </xdr:from>
    <xdr:ext cx="2790824" cy="254557"/>
    <xdr:sp macro="" textlink="">
      <xdr:nvSpPr>
        <xdr:cNvPr id="26" name="25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096000" y="9334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2247900" cy="814916"/>
    <xdr:sp macro="" textlink="">
      <xdr:nvSpPr>
        <xdr:cNvPr id="7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16610434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3</xdr:col>
      <xdr:colOff>0</xdr:colOff>
      <xdr:row>82</xdr:row>
      <xdr:rowOff>0</xdr:rowOff>
    </xdr:from>
    <xdr:ext cx="1869015" cy="814916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267908" y="16610434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180975</xdr:colOff>
      <xdr:row>0</xdr:row>
      <xdr:rowOff>161925</xdr:rowOff>
    </xdr:from>
    <xdr:ext cx="898002" cy="247649"/>
    <xdr:sp macro="" textlink="">
      <xdr:nvSpPr>
        <xdr:cNvPr id="2" name="22 CuadroTexto">
          <a:extLst>
            <a:ext uri="{FF2B5EF4-FFF2-40B4-BE49-F238E27FC236}"/>
          </a:extLst>
        </xdr:cNvPr>
        <xdr:cNvSpPr txBox="1"/>
      </xdr:nvSpPr>
      <xdr:spPr>
        <a:xfrm>
          <a:off x="9353550" y="161925"/>
          <a:ext cx="898002" cy="24764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ETCA-II-05</a:t>
          </a:r>
        </a:p>
      </xdr:txBody>
    </xdr:sp>
    <xdr:clientData/>
  </xdr:oneCellAnchor>
  <xdr:oneCellAnchor>
    <xdr:from>
      <xdr:col>6</xdr:col>
      <xdr:colOff>133350</xdr:colOff>
      <xdr:row>5</xdr:row>
      <xdr:rowOff>0</xdr:rowOff>
    </xdr:from>
    <xdr:ext cx="2790824" cy="209550"/>
    <xdr:sp macro="" textlink="">
      <xdr:nvSpPr>
        <xdr:cNvPr id="3" name="6 CuadroTexto">
          <a:extLst>
            <a:ext uri="{FF2B5EF4-FFF2-40B4-BE49-F238E27FC236}"/>
          </a:extLst>
        </xdr:cNvPr>
        <xdr:cNvSpPr txBox="1"/>
      </xdr:nvSpPr>
      <xdr:spPr>
        <a:xfrm>
          <a:off x="7448550" y="819150"/>
          <a:ext cx="2790824" cy="2095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 TERCERO</a:t>
          </a:r>
        </a:p>
      </xdr:txBody>
    </xdr:sp>
    <xdr:clientData/>
  </xdr:oneCellAnchor>
  <xdr:oneCellAnchor>
    <xdr:from>
      <xdr:col>2</xdr:col>
      <xdr:colOff>0</xdr:colOff>
      <xdr:row>164</xdr:row>
      <xdr:rowOff>0</xdr:rowOff>
    </xdr:from>
    <xdr:ext cx="2247900" cy="814916"/>
    <xdr:sp macro="" textlink="">
      <xdr:nvSpPr>
        <xdr:cNvPr id="4" name="CuadroTexto 5">
          <a:extLst>
            <a:ext uri="{FF2B5EF4-FFF2-40B4-BE49-F238E27FC236}"/>
          </a:extLst>
        </xdr:cNvPr>
        <xdr:cNvSpPr txBox="1"/>
      </xdr:nvSpPr>
      <xdr:spPr>
        <a:xfrm>
          <a:off x="1000125" y="27146250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6</xdr:col>
      <xdr:colOff>0</xdr:colOff>
      <xdr:row>164</xdr:row>
      <xdr:rowOff>0</xdr:rowOff>
    </xdr:from>
    <xdr:ext cx="1869015" cy="814916"/>
    <xdr:sp macro="" textlink="">
      <xdr:nvSpPr>
        <xdr:cNvPr id="5" name="CuadroTexto 4">
          <a:extLst>
            <a:ext uri="{FF2B5EF4-FFF2-40B4-BE49-F238E27FC236}"/>
          </a:extLst>
        </xdr:cNvPr>
        <xdr:cNvSpPr txBox="1"/>
      </xdr:nvSpPr>
      <xdr:spPr>
        <a:xfrm>
          <a:off x="7315200" y="2714625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04800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371475</xdr:colOff>
      <xdr:row>0</xdr:row>
      <xdr:rowOff>85725</xdr:rowOff>
    </xdr:from>
    <xdr:ext cx="1447112" cy="254557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6305550" y="85725"/>
          <a:ext cx="1447112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ETCA-II-06</a:t>
          </a:r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3048000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3048000" y="851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596830</xdr:colOff>
      <xdr:row>28</xdr:row>
      <xdr:rowOff>0</xdr:rowOff>
    </xdr:from>
    <xdr:ext cx="184731" cy="254557"/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10293280" y="6991350"/>
          <a:ext cx="18473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9" name="1 CuadroTexto">
          <a:extLst>
            <a:ext uri="{FF2B5EF4-FFF2-40B4-BE49-F238E27FC236}">
              <a16:creationId xmlns=""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3028950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028950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3</xdr:row>
      <xdr:rowOff>142875</xdr:rowOff>
    </xdr:from>
    <xdr:ext cx="184731" cy="264560"/>
    <xdr:sp macro="" textlink="">
      <xdr:nvSpPr>
        <xdr:cNvPr id="12" name="4 CuadroTexto"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726757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800100</xdr:colOff>
      <xdr:row>3</xdr:row>
      <xdr:rowOff>161925</xdr:rowOff>
    </xdr:from>
    <xdr:ext cx="2790824" cy="254557"/>
    <xdr:sp macro="" textlink="">
      <xdr:nvSpPr>
        <xdr:cNvPr id="13" name="12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962525" y="9715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2247900" cy="814916"/>
    <xdr:sp macro="" textlink="">
      <xdr:nvSpPr>
        <xdr:cNvPr id="15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0" y="391477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4</xdr:col>
      <xdr:colOff>0</xdr:colOff>
      <xdr:row>16</xdr:row>
      <xdr:rowOff>0</xdr:rowOff>
    </xdr:from>
    <xdr:ext cx="1869015" cy="814916"/>
    <xdr:sp macro="" textlink="">
      <xdr:nvSpPr>
        <xdr:cNvPr id="17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5029200" y="3914775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3171825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3171825" y="906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171825" y="171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397532</xdr:colOff>
      <xdr:row>0</xdr:row>
      <xdr:rowOff>0</xdr:rowOff>
    </xdr:from>
    <xdr:ext cx="1478446" cy="254557"/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7644815" y="0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ETCA-II-07</a:t>
          </a:r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2552700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2552700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2552700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3</xdr:row>
      <xdr:rowOff>142875</xdr:rowOff>
    </xdr:from>
    <xdr:ext cx="184731" cy="264560"/>
    <xdr:sp macro="" textlink="">
      <xdr:nvSpPr>
        <xdr:cNvPr id="18" name="4 CuadroTexto">
          <a:extLst>
            <a:ext uri="{FF2B5EF4-FFF2-40B4-BE49-F238E27FC236}">
              <a16:creationId xmlns=""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709612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20" name="1 CuadroTexto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21" name="1 CuadroTexto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22" name="1 CuadroTexto">
          <a:extLst>
            <a:ext uri="{FF2B5EF4-FFF2-40B4-BE49-F238E27FC236}">
              <a16:creationId xmlns=""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23" name="1 CuadroTexto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41</xdr:row>
      <xdr:rowOff>0</xdr:rowOff>
    </xdr:from>
    <xdr:ext cx="184731" cy="264560"/>
    <xdr:sp macro="" textlink="">
      <xdr:nvSpPr>
        <xdr:cNvPr id="24" name="4 CuadroTexto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7727674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25" name="1 CuadroTexto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26" name="1 CuadroTexto"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=""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184731" cy="264560"/>
    <xdr:sp macro="" textlink="">
      <xdr:nvSpPr>
        <xdr:cNvPr id="28" name="1 CuadroTexto">
          <a:extLst>
            <a:ext uri="{FF2B5EF4-FFF2-40B4-BE49-F238E27FC236}">
              <a16:creationId xmlns=""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41</xdr:row>
      <xdr:rowOff>0</xdr:rowOff>
    </xdr:from>
    <xdr:ext cx="184731" cy="264560"/>
    <xdr:sp macro="" textlink="">
      <xdr:nvSpPr>
        <xdr:cNvPr id="29" name="4 CuadroTexto">
          <a:extLst>
            <a:ext uri="{FF2B5EF4-FFF2-40B4-BE49-F238E27FC236}">
              <a16:creationId xmlns=""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7727674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803413</xdr:colOff>
      <xdr:row>3</xdr:row>
      <xdr:rowOff>182217</xdr:rowOff>
    </xdr:from>
    <xdr:ext cx="2790824" cy="254557"/>
    <xdr:sp macro="" textlink="">
      <xdr:nvSpPr>
        <xdr:cNvPr id="32" name="31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284304" y="1010478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TRIMESTRE:TERCERO</a:t>
          </a:r>
        </a:p>
      </xdr:txBody>
    </xdr:sp>
    <xdr:clientData/>
  </xdr:oneCellAnchor>
  <xdr:oneCellAnchor>
    <xdr:from>
      <xdr:col>0</xdr:col>
      <xdr:colOff>0</xdr:colOff>
      <xdr:row>33</xdr:row>
      <xdr:rowOff>82825</xdr:rowOff>
    </xdr:from>
    <xdr:ext cx="2247900" cy="814916"/>
    <xdr:sp macro="" textlink="">
      <xdr:nvSpPr>
        <xdr:cNvPr id="33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8721586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3</xdr:col>
      <xdr:colOff>902805</xdr:colOff>
      <xdr:row>33</xdr:row>
      <xdr:rowOff>91108</xdr:rowOff>
    </xdr:from>
    <xdr:ext cx="1869015" cy="814916"/>
    <xdr:sp macro="" textlink="">
      <xdr:nvSpPr>
        <xdr:cNvPr id="34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383696" y="8729869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552450</xdr:colOff>
      <xdr:row>0</xdr:row>
      <xdr:rowOff>123825</xdr:rowOff>
    </xdr:from>
    <xdr:ext cx="1325551" cy="254557"/>
    <xdr:sp macro="" textlink="">
      <xdr:nvSpPr>
        <xdr:cNvPr id="2" name="3 CuadroTexto">
          <a:extLst>
            <a:ext uri="{FF2B5EF4-FFF2-40B4-BE49-F238E27FC236}"/>
          </a:extLst>
        </xdr:cNvPr>
        <xdr:cNvSpPr txBox="1"/>
      </xdr:nvSpPr>
      <xdr:spPr>
        <a:xfrm>
          <a:off x="10344150" y="123825"/>
          <a:ext cx="132555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ETCA-I-02</a:t>
          </a:r>
        </a:p>
      </xdr:txBody>
    </xdr:sp>
    <xdr:clientData/>
  </xdr:oneCellAnchor>
  <xdr:oneCellAnchor>
    <xdr:from>
      <xdr:col>4</xdr:col>
      <xdr:colOff>3057525</xdr:colOff>
      <xdr:row>3</xdr:row>
      <xdr:rowOff>104775</xdr:rowOff>
    </xdr:from>
    <xdr:ext cx="2790824" cy="254557"/>
    <xdr:sp macro="" textlink="">
      <xdr:nvSpPr>
        <xdr:cNvPr id="3" name="8 CuadroTexto">
          <a:extLst>
            <a:ext uri="{FF2B5EF4-FFF2-40B4-BE49-F238E27FC236}"/>
          </a:extLst>
        </xdr:cNvPr>
        <xdr:cNvSpPr txBox="1"/>
      </xdr:nvSpPr>
      <xdr:spPr>
        <a:xfrm>
          <a:off x="8886825" y="6000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84</xdr:row>
      <xdr:rowOff>0</xdr:rowOff>
    </xdr:from>
    <xdr:ext cx="2247900" cy="814916"/>
    <xdr:sp macro="" textlink="">
      <xdr:nvSpPr>
        <xdr:cNvPr id="4" name="CuadroTexto 3">
          <a:extLst>
            <a:ext uri="{FF2B5EF4-FFF2-40B4-BE49-F238E27FC236}"/>
          </a:extLst>
        </xdr:cNvPr>
        <xdr:cNvSpPr txBox="1"/>
      </xdr:nvSpPr>
      <xdr:spPr>
        <a:xfrm>
          <a:off x="85725" y="1542097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4</xdr:col>
      <xdr:colOff>0</xdr:colOff>
      <xdr:row>84</xdr:row>
      <xdr:rowOff>0</xdr:rowOff>
    </xdr:from>
    <xdr:ext cx="3200400" cy="809624"/>
    <xdr:sp macro="" textlink="">
      <xdr:nvSpPr>
        <xdr:cNvPr id="5" name="CuadroTexto 4">
          <a:extLst>
            <a:ext uri="{FF2B5EF4-FFF2-40B4-BE49-F238E27FC236}"/>
          </a:extLst>
        </xdr:cNvPr>
        <xdr:cNvSpPr txBox="1"/>
      </xdr:nvSpPr>
      <xdr:spPr>
        <a:xfrm>
          <a:off x="5829300" y="15420975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800100</xdr:colOff>
      <xdr:row>4</xdr:row>
      <xdr:rowOff>95250</xdr:rowOff>
    </xdr:from>
    <xdr:ext cx="2790824" cy="254557"/>
    <xdr:sp macro="" textlink="">
      <xdr:nvSpPr>
        <xdr:cNvPr id="2" name="31 CuadroTexto">
          <a:extLst>
            <a:ext uri="{FF2B5EF4-FFF2-40B4-BE49-F238E27FC236}"/>
          </a:extLst>
        </xdr:cNvPr>
        <xdr:cNvSpPr txBox="1"/>
      </xdr:nvSpPr>
      <xdr:spPr>
        <a:xfrm>
          <a:off x="5514975" y="7524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 TERCERO</a:t>
          </a:r>
        </a:p>
      </xdr:txBody>
    </xdr:sp>
    <xdr:clientData/>
  </xdr:oneCellAnchor>
  <xdr:oneCellAnchor>
    <xdr:from>
      <xdr:col>6</xdr:col>
      <xdr:colOff>609600</xdr:colOff>
      <xdr:row>0</xdr:row>
      <xdr:rowOff>133350</xdr:rowOff>
    </xdr:from>
    <xdr:ext cx="1228724" cy="266700"/>
    <xdr:sp macro="" textlink="">
      <xdr:nvSpPr>
        <xdr:cNvPr id="3" name="2 CuadroTexto">
          <a:extLst>
            <a:ext uri="{FF2B5EF4-FFF2-40B4-BE49-F238E27FC236}"/>
          </a:extLst>
        </xdr:cNvPr>
        <xdr:cNvSpPr txBox="1"/>
      </xdr:nvSpPr>
      <xdr:spPr>
        <a:xfrm>
          <a:off x="7048500" y="133350"/>
          <a:ext cx="1228724" cy="2667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ETCA-II-08</a:t>
          </a:r>
        </a:p>
      </xdr:txBody>
    </xdr:sp>
    <xdr:clientData/>
  </xdr:oneCellAnchor>
  <xdr:oneCellAnchor>
    <xdr:from>
      <xdr:col>1</xdr:col>
      <xdr:colOff>0</xdr:colOff>
      <xdr:row>69</xdr:row>
      <xdr:rowOff>0</xdr:rowOff>
    </xdr:from>
    <xdr:ext cx="2247900" cy="814916"/>
    <xdr:sp macro="" textlink="">
      <xdr:nvSpPr>
        <xdr:cNvPr id="4" name="CuadroTexto 5">
          <a:extLst>
            <a:ext uri="{FF2B5EF4-FFF2-40B4-BE49-F238E27FC236}"/>
          </a:extLst>
        </xdr:cNvPr>
        <xdr:cNvSpPr txBox="1"/>
      </xdr:nvSpPr>
      <xdr:spPr>
        <a:xfrm>
          <a:off x="295275" y="1138237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4</xdr:col>
      <xdr:colOff>0</xdr:colOff>
      <xdr:row>69</xdr:row>
      <xdr:rowOff>0</xdr:rowOff>
    </xdr:from>
    <xdr:ext cx="3200400" cy="809624"/>
    <xdr:sp macro="" textlink="">
      <xdr:nvSpPr>
        <xdr:cNvPr id="5" name="CuadroTexto 4">
          <a:extLst>
            <a:ext uri="{FF2B5EF4-FFF2-40B4-BE49-F238E27FC236}"/>
          </a:extLst>
        </xdr:cNvPr>
        <xdr:cNvSpPr txBox="1"/>
      </xdr:nvSpPr>
      <xdr:spPr>
        <a:xfrm>
          <a:off x="4714875" y="11382375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19</xdr:row>
      <xdr:rowOff>0</xdr:rowOff>
    </xdr:from>
    <xdr:ext cx="184731" cy="264560"/>
    <xdr:sp macro="" textlink="">
      <xdr:nvSpPr>
        <xdr:cNvPr id="4" name="5 CuadroTexto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264560"/>
    <xdr:sp macro="" textlink="">
      <xdr:nvSpPr>
        <xdr:cNvPr id="9" name="4 CuadroTexto">
          <a:extLst>
            <a:ext uri="{FF2B5EF4-FFF2-40B4-BE49-F238E27FC236}">
              <a16:creationId xmlns=""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7743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301073</xdr:colOff>
      <xdr:row>0</xdr:row>
      <xdr:rowOff>16566</xdr:rowOff>
    </xdr:from>
    <xdr:ext cx="1478446" cy="254557"/>
    <xdr:sp macro="" textlink="">
      <xdr:nvSpPr>
        <xdr:cNvPr id="10" name="11 CuadroTexto">
          <a:extLst>
            <a:ext uri="{FF2B5EF4-FFF2-40B4-BE49-F238E27FC236}">
              <a16:creationId xmlns=""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6616148" y="16566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ETCA-II-09</a:t>
          </a:r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3" name="1 CuadroTexto">
          <a:extLst>
            <a:ext uri="{FF2B5EF4-FFF2-40B4-BE49-F238E27FC236}">
              <a16:creationId xmlns=""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0</xdr:colOff>
      <xdr:row>3</xdr:row>
      <xdr:rowOff>142875</xdr:rowOff>
    </xdr:from>
    <xdr:ext cx="184731" cy="264560"/>
    <xdr:sp macro="" textlink="">
      <xdr:nvSpPr>
        <xdr:cNvPr id="15" name="4 CuadroTexto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7743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19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19</xdr:row>
      <xdr:rowOff>0</xdr:rowOff>
    </xdr:from>
    <xdr:ext cx="184731" cy="264560"/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19</xdr:row>
      <xdr:rowOff>0</xdr:rowOff>
    </xdr:from>
    <xdr:ext cx="184731" cy="264560"/>
    <xdr:sp macro="" textlink="">
      <xdr:nvSpPr>
        <xdr:cNvPr id="18" name="1 CuadroTexto">
          <a:extLst>
            <a:ext uri="{FF2B5EF4-FFF2-40B4-BE49-F238E27FC236}">
              <a16:creationId xmlns=""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19</xdr:row>
      <xdr:rowOff>0</xdr:rowOff>
    </xdr:from>
    <xdr:ext cx="184731" cy="264560"/>
    <xdr:sp macro="" textlink="">
      <xdr:nvSpPr>
        <xdr:cNvPr id="19" name="1 CuadroTexto">
          <a:extLst>
            <a:ext uri="{FF2B5EF4-FFF2-40B4-BE49-F238E27FC236}">
              <a16:creationId xmlns=""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19</xdr:row>
      <xdr:rowOff>0</xdr:rowOff>
    </xdr:from>
    <xdr:ext cx="184731" cy="264560"/>
    <xdr:sp macro="" textlink="">
      <xdr:nvSpPr>
        <xdr:cNvPr id="20" name="4 CuadroTexto"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7743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809625</xdr:colOff>
      <xdr:row>3</xdr:row>
      <xdr:rowOff>95250</xdr:rowOff>
    </xdr:from>
    <xdr:ext cx="2790824" cy="254557"/>
    <xdr:sp macro="" textlink="">
      <xdr:nvSpPr>
        <xdr:cNvPr id="23" name="22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295900" y="9334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2247900" cy="814916"/>
    <xdr:sp macro="" textlink="">
      <xdr:nvSpPr>
        <xdr:cNvPr id="25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536257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3</xdr:col>
      <xdr:colOff>142875</xdr:colOff>
      <xdr:row>15</xdr:row>
      <xdr:rowOff>361950</xdr:rowOff>
    </xdr:from>
    <xdr:ext cx="3200400" cy="809624"/>
    <xdr:sp macro="" textlink="">
      <xdr:nvSpPr>
        <xdr:cNvPr id="26" name="CuadroTexto 5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4629150" y="5343525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4" name="5 CuadroTexto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264560"/>
    <xdr:sp macro="" textlink="">
      <xdr:nvSpPr>
        <xdr:cNvPr id="9" name="4 CuadroTexto"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7743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3" name="1 CuadroTexto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264560"/>
    <xdr:sp macro="" textlink="">
      <xdr:nvSpPr>
        <xdr:cNvPr id="15" name="4 CuadroTexto">
          <a:extLst>
            <a:ext uri="{FF2B5EF4-FFF2-40B4-BE49-F238E27FC236}">
              <a16:creationId xmlns=""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7743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8" name="1 CuadroTexto">
          <a:extLst>
            <a:ext uri="{FF2B5EF4-FFF2-40B4-BE49-F238E27FC236}">
              <a16:creationId xmlns=""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19" name="1 CuadroTexto">
          <a:extLst>
            <a:ext uri="{FF2B5EF4-FFF2-40B4-BE49-F238E27FC236}">
              <a16:creationId xmlns=""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0</xdr:colOff>
      <xdr:row>3</xdr:row>
      <xdr:rowOff>142875</xdr:rowOff>
    </xdr:from>
    <xdr:ext cx="184731" cy="264560"/>
    <xdr:sp macro="" textlink="">
      <xdr:nvSpPr>
        <xdr:cNvPr id="20" name="4 CuadroTexto">
          <a:extLst>
            <a:ext uri="{FF2B5EF4-FFF2-40B4-BE49-F238E27FC236}">
              <a16:creationId xmlns=""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7743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355738</xdr:colOff>
      <xdr:row>0</xdr:row>
      <xdr:rowOff>49695</xdr:rowOff>
    </xdr:from>
    <xdr:ext cx="1478446" cy="254557"/>
    <xdr:sp macro="" textlink="">
      <xdr:nvSpPr>
        <xdr:cNvPr id="21" name="11 CuadroTexto">
          <a:extLst>
            <a:ext uri="{FF2B5EF4-FFF2-40B4-BE49-F238E27FC236}">
              <a16:creationId xmlns=""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6670813" y="49695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ETCA-II-10</a:t>
          </a:r>
        </a:p>
      </xdr:txBody>
    </xdr:sp>
    <xdr:clientData/>
  </xdr:oneCellAnchor>
  <xdr:oneCellAnchor>
    <xdr:from>
      <xdr:col>3</xdr:col>
      <xdr:colOff>838200</xdr:colOff>
      <xdr:row>3</xdr:row>
      <xdr:rowOff>123825</xdr:rowOff>
    </xdr:from>
    <xdr:ext cx="2790824" cy="254557"/>
    <xdr:sp macro="" textlink="">
      <xdr:nvSpPr>
        <xdr:cNvPr id="26" name="25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324475" y="9620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2247900" cy="814916"/>
    <xdr:sp macro="" textlink="">
      <xdr:nvSpPr>
        <xdr:cNvPr id="24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0" y="540067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4</xdr:col>
      <xdr:colOff>0</xdr:colOff>
      <xdr:row>23</xdr:row>
      <xdr:rowOff>0</xdr:rowOff>
    </xdr:from>
    <xdr:ext cx="1869015" cy="814916"/>
    <xdr:sp macro="" textlink="">
      <xdr:nvSpPr>
        <xdr:cNvPr id="27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5400675" y="5400675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733425</xdr:colOff>
      <xdr:row>3</xdr:row>
      <xdr:rowOff>142875</xdr:rowOff>
    </xdr:from>
    <xdr:ext cx="838200" cy="264560"/>
    <xdr:sp macro="" textlink="">
      <xdr:nvSpPr>
        <xdr:cNvPr id="12" name="5 CuadroTexto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3181350" y="971550"/>
          <a:ext cx="8382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13" name="1 CuadroTexto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24479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24479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24479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24479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0</xdr:colOff>
      <xdr:row>3</xdr:row>
      <xdr:rowOff>142875</xdr:rowOff>
    </xdr:from>
    <xdr:ext cx="184731" cy="264560"/>
    <xdr:sp macro="" textlink="">
      <xdr:nvSpPr>
        <xdr:cNvPr id="17" name="4 CuadroTexto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54578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22363</xdr:colOff>
      <xdr:row>0</xdr:row>
      <xdr:rowOff>49695</xdr:rowOff>
    </xdr:from>
    <xdr:ext cx="1478446" cy="254557"/>
    <xdr:sp macro="" textlink="">
      <xdr:nvSpPr>
        <xdr:cNvPr id="18" name="11 CuadroTexto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5480188" y="49695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ETCA-II-11</a:t>
          </a:r>
        </a:p>
      </xdr:txBody>
    </xdr:sp>
    <xdr:clientData/>
  </xdr:oneCellAnchor>
  <xdr:oneCellAnchor>
    <xdr:from>
      <xdr:col>3</xdr:col>
      <xdr:colOff>219075</xdr:colOff>
      <xdr:row>3</xdr:row>
      <xdr:rowOff>152400</xdr:rowOff>
    </xdr:from>
    <xdr:ext cx="2790824" cy="254557"/>
    <xdr:sp macro="" textlink="">
      <xdr:nvSpPr>
        <xdr:cNvPr id="21" name="20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171950" y="9810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2247900" cy="814916"/>
    <xdr:sp macro="" textlink="">
      <xdr:nvSpPr>
        <xdr:cNvPr id="22" name="CuadroTexto 21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9842500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3</xdr:col>
      <xdr:colOff>613834</xdr:colOff>
      <xdr:row>45</xdr:row>
      <xdr:rowOff>10583</xdr:rowOff>
    </xdr:from>
    <xdr:ext cx="1869015" cy="814916"/>
    <xdr:sp macro="" textlink="">
      <xdr:nvSpPr>
        <xdr:cNvPr id="23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497917" y="9853083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Autorizó</a:t>
          </a:r>
          <a:endParaRPr lang="es-MX">
            <a:effectLst/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581025</xdr:colOff>
      <xdr:row>0</xdr:row>
      <xdr:rowOff>114300</xdr:rowOff>
    </xdr:from>
    <xdr:ext cx="1478446" cy="254557"/>
    <xdr:sp macro="" textlink="">
      <xdr:nvSpPr>
        <xdr:cNvPr id="2" name="11 CuadroTexto">
          <a:extLst>
            <a:ext uri="{FF2B5EF4-FFF2-40B4-BE49-F238E27FC236}"/>
          </a:extLst>
        </xdr:cNvPr>
        <xdr:cNvSpPr txBox="1"/>
      </xdr:nvSpPr>
      <xdr:spPr>
        <a:xfrm>
          <a:off x="7591425" y="114300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ETCA-II-12</a:t>
          </a:r>
        </a:p>
      </xdr:txBody>
    </xdr:sp>
    <xdr:clientData/>
  </xdr:oneCellAnchor>
  <xdr:oneCellAnchor>
    <xdr:from>
      <xdr:col>4</xdr:col>
      <xdr:colOff>133350</xdr:colOff>
      <xdr:row>4</xdr:row>
      <xdr:rowOff>85725</xdr:rowOff>
    </xdr:from>
    <xdr:ext cx="2790824" cy="254557"/>
    <xdr:sp macro="" textlink="">
      <xdr:nvSpPr>
        <xdr:cNvPr id="3" name="20 CuadroTexto">
          <a:extLst>
            <a:ext uri="{FF2B5EF4-FFF2-40B4-BE49-F238E27FC236}"/>
          </a:extLst>
        </xdr:cNvPr>
        <xdr:cNvSpPr txBox="1"/>
      </xdr:nvSpPr>
      <xdr:spPr>
        <a:xfrm>
          <a:off x="6200775" y="7429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2247900" cy="814916"/>
    <xdr:sp macro="" textlink="">
      <xdr:nvSpPr>
        <xdr:cNvPr id="4" name="CuadroTexto 3">
          <a:extLst>
            <a:ext uri="{FF2B5EF4-FFF2-40B4-BE49-F238E27FC236}"/>
          </a:extLst>
        </xdr:cNvPr>
        <xdr:cNvSpPr txBox="1"/>
      </xdr:nvSpPr>
      <xdr:spPr>
        <a:xfrm>
          <a:off x="0" y="1484947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4</xdr:col>
      <xdr:colOff>0</xdr:colOff>
      <xdr:row>88</xdr:row>
      <xdr:rowOff>0</xdr:rowOff>
    </xdr:from>
    <xdr:ext cx="1869015" cy="814916"/>
    <xdr:sp macro="" textlink="">
      <xdr:nvSpPr>
        <xdr:cNvPr id="5" name="CuadroTexto 4">
          <a:extLst>
            <a:ext uri="{FF2B5EF4-FFF2-40B4-BE49-F238E27FC236}"/>
          </a:extLst>
        </xdr:cNvPr>
        <xdr:cNvSpPr txBox="1"/>
      </xdr:nvSpPr>
      <xdr:spPr>
        <a:xfrm>
          <a:off x="6067425" y="14849475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Autorizó</a:t>
          </a:r>
          <a:endParaRPr lang="es-MX">
            <a:effectLst/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334327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7</xdr:col>
      <xdr:colOff>229621</xdr:colOff>
      <xdr:row>0</xdr:row>
      <xdr:rowOff>42522</xdr:rowOff>
    </xdr:from>
    <xdr:ext cx="1226791" cy="255134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7811521" y="42522"/>
          <a:ext cx="1226791" cy="25513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ETCA-II-13</a:t>
          </a:r>
        </a:p>
      </xdr:txBody>
    </xdr:sp>
    <xdr:clientData/>
  </xdr:oneCellAnchor>
  <xdr:oneCellAnchor>
    <xdr:from>
      <xdr:col>2</xdr:col>
      <xdr:colOff>0</xdr:colOff>
      <xdr:row>3</xdr:row>
      <xdr:rowOff>142875</xdr:rowOff>
    </xdr:from>
    <xdr:ext cx="184731" cy="264560"/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334327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3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673417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238125</xdr:colOff>
      <xdr:row>3</xdr:row>
      <xdr:rowOff>123825</xdr:rowOff>
    </xdr:from>
    <xdr:ext cx="2790824" cy="254557"/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124575" y="9429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 TERCERO</a:t>
          </a:r>
        </a:p>
      </xdr:txBody>
    </xdr:sp>
    <xdr:clientData/>
  </xdr:oneCellAnchor>
  <xdr:oneCellAnchor>
    <xdr:from>
      <xdr:col>1</xdr:col>
      <xdr:colOff>0</xdr:colOff>
      <xdr:row>108</xdr:row>
      <xdr:rowOff>0</xdr:rowOff>
    </xdr:from>
    <xdr:ext cx="2247900" cy="814916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695325" y="26517600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5</xdr:col>
      <xdr:colOff>0</xdr:colOff>
      <xdr:row>108</xdr:row>
      <xdr:rowOff>0</xdr:rowOff>
    </xdr:from>
    <xdr:ext cx="1869015" cy="814916"/>
    <xdr:sp macro="" textlink="">
      <xdr:nvSpPr>
        <xdr:cNvPr id="12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886450" y="2651760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457201</xdr:colOff>
      <xdr:row>0</xdr:row>
      <xdr:rowOff>21668</xdr:rowOff>
    </xdr:from>
    <xdr:ext cx="1087426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753101" y="21668"/>
          <a:ext cx="108742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ETCA-II-14</a:t>
          </a:r>
        </a:p>
      </xdr:txBody>
    </xdr:sp>
    <xdr:clientData/>
  </xdr:oneCellAnchor>
  <xdr:oneCellAnchor>
    <xdr:from>
      <xdr:col>3</xdr:col>
      <xdr:colOff>247650</xdr:colOff>
      <xdr:row>3</xdr:row>
      <xdr:rowOff>133350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019550" y="9429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2247900" cy="814916"/>
    <xdr:sp macro="" textlink="">
      <xdr:nvSpPr>
        <xdr:cNvPr id="6" name="CuadroTexto 5">
          <a:extLst>
            <a:ext uri="{FF2B5EF4-FFF2-40B4-BE49-F238E27FC236}"/>
          </a:extLst>
        </xdr:cNvPr>
        <xdr:cNvSpPr txBox="1"/>
      </xdr:nvSpPr>
      <xdr:spPr>
        <a:xfrm>
          <a:off x="0" y="7067550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4</xdr:col>
      <xdr:colOff>0</xdr:colOff>
      <xdr:row>33</xdr:row>
      <xdr:rowOff>0</xdr:rowOff>
    </xdr:from>
    <xdr:ext cx="1869015" cy="814916"/>
    <xdr:sp macro="" textlink="">
      <xdr:nvSpPr>
        <xdr:cNvPr id="8" name="CuadroTexto 5">
          <a:extLst>
            <a:ext uri="{FF2B5EF4-FFF2-40B4-BE49-F238E27FC236}"/>
          </a:extLst>
        </xdr:cNvPr>
        <xdr:cNvSpPr txBox="1"/>
      </xdr:nvSpPr>
      <xdr:spPr>
        <a:xfrm>
          <a:off x="4591050" y="706755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Autorizó</a:t>
          </a:r>
          <a:endParaRPr lang="es-MX">
            <a:effectLst/>
          </a:endParaRP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525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776459</xdr:colOff>
      <xdr:row>0</xdr:row>
      <xdr:rowOff>0</xdr:rowOff>
    </xdr:from>
    <xdr:ext cx="898003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6794527" y="0"/>
          <a:ext cx="898003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ETCA-II-15</a:t>
          </a:r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4733925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3426892</xdr:colOff>
      <xdr:row>2</xdr:row>
      <xdr:rowOff>195723</xdr:rowOff>
    </xdr:from>
    <xdr:ext cx="647870" cy="239809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3426892" y="809556"/>
          <a:ext cx="647870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(Pesos)</a:t>
          </a:r>
        </a:p>
      </xdr:txBody>
    </xdr:sp>
    <xdr:clientData/>
  </xdr:oneCellAnchor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7" name="4 CuadroTexto"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SpPr txBox="1"/>
      </xdr:nvSpPr>
      <xdr:spPr>
        <a:xfrm>
          <a:off x="4222750" y="9789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560917</xdr:colOff>
      <xdr:row>2</xdr:row>
      <xdr:rowOff>105834</xdr:rowOff>
    </xdr:from>
    <xdr:ext cx="2790824" cy="254557"/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783667" y="719667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43</xdr:row>
      <xdr:rowOff>8659</xdr:rowOff>
    </xdr:from>
    <xdr:ext cx="2247900" cy="814916"/>
    <xdr:sp macro="" textlink="">
      <xdr:nvSpPr>
        <xdr:cNvPr id="11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0" y="10390909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1</xdr:col>
      <xdr:colOff>1143000</xdr:colOff>
      <xdr:row>43</xdr:row>
      <xdr:rowOff>17318</xdr:rowOff>
    </xdr:from>
    <xdr:ext cx="1869015" cy="814916"/>
    <xdr:sp macro="" textlink="">
      <xdr:nvSpPr>
        <xdr:cNvPr id="12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5446568" y="10399568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131706</xdr:colOff>
      <xdr:row>0</xdr:row>
      <xdr:rowOff>0</xdr:rowOff>
    </xdr:from>
    <xdr:ext cx="898003" cy="254557"/>
    <xdr:sp macro="" textlink="">
      <xdr:nvSpPr>
        <xdr:cNvPr id="4" name="2 CuadroTexto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SpPr txBox="1"/>
      </xdr:nvSpPr>
      <xdr:spPr>
        <a:xfrm>
          <a:off x="5427606" y="0"/>
          <a:ext cx="898003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ETCA-II-16</a:t>
          </a:r>
        </a:p>
      </xdr:txBody>
    </xdr:sp>
    <xdr:clientData/>
  </xdr:oneCellAnchor>
  <xdr:oneCellAnchor>
    <xdr:from>
      <xdr:col>3</xdr:col>
      <xdr:colOff>0</xdr:colOff>
      <xdr:row>2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SpPr txBox="1"/>
      </xdr:nvSpPr>
      <xdr:spPr>
        <a:xfrm>
          <a:off x="7743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514350</xdr:colOff>
      <xdr:row>2</xdr:row>
      <xdr:rowOff>152400</xdr:rowOff>
    </xdr:from>
    <xdr:ext cx="2790824" cy="254557"/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581400" y="7810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1552575</xdr:colOff>
      <xdr:row>10</xdr:row>
      <xdr:rowOff>9525</xdr:rowOff>
    </xdr:from>
    <xdr:ext cx="4600575" cy="342786"/>
    <xdr:sp macro="" textlink="">
      <xdr:nvSpPr>
        <xdr:cNvPr id="8" name="8 CuadroTexto"/>
        <xdr:cNvSpPr txBox="1"/>
      </xdr:nvSpPr>
      <xdr:spPr>
        <a:xfrm>
          <a:off x="1838325" y="2657475"/>
          <a:ext cx="460057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MX" sz="16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NADA QUE PRESENTAR EN ESTE APARTADO</a:t>
          </a:r>
          <a:r>
            <a:rPr lang="es-MX" sz="1600"/>
            <a:t> </a:t>
          </a:r>
        </a:p>
      </xdr:txBody>
    </xdr:sp>
    <xdr:clientData/>
  </xdr:oneCellAnchor>
  <xdr:oneCellAnchor>
    <xdr:from>
      <xdr:col>0</xdr:col>
      <xdr:colOff>257175</xdr:colOff>
      <xdr:row>32</xdr:row>
      <xdr:rowOff>85725</xdr:rowOff>
    </xdr:from>
    <xdr:ext cx="2247900" cy="814916"/>
    <xdr:sp macro="" textlink="">
      <xdr:nvSpPr>
        <xdr:cNvPr id="11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257175" y="8724900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2</xdr:col>
      <xdr:colOff>1104900</xdr:colOff>
      <xdr:row>32</xdr:row>
      <xdr:rowOff>95250</xdr:rowOff>
    </xdr:from>
    <xdr:ext cx="1869015" cy="814916"/>
    <xdr:sp macro="" textlink="">
      <xdr:nvSpPr>
        <xdr:cNvPr id="12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4171950" y="8734425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Autorizó</a:t>
          </a:r>
          <a:endParaRPr lang="es-MX">
            <a:effectLst/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767764</xdr:colOff>
      <xdr:row>0</xdr:row>
      <xdr:rowOff>0</xdr:rowOff>
    </xdr:from>
    <xdr:ext cx="898003" cy="254557"/>
    <xdr:sp macro="" textlink="">
      <xdr:nvSpPr>
        <xdr:cNvPr id="4" name="2 CuadroTexto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5540847" y="0"/>
          <a:ext cx="898003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ETCA-II-17</a:t>
          </a:r>
        </a:p>
      </xdr:txBody>
    </xdr:sp>
    <xdr:clientData/>
  </xdr:oneCellAnchor>
  <xdr:oneCellAnchor>
    <xdr:from>
      <xdr:col>3</xdr:col>
      <xdr:colOff>0</xdr:colOff>
      <xdr:row>2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4791075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582083</xdr:colOff>
      <xdr:row>2</xdr:row>
      <xdr:rowOff>201084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40666" y="836084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1693333</xdr:colOff>
      <xdr:row>10</xdr:row>
      <xdr:rowOff>222250</xdr:rowOff>
    </xdr:from>
    <xdr:ext cx="4600575" cy="342786"/>
    <xdr:sp macro="" textlink="">
      <xdr:nvSpPr>
        <xdr:cNvPr id="8" name="8 CuadroTexto"/>
        <xdr:cNvSpPr txBox="1"/>
      </xdr:nvSpPr>
      <xdr:spPr>
        <a:xfrm>
          <a:off x="2021416" y="2286000"/>
          <a:ext cx="460057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MX" sz="16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NADA QUE PRESENTAR EN ESTE APARTADO</a:t>
          </a:r>
          <a:r>
            <a:rPr lang="es-MX" sz="1600"/>
            <a:t> </a:t>
          </a:r>
        </a:p>
      </xdr:txBody>
    </xdr:sp>
    <xdr:clientData/>
  </xdr:oneCellAnchor>
  <xdr:oneCellAnchor>
    <xdr:from>
      <xdr:col>1</xdr:col>
      <xdr:colOff>0</xdr:colOff>
      <xdr:row>33</xdr:row>
      <xdr:rowOff>158750</xdr:rowOff>
    </xdr:from>
    <xdr:ext cx="2247900" cy="814916"/>
    <xdr:sp macro="" textlink="">
      <xdr:nvSpPr>
        <xdr:cNvPr id="9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28083" y="7725833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2</xdr:col>
      <xdr:colOff>1238250</xdr:colOff>
      <xdr:row>33</xdr:row>
      <xdr:rowOff>148167</xdr:rowOff>
    </xdr:from>
    <xdr:ext cx="1869015" cy="814916"/>
    <xdr:sp macro="" textlink="">
      <xdr:nvSpPr>
        <xdr:cNvPr id="10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296833" y="771525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Autorizó</a:t>
          </a:r>
          <a:endParaRPr lang="es-MX"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200025</xdr:colOff>
      <xdr:row>2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08660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200025</xdr:colOff>
      <xdr:row>2</xdr:row>
      <xdr:rowOff>142875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7086600" y="809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200025</xdr:colOff>
      <xdr:row>2</xdr:row>
      <xdr:rowOff>142875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7086600" y="809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245349</xdr:colOff>
      <xdr:row>0</xdr:row>
      <xdr:rowOff>63500</xdr:rowOff>
    </xdr:from>
    <xdr:ext cx="858825" cy="254557"/>
    <xdr:sp macro="" textlink="">
      <xdr:nvSpPr>
        <xdr:cNvPr id="8" name="3 CuadroTexto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358917" y="6350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ETCA-I-03</a:t>
          </a:r>
        </a:p>
      </xdr:txBody>
    </xdr:sp>
    <xdr:clientData/>
  </xdr:oneCellAnchor>
  <xdr:oneCellAnchor>
    <xdr:from>
      <xdr:col>1</xdr:col>
      <xdr:colOff>6318250</xdr:colOff>
      <xdr:row>2</xdr:row>
      <xdr:rowOff>116416</xdr:rowOff>
    </xdr:from>
    <xdr:ext cx="2790824" cy="254557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434667" y="772583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3019425" cy="814916"/>
    <xdr:sp macro="" textlink="">
      <xdr:nvSpPr>
        <xdr:cNvPr id="12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12568" y="14036386"/>
          <a:ext cx="301942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1</xdr:col>
      <xdr:colOff>6070023</xdr:colOff>
      <xdr:row>65</xdr:row>
      <xdr:rowOff>0</xdr:rowOff>
    </xdr:from>
    <xdr:ext cx="3019425" cy="814916"/>
    <xdr:sp macro="" textlink="">
      <xdr:nvSpPr>
        <xdr:cNvPr id="14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6182591" y="14036386"/>
          <a:ext cx="301942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2" name="7 CuadroTexto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4</xdr:col>
      <xdr:colOff>476250</xdr:colOff>
      <xdr:row>0</xdr:row>
      <xdr:rowOff>93593</xdr:rowOff>
    </xdr:from>
    <xdr:ext cx="1638301" cy="287408"/>
    <xdr:sp macro="" textlink="">
      <xdr:nvSpPr>
        <xdr:cNvPr id="3" name="11 CuadroTexto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5981700" y="93593"/>
          <a:ext cx="1638301" cy="28740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ETCA-III-01</a:t>
          </a:r>
        </a:p>
      </xdr:txBody>
    </xdr:sp>
    <xdr:clientData/>
  </xdr:oneCellAnchor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4" name="5 CuadroTexto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133350</xdr:colOff>
      <xdr:row>2</xdr:row>
      <xdr:rowOff>161925</xdr:rowOff>
    </xdr:from>
    <xdr:ext cx="2790824" cy="254557"/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886325" y="7810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40</xdr:row>
      <xdr:rowOff>171450</xdr:rowOff>
    </xdr:from>
    <xdr:ext cx="2247900" cy="814916"/>
    <xdr:sp macro="" textlink="">
      <xdr:nvSpPr>
        <xdr:cNvPr id="13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0" y="8924925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3</xdr:col>
      <xdr:colOff>638175</xdr:colOff>
      <xdr:row>40</xdr:row>
      <xdr:rowOff>171450</xdr:rowOff>
    </xdr:from>
    <xdr:ext cx="1869015" cy="814916"/>
    <xdr:sp macro="" textlink="">
      <xdr:nvSpPr>
        <xdr:cNvPr id="14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5391150" y="8924925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Autorizó</a:t>
          </a:r>
          <a:endParaRPr lang="es-MX">
            <a:effectLst/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275621</xdr:colOff>
      <xdr:row>0</xdr:row>
      <xdr:rowOff>21167</xdr:rowOff>
    </xdr:from>
    <xdr:ext cx="937180" cy="254557"/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5821288" y="21167"/>
          <a:ext cx="937180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ETCA-III-03</a:t>
          </a:r>
        </a:p>
      </xdr:txBody>
    </xdr:sp>
    <xdr:clientData/>
  </xdr:oneCellAnchor>
  <xdr:oneCellAnchor>
    <xdr:from>
      <xdr:col>3</xdr:col>
      <xdr:colOff>169333</xdr:colOff>
      <xdr:row>2</xdr:row>
      <xdr:rowOff>179917</xdr:rowOff>
    </xdr:from>
    <xdr:ext cx="2790824" cy="254557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000500" y="814917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328084</xdr:colOff>
      <xdr:row>11</xdr:row>
      <xdr:rowOff>158751</xdr:rowOff>
    </xdr:from>
    <xdr:ext cx="4200525" cy="342786"/>
    <xdr:sp macro="" textlink="">
      <xdr:nvSpPr>
        <xdr:cNvPr id="7" name="9 CuadroTexto"/>
        <xdr:cNvSpPr txBox="1"/>
      </xdr:nvSpPr>
      <xdr:spPr>
        <a:xfrm>
          <a:off x="2772834" y="2677584"/>
          <a:ext cx="420052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MX" sz="16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NADA QUE PRESENTAR EN ESTE APARTADO</a:t>
          </a:r>
          <a:r>
            <a:rPr lang="es-MX" sz="1600"/>
            <a:t> </a:t>
          </a:r>
        </a:p>
      </xdr:txBody>
    </xdr:sp>
    <xdr:clientData/>
  </xdr:oneCellAnchor>
  <xdr:oneCellAnchor>
    <xdr:from>
      <xdr:col>1</xdr:col>
      <xdr:colOff>0</xdr:colOff>
      <xdr:row>39</xdr:row>
      <xdr:rowOff>0</xdr:rowOff>
    </xdr:from>
    <xdr:ext cx="2247900" cy="814916"/>
    <xdr:sp macro="" textlink="">
      <xdr:nvSpPr>
        <xdr:cNvPr id="8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127000" y="8498417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3</xdr:col>
      <xdr:colOff>476250</xdr:colOff>
      <xdr:row>39</xdr:row>
      <xdr:rowOff>0</xdr:rowOff>
    </xdr:from>
    <xdr:ext cx="1869015" cy="814916"/>
    <xdr:sp macro="" textlink="">
      <xdr:nvSpPr>
        <xdr:cNvPr id="9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4307417" y="8498417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Autorizó</a:t>
          </a:r>
          <a:endParaRPr lang="es-MX">
            <a:effectLst/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" name="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" name="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" name="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" name="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" name="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" name="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" name="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" name="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" name="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" name="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" name="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" name="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" name="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" name="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" name="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" name="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" name="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" name="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" name="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" name="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" name="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" name="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" name="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7" name="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" name="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" name="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" name="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" name="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" name="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" name="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" name="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" name="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" name="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" name="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" name="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" name="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" name="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" name="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2" name="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" name="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" name="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" name="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" name="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" name="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" name="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" name="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" name="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" name="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" name="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" name="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" name="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" name="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" name="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" name="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" name="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9" name="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0" name="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" name="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2" name="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3" name="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" name="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" name="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" name="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" name="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" name="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" name="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" name="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" name="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" name="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" name="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" name="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" name="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6" name="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7" name="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8" name="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9" name="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0" name="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" name="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" name="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" name="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" name="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" name="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" name="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" name="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" name="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" name="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" name="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1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2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3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4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5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6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7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9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00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01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02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" name="1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" name="1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" name="1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" name="1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" name="1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" name="1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" name="1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" name="1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" name="1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2" name="1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3" name="1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" name="1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5" name="1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6" name="1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" name="1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" name="1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" name="1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" name="1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" name="1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0" name="1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1" name="1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" name="1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3" name="1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4" name="1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" name="1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" name="1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" name="1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" name="1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" name="1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" name="1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" name="1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" name="1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" name="1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8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9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1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2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6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7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9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3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4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6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7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1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2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4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5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6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7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8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9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0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1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2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3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4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5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6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7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8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19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0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1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2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6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7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9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0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3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4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5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8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69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0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1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2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3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4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5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6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7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8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79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80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81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82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83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84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85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98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99" name="3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0" name="30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1" name="30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2" name="30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3" name="31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4" name="31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5" name="31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6" name="31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7" name="31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8" name="31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09" name="31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0" name="31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1" name="31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2" name="31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3" name="32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4" name="32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5" name="32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6" name="32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7" name="32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" name="32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9" name="32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0" name="32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1" name="32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2" name="32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3" name="33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4" name="33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5" name="33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6" name="33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7" name="33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8" name="33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29" name="33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0" name="33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1" name="33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2" name="33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3" name="34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4" name="34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5" name="34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6" name="34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7" name="34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8" name="34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39" name="34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0" name="34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1" name="34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2" name="34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3" name="35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4" name="35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5" name="3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6" name="35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7" name="35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8" name="35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49" name="35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0" name="35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1" name="35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2" name="35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3" name="36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4" name="36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5" name="36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6" name="36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7" name="36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8" name="36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59" name="36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0" name="36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1" name="36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2" name="36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3" name="37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4" name="37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5" name="37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6" name="37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7" name="37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8" name="37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69" name="37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0" name="37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1" name="37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2" name="37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3" name="38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4" name="38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5" name="38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6" name="38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7" name="38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8" name="38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79" name="38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0" name="38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1" name="38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2" name="38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3" name="39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4" name="39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5" name="39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6" name="39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7" name="39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8" name="39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" name="39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0" name="39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1" name="3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2" name="3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3" name="4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4" name="4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5" name="4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6" name="4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7" name="4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8" name="4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99" name="40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0" name="40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1" name="40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2" name="40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3" name="41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4" name="41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5" name="41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6" name="41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7" name="41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8" name="41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09" name="41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0" name="41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1" name="41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2" name="41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3" name="42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4" name="42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5" name="42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16" name="423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17" name="424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18" name="425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19" name="426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0" name="427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1" name="428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2" name="429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3" name="430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4" name="431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5" name="432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6" name="433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7" name="434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8" name="435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29" name="436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0" name="437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" name="438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" name="439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" name="44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4" name="44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5" name="44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6" name="44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7" name="44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8" name="44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9" name="44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40" name="44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41" name="44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42" name="44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43" name="45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44" name="45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46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47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48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49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0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1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3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4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5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6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7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6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7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9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0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1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4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5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6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9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0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1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2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3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4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5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6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7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8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09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0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1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2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3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8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9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4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5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0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1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2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3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4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5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6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7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8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9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0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1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2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3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4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5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6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7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8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79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0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1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2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3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4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5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6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7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8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89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90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1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2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3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4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5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6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7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8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599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600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601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602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603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604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605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606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607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08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09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0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1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2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3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4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5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6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7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8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19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20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1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2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3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4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5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6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7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8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29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30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31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632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33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34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35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36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37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38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39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0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1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2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3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4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5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6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7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8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49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0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1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2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3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4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5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6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7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8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59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0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1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2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3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4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5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6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7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8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69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0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1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2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3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4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5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6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7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8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79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0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1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2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3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4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5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6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7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8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89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0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1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2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3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4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5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6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7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8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699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0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1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2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3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4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5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6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7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8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09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0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1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2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3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4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5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6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7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8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19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0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1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2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3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4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5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6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7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8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29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0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1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2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3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4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5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6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7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8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39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0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1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2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3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4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5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6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7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8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49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0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1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2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3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4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5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6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7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8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59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60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61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62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63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64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65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66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67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68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69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0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1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2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3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4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5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6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7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8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79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80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81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782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83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84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85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86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87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88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89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90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91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92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93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94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795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796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797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798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799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800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801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802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803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804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805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806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807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08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09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0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1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2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3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4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5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6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7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8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19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0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1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2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3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4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5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6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7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8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29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0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1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2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3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4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5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6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7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8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39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0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1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2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3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4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5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6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7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8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49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0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1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2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3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4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5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6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7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8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59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0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1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2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3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4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5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6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7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8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69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0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1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2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3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4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5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6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7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8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79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0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1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2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3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4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5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6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7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8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89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0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1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2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3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4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5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6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7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8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899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0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1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2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3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4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5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6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7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8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09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0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1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2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3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4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5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6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7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8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19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0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1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2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3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4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5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6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7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8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29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0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1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2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3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4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5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6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7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8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39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40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1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2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3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4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5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6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7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8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49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50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51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52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53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54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55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56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957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58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59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0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1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2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3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4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5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6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7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8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69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0" name="2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1" name="2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2" name="3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3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4" name="3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5" name="3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6" name="3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7" name="3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978" name="4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79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0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1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2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3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4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5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6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7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8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89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90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991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92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93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94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95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96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97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98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999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0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1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2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3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4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5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6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7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8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09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0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1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2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3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4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5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6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7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8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19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0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1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2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3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4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5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6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7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8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29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0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1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2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3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4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5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6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7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8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39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0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1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2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3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4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5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6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7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8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49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0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1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2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3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4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5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6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7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8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59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0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1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2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3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4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5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6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7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8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69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0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1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2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3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4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5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6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7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8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79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0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1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2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3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4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5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6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7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8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89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0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1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2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3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4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5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6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7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8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099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0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1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2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3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4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5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6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7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8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09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0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1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2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3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4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5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6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7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8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19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20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21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22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23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24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25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26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27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28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29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0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1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2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3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4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5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6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7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8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39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40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141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2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3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4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5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6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7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8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49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50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51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52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53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54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55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56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57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58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59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60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61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62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63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64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65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166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67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68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69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0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1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2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3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4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5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6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7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8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79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0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1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2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3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4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5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6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7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8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89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0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1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2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3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4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5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6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7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8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199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0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1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2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3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4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5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6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7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8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09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0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1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2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3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4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5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6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7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8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19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0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1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2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3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4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5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6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7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8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29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0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1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2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3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4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5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6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7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8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39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0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1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2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3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4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5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6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7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8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49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0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1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2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3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4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5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6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7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8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59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0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1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2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3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4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5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6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7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8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69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0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1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2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3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4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5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6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7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8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79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0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1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2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3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4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5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6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7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8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89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0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1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2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3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4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5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6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7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8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299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0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1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2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3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4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5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6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7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8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09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10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11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12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13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14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15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316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17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18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19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0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1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2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3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4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5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6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27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28" name="2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29" name="2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30" name="3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31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32" name="3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33" name="3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34" name="3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35" name="3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336" name="4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37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38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39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0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1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2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3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4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5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6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7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8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349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0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1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2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3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4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5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6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7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8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59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0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1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2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3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4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5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6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7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8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69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0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1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2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3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4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5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6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7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8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79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0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1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2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3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4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5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6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7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8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89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0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1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2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3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4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5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6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7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8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399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0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1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2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3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4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5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6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7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8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09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0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1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2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3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4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5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6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7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8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19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0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1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2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3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4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5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6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7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8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29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0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1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2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3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4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5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6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7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8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39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0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1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2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3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4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5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6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7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8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49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0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1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2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3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4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5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6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7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8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59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0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1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2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3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4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5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6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7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8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69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0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1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2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3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4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5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6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7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8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79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80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81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482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83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84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85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86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87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88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89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0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1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2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3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4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5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6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7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8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499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0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1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2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3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4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5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6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7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8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09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10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11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12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13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14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15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16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17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18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19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20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21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22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23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524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25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26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27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28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29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0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1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2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3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4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5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6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7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8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39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0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1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2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3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4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5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6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7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8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49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0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1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2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3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4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5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6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7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8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59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0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1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2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3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4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5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6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7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8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69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0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1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2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3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4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5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6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7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8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79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0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1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2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3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4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5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6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7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8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89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0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1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2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3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4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5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6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7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8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599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0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1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2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3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4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5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6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7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8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09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0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1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2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3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4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5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6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7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8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19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0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1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2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3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4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5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6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7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8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29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0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1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2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3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4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5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6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7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8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39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0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1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2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3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4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5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6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7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8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49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0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1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2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3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4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5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6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57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58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59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0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1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2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3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4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5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6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7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8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69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70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71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72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73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674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75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76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77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78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79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0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1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2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3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4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5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6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687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88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89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0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1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2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3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4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5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6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7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8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699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0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1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2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3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4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5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6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7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8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09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0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1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2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3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4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5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6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7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8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19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0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1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2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3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4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5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6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7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8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29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0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1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2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3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4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5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6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7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8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39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0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1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2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3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4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5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6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7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8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49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0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1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2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3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4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5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6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7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8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59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0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1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2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3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4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5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6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7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8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69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0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1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2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3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4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5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6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7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8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79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0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1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2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3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4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5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6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7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8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89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0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1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2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3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4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5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6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7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8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799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0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1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2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3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4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5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6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7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8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09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0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1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2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3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4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5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6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7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8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19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0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1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2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3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4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5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6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7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8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29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30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31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32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33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34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35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36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37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38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39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0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1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2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3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4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5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6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7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8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1849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0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1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2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3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4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5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6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7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8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59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60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61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1862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63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64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65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66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67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68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69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70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71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72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73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74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1875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76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77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78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79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0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1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2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3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4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5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6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7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8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89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0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1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2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3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4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5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6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7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8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899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0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1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2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3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4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5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6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7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8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09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0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1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2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3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4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5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6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7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8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19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0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1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2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3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4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5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6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7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8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29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0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1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2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3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4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5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6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7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8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39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0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1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2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3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4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5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6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7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8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49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0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1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2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3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4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5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6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7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8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59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0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1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2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3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4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5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6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7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8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69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0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1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2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3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4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5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6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7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8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79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0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1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2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3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4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5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6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7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8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89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0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1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2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3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4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5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6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7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8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1999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0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1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2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3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4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5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6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7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08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09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0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1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2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3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4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5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6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7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8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19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20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21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22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23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24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025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26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27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28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29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0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1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2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3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4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5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6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037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38" name="1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39" name="90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0" name="91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1" name="92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2" name="93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3" name="94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4" name="95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5" name="96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6" name="97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7" name="98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8" name="99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49" name="100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7227" cy="217317"/>
    <xdr:sp macro="" textlink="">
      <xdr:nvSpPr>
        <xdr:cNvPr id="2050" name="101 CuadroTexto"/>
        <xdr:cNvSpPr txBox="1"/>
      </xdr:nvSpPr>
      <xdr:spPr>
        <a:xfrm>
          <a:off x="0" y="224790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1" name="11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2" name="11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3" name="12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4" name="12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5" name="12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6" name="12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7" name="12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8" name="12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59" name="14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0" name="14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1" name="14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2" name="14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3" name="14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4" name="14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5" name="14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6" name="15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7" name="15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8" name="15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69" name="15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0" name="15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1" name="15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2" name="15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3" name="15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4" name="15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5" name="15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6" name="16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7" name="16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8" name="16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79" name="16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0" name="16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1" name="16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2" name="16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3" name="16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4" name="16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5" name="16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6" name="17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7" name="17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8" name="17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89" name="17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0" name="17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1" name="17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2" name="17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3" name="17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4" name="17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5" name="17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6" name="18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7" name="18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8" name="18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099" name="18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0" name="18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1" name="18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2" name="18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3" name="18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4" name="18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5" name="18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6" name="19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7" name="19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8" name="19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09" name="19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0" name="19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1" name="19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2" name="19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3" name="19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4" name="19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5" name="19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6" name="20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7" name="20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8" name="20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19" name="20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0" name="20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1" name="20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2" name="20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3" name="20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4" name="20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5" name="20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6" name="21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7" name="21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8" name="21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29" name="21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0" name="21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1" name="21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2" name="21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3" name="21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4" name="21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5" name="21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6" name="22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7" name="22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8" name="22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39" name="22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0" name="22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1" name="22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2" name="22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3" name="22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4" name="22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5" name="22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6" name="23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7" name="23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8" name="23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49" name="23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0" name="23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1" name="23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2" name="23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3" name="23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4" name="23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5" name="23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6" name="24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7" name="24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8" name="24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59" name="24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0" name="24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1" name="24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2" name="24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3" name="24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4" name="24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5" name="24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6" name="25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7" name="25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8" name="25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69" name="25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0" name="25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1" name="25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2" name="25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3" name="25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4" name="25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5" name="25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6" name="26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7" name="26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8" name="26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79" name="26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80" name="26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81" name="26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82" name="26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183" name="26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84" name="268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85" name="269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86" name="270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87" name="271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88" name="272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89" name="273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0" name="274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1" name="275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2" name="276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3" name="277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4" name="278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5" name="279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6" name="280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7" name="281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8" name="282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199" name="283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92366" cy="207869"/>
    <xdr:sp macro="" textlink="">
      <xdr:nvSpPr>
        <xdr:cNvPr id="2200" name="284 CuadroTexto"/>
        <xdr:cNvSpPr txBox="1"/>
      </xdr:nvSpPr>
      <xdr:spPr>
        <a:xfrm>
          <a:off x="0" y="224790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1" name="28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2" name="28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3" name="287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4" name="288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5" name="289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6" name="290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7" name="291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8" name="292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09" name="293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10" name="294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11" name="295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1" cy="264560"/>
    <xdr:sp macro="" textlink="">
      <xdr:nvSpPr>
        <xdr:cNvPr id="2212" name="296 CuadroTexto"/>
        <xdr:cNvSpPr txBox="1"/>
      </xdr:nvSpPr>
      <xdr:spPr>
        <a:xfrm>
          <a:off x="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13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14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15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16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17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18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19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20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21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22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23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24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225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26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27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28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29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0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1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2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3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4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5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6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7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8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39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0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1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2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3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4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5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6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7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8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49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0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1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2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3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4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5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6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7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8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59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0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1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2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3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4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5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6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7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8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69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0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1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2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3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4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5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6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7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8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79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0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1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2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3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4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5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6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7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8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89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0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1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2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3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4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5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6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7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8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299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0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1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2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3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4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5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6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7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8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09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0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1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2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3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4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5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6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7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8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19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0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1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2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3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4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5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6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7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8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29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0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1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2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3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4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5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6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7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8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39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0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1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2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3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4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5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6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7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8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49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0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1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2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3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4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5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6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7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58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59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0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1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2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3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4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5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6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7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8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69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70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71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72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73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74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375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76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77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78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79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0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1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2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3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4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5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6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87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388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389" name="3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390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1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2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3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4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5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6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7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8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399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400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401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402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03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04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05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06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07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08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09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0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1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2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3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4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5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6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7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8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19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0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1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2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3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4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5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6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7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8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29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0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1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2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3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4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5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6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7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8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39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0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1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2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3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4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5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6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7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8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49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0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1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2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3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4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5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6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7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8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59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0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1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2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3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4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5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6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7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8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69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0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1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2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3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4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5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6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7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8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79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0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1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2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3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4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5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6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7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8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89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0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1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2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3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4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5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6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7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8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499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0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1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2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3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4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5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6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7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8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09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0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1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2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3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4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5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6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7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8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19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0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1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2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3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4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5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6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7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8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29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30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31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32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33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34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35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36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37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38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39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0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1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2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3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4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5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6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7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8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49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50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51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552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53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54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55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56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57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58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59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0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1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2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3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4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5" name="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6" name="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7" name="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8" name="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69" name="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0" name="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1" name="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2" name="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3" name="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4" name="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5" name="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6" name="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7" name="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8" name="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79" name="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0" name="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1" name="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2" name="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3" name="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4" name="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5" name="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6" name="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7" name="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8" name="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89" name="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0" name="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1" name="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2" name="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3" name="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4" name="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5" name="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6" name="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7" name="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8" name="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599" name="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0" name="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1" name="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2" name="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3" name="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4" name="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5" name="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6" name="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7" name="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8" name="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09" name="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0" name="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1" name="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2" name="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3" name="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4" name="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5" name="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6" name="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7" name="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8" name="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19" name="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0" name="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1" name="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2" name="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3" name="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4" name="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5" name="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6" name="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7" name="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8" name="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29" name="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0" name="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1" name="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2" name="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3" name="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4" name="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5" name="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6" name="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7" name="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8" name="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39" name="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0" name="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1" name="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2" name="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3" name="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4" name="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5" name="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6" name="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7" name="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8" name="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49" name="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0" name="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1" name="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2" name="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3" name="1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4" name="1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5" name="1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6" name="1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7" name="1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8" name="1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59" name="1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0" name="1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1" name="1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2" name="1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3" name="1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4" name="1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5" name="1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6" name="1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7" name="1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8" name="1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69" name="1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0" name="1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1" name="1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2" name="1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3" name="1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4" name="1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5" name="1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6" name="1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7" name="1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8" name="1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79" name="1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80" name="1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81" name="1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82" name="1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83" name="1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84" name="1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685" name="1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86" name="30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87" name="30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88" name="30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89" name="30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0" name="31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1" name="31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2" name="31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3" name="31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4" name="31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5" name="31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6" name="31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7" name="31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8" name="31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699" name="31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0" name="32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1" name="32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2" name="32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3" name="32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4" name="32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5" name="32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6" name="32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7" name="32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8" name="32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09" name="32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0" name="33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1" name="33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2" name="33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3" name="33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4" name="33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5" name="33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6" name="33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7" name="33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8" name="33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19" name="33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0" name="34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1" name="34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2" name="34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3" name="34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4" name="34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5" name="34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6" name="34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7" name="34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8" name="34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29" name="34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0" name="35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1" name="35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2" name="3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3" name="35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4" name="35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5" name="35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6" name="35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7" name="35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8" name="35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39" name="35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0" name="36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1" name="36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2" name="36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3" name="36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4" name="36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5" name="36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6" name="36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7" name="36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8" name="36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49" name="36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0" name="37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1" name="37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2" name="37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3" name="37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4" name="37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5" name="37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6" name="37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7" name="37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8" name="37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59" name="37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0" name="38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1" name="38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2" name="38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3" name="38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4" name="38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5" name="38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6" name="38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7" name="38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8" name="38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69" name="38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0" name="39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1" name="39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2" name="39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3" name="39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4" name="39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5" name="39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6" name="39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7" name="39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8" name="3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79" name="3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0" name="4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1" name="4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2" name="4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3" name="4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4" name="4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5" name="4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6" name="40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7" name="40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8" name="40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89" name="40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0" name="41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1" name="41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2" name="41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3" name="41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4" name="41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5" name="41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6" name="41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7" name="41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8" name="41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799" name="41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00" name="42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01" name="42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02" name="42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03" name="423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04" name="424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05" name="425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06" name="426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07" name="427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08" name="428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09" name="429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0" name="430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1" name="431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2" name="432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3" name="433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4" name="434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5" name="435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6" name="436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7" name="437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8" name="438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2819" name="439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0" name="44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1" name="44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2" name="44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3" name="44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4" name="44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5" name="44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6" name="44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7" name="44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8" name="44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29" name="44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30" name="45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2831" name="45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32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33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34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35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36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37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38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39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40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41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42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43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2844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45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46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47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48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49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0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1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2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3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4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5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6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7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8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59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0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1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2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3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4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5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6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7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8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69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0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1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2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3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4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5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6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7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8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79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0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1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2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3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4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5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6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7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8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89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0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1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2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3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4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5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6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7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8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899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0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1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2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3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4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5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6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7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8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09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0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1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2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3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4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5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6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7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8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19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0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1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2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3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4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5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6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7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8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29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0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1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2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3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4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5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6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7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8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39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0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1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2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3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4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5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6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7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8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49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0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1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2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3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4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5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6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7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8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59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0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1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2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3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4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5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6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7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8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69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0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1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2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3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4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5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6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77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78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79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0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1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2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3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4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5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6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7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8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89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90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91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92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93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2994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95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96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97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98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2999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00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01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02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03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04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05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06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07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08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09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0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1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2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3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4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5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6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7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8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019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0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1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2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3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4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5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6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7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8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29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0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1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2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3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4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5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6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7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8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39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0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1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2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3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4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5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6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7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8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49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0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1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2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3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4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5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6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7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8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59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0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1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2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3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4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5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6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7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8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69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0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1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2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3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4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5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6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7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8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79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0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1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2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3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4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5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6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7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8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89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0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1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2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3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4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5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6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7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8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099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0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1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2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3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4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5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6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7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8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09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0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1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2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3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4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5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6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7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8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19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0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1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2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3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4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5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6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7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8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29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0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1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2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3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4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5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6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7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8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39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0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1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2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3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4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5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6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7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8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49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50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51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52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53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54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55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56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57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58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59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0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1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2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3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4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5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6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7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8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169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0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1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2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3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4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5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6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7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8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79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80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81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2" name="2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3" name="2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4" name="3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5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6" name="3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7" name="3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8" name="3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89" name="3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190" name="4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191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192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193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194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195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196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197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198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199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200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201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202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203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04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05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06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07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08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09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0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1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2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3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4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5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6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7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8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19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0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1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2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3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4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5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6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7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8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29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0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1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2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3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4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5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6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7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8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39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0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1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2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3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4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5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6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7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8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49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0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1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2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3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4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5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6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7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8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59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0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1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2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3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4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5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6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7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8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69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0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1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2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3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4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5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6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7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8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79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0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1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2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3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4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5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6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7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8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89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0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1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2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3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4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5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6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7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8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299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0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1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2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3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4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5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6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7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8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09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0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1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2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3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4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5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6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7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8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19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0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1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2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3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4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5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6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7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8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29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30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31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32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33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34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35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36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37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38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39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0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1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2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3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4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5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6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7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8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49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50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51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52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353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54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55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56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57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58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59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60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61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62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63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64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65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66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67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68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69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0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1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2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3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4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5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6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7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378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79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0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1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2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3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4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5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6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7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8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89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0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1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2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3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4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5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6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7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8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399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0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1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2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3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4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5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6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7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8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09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0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1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2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3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4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5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6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7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8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19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0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1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2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3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4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5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6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7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8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29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0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1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2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3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4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5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6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7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8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39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0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1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2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3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4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5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6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7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8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49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0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1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2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3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4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5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6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7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8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59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0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1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2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3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4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5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6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7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8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69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0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1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2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3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4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5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6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7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8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79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0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1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2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3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4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5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6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7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8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89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0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1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2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3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4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5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6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7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8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499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0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1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2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3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4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5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6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7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8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09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10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11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12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13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14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15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16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17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18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19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0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1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2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3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4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5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6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7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528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29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0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1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2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3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4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5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6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7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8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39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40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41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42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43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44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45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46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47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48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49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50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51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52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553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54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55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56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57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58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59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0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1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2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3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4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5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6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7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8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69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0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1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2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3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4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5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6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7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8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79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0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1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2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3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4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5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6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7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8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89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0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1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2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3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4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5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6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7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8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599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0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1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2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3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4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5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6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7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8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09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0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1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2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3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4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5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6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7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8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19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0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1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2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3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4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5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6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7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8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29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0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1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2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3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4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5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6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7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8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39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0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1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2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3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4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5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6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7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8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49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0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1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2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3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4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5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6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7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8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59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0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1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2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3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4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5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6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7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8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69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0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1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2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3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4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5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6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7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8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79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80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81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82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83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84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85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686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87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88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89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0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1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2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3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4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5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6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7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8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699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700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701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702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703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04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05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06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07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08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09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10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11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12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13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14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15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16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17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18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19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0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1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2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3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4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5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6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7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728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29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0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1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2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3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4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5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6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7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8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39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0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1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2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3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4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5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6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7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8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49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0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1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2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3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4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5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6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7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8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59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0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1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2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3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4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5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6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7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8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69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0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1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2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3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4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5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6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7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8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79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0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1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2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3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4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5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6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7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8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89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0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1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2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3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4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5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6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7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8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799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0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1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2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3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4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5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6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7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8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09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0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1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2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3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4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5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6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7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8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19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0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1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2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3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4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5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6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7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8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29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0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1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2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3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4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5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6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7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8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39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0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1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2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3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4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5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6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7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8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49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0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1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2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3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4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5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6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7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8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59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60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61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62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63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64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65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66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67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68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69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0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1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2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3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4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5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6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7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3878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79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0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1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2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3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4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5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6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7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8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89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0" name="2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1" name="2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2" name="3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3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4" name="3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5" name="3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6" name="3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7" name="3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3898" name="4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899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0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1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2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3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4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5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6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7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8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09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10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3911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12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13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14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15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16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17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18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19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0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1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2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3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4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5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6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7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8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29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0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1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2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3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4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5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6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7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8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39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0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1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2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3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4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5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6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7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8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49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0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1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2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3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4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5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6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7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8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59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0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1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2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3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4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5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6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7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8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69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0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1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2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3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4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5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6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7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8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79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0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1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2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3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4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5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6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7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8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89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0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1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2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3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4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5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6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7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8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3999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0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1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2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3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4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5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6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7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8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09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0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1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2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3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4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5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6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7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8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19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0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1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2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3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4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5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6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7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8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29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0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1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2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3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4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5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6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7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8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39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40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41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42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43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44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45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46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47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48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49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0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1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2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3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4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5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6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7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8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59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60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061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62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63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64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65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66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67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68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69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0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1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2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3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4" name="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5" name="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6" name="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7" name="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8" name="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79" name="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0" name="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1" name="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2" name="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3" name="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4" name="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5" name="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6" name="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7" name="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8" name="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89" name="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0" name="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1" name="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2" name="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3" name="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4" name="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5" name="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6" name="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7" name="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8" name="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099" name="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0" name="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1" name="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2" name="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3" name="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4" name="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5" name="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6" name="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7" name="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8" name="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09" name="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0" name="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1" name="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2" name="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3" name="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4" name="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5" name="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6" name="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7" name="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8" name="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19" name="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0" name="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1" name="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2" name="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3" name="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4" name="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5" name="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6" name="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7" name="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8" name="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29" name="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0" name="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1" name="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2" name="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3" name="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4" name="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5" name="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6" name="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7" name="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8" name="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39" name="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0" name="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1" name="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2" name="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3" name="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4" name="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5" name="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6" name="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7" name="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8" name="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49" name="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0" name="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1" name="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2" name="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3" name="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4" name="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5" name="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6" name="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7" name="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8" name="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59" name="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0" name="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1" name="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2" name="1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3" name="1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4" name="1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5" name="1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6" name="1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7" name="1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8" name="1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69" name="1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0" name="1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1" name="1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2" name="1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3" name="1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4" name="1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5" name="1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6" name="1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7" name="1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8" name="1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79" name="1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0" name="1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1" name="1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2" name="1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3" name="1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4" name="1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5" name="1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6" name="1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7" name="1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8" name="1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89" name="1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90" name="1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91" name="1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92" name="1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93" name="1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194" name="1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95" name="30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96" name="30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97" name="30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98" name="30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199" name="31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0" name="31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1" name="31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2" name="31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3" name="31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4" name="31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5" name="31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6" name="31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7" name="31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8" name="31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09" name="32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0" name="32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1" name="32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2" name="32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3" name="32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4" name="32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5" name="32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6" name="32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7" name="32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8" name="32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19" name="33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0" name="33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1" name="33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2" name="33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3" name="33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4" name="33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5" name="33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6" name="33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7" name="33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8" name="33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29" name="34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0" name="34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1" name="34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2" name="34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3" name="34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4" name="34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5" name="34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6" name="34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7" name="34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8" name="34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39" name="35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0" name="35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1" name="3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2" name="35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3" name="35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4" name="35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5" name="35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6" name="35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7" name="35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8" name="35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49" name="36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0" name="36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1" name="36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2" name="36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3" name="36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4" name="36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5" name="36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6" name="36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7" name="36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8" name="36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59" name="37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0" name="37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1" name="37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2" name="37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3" name="37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4" name="37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5" name="37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6" name="37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7" name="37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8" name="37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69" name="38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0" name="38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1" name="38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2" name="38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3" name="38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4" name="38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5" name="38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6" name="38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7" name="38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8" name="38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79" name="39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0" name="39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1" name="39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2" name="39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3" name="39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4" name="39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5" name="39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6" name="39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7" name="3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8" name="3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89" name="4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0" name="4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1" name="4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2" name="4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3" name="4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4" name="4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5" name="40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6" name="40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7" name="40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8" name="40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299" name="41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0" name="41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1" name="41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2" name="41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3" name="41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4" name="41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5" name="41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6" name="41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7" name="41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8" name="41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09" name="42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10" name="42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11" name="42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2" name="423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3" name="424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4" name="425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5" name="426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6" name="427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7" name="428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8" name="429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19" name="430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0" name="431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1" name="432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2" name="433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3" name="434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4" name="435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5" name="436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6" name="437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7" name="438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92366" cy="207869"/>
    <xdr:sp macro="" textlink="">
      <xdr:nvSpPr>
        <xdr:cNvPr id="4328" name="439 CuadroTexto"/>
        <xdr:cNvSpPr txBox="1"/>
      </xdr:nvSpPr>
      <xdr:spPr>
        <a:xfrm>
          <a:off x="1082040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29" name="44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0" name="44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1" name="44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2" name="44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3" name="44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4" name="44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5" name="44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6" name="44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7" name="44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8" name="44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39" name="45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340" name="45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41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42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43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44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45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46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47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48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49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50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51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52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353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54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55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56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57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58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59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0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1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2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3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4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5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6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7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8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69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0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1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2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3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4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5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6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7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8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79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0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1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2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3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4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5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6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7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8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89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0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1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2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3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4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5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6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7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8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399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0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1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2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3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4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5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6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7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8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09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0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1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2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3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4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5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6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7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8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19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0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1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2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3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4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5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6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7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8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29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0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1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2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3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4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5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6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7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8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39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0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1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2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3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4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5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6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7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8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49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0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1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2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3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4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5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6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7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8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59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0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1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2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3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4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5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6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7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8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69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0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1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2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3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4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5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6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7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8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79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80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81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82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83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84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85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486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87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88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89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0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1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2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3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4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5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6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7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8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499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500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501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502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503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04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05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06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07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08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09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10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11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12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13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14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15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16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17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18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19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0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1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2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3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4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5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6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7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528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29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0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1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2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3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4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5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6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7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8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39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0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1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2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3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4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5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6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7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8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49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0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1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2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3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4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5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6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7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8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59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0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1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2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3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4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5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6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7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8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69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0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1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2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3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4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5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6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7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8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79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0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1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2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3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4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5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6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7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8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89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0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1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2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3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4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5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6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7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8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599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0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1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2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3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4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5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6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7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8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09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0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1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2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3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4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5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6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7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8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19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0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1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2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3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4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5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6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7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8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29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0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1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2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3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4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5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6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7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8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39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0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1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2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3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4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5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6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7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8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49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0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1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2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3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4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5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6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7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8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59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60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61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62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63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64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65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66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67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68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69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0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1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2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3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4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5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6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7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678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79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0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1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2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3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4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5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6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7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8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89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690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1" name="2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2" name="2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3" name="3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4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5" name="3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6" name="3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7" name="3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8" name="3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699" name="4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00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1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2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3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4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5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6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7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8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09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10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11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4712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13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14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15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16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17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18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19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0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1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2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3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4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5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6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7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8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29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0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1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2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3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4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5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6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7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8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39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0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1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2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3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4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5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6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7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8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49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0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1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2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3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4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5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6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7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8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59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0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1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2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3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4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5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6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7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8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69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0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1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2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3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4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5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6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7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8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79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0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1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2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3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4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5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6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7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8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89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0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1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2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3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4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5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6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7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8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799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0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1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2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3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4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5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6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7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8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09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0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1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2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3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4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5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6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7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8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19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0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1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2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3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4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5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6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7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8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29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0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1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2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3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4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5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6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7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8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39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40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41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42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43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44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45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46" name="26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47" name="26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48" name="27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49" name="27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0" name="27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1" name="27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2" name="27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3" name="275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4" name="276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5" name="277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6" name="278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7" name="279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8" name="280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59" name="281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60" name="282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61" name="283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2366" cy="207869"/>
    <xdr:sp macro="" textlink="">
      <xdr:nvSpPr>
        <xdr:cNvPr id="4862" name="284 CuadroTexto"/>
        <xdr:cNvSpPr txBox="1"/>
      </xdr:nvSpPr>
      <xdr:spPr>
        <a:xfrm>
          <a:off x="0" y="3105150"/>
          <a:ext cx="92366" cy="2078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63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64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65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66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67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68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69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0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1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2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3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4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5" name="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6" name="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7" name="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8" name="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79" name="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0" name="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1" name="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2" name="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3" name="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4" name="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5" name="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6" name="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7" name="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8" name="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89" name="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0" name="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1" name="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2" name="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3" name="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4" name="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5" name="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6" name="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7" name="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8" name="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899" name="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0" name="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1" name="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2" name="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3" name="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4" name="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5" name="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6" name="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7" name="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8" name="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09" name="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0" name="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1" name="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2" name="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3" name="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4" name="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5" name="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6" name="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7" name="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8" name="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19" name="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0" name="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1" name="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2" name="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3" name="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4" name="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5" name="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6" name="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7" name="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8" name="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29" name="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0" name="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1" name="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2" name="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3" name="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4" name="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5" name="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6" name="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7" name="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8" name="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39" name="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0" name="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1" name="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2" name="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3" name="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4" name="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5" name="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6" name="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7" name="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8" name="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49" name="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0" name="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1" name="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2" name="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3" name="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4" name="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5" name="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6" name="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7" name="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8" name="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59" name="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0" name="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1" name="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2" name="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3" name="1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4" name="1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5" name="1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6" name="1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7" name="1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8" name="1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69" name="1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0" name="1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1" name="1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2" name="1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3" name="1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4" name="1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5" name="1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6" name="1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7" name="1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8" name="1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79" name="1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0" name="1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1" name="1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2" name="1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3" name="1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4" name="1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5" name="1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6" name="1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7" name="1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8" name="1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89" name="1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90" name="1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91" name="1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92" name="1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93" name="1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94" name="1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4995" name="1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996" name="30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997" name="30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998" name="30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4999" name="31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0" name="31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1" name="31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2" name="31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3" name="31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4" name="31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5" name="31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6" name="31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7" name="31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8" name="31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09" name="32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0" name="32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1" name="32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2" name="32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3" name="32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4" name="32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5" name="32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6" name="32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7" name="32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8" name="32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19" name="33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0" name="33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1" name="33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2" name="33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3" name="33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4" name="33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5" name="33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6" name="33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7" name="33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8" name="33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29" name="34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0" name="34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1" name="34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2" name="34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3" name="34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4" name="34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5" name="34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6" name="34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7" name="34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8" name="34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39" name="35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0" name="35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1" name="3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2" name="35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3" name="35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4" name="35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5" name="35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6" name="35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7" name="35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8" name="35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49" name="36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0" name="36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1" name="36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2" name="36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3" name="36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4" name="36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5" name="36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6" name="36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7" name="36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8" name="36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59" name="37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0" name="37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1" name="37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2" name="37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3" name="37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4" name="37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5" name="37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6" name="37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7" name="37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8" name="37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69" name="38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0" name="38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1" name="38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2" name="38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3" name="38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4" name="38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5" name="38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6" name="38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7" name="38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8" name="38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79" name="39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0" name="39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1" name="39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2" name="39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3" name="39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4" name="39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5" name="39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6" name="39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7" name="3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8" name="3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89" name="4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0" name="4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1" name="4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2" name="4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3" name="4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4" name="4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5" name="40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6" name="40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7" name="40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8" name="40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099" name="41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0" name="41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1" name="41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2" name="41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3" name="41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4" name="41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5" name="41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6" name="41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7" name="41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8" name="41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09" name="42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0" name="42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1" name="42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2" name="44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3" name="44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4" name="44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5" name="44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6" name="44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7" name="44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8" name="446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19" name="447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20" name="44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21" name="44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22" name="45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123" name="45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24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25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26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27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28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29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30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31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32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33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34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35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136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37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38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39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0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1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2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3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4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5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6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7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8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49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0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1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2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3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4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5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6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7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8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59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0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1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2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3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4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5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6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7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8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69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0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1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2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3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4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5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6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7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8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79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0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1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2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3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4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5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6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7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8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89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0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1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2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3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4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5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6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7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8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199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0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1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2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3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4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5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6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7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8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09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0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1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2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3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4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5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6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7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8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19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0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1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2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3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4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5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6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7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8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29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0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1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2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3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4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5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6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7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8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39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0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1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2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3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4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5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6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7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8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49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0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1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2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3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4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5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6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7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8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59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0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1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2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3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4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5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6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7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8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69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0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1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2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3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4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5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6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7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8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79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80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81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82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83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84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85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86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87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88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89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90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91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92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93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294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95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96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97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98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299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0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1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2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3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4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5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6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7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8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09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0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1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2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3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4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5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6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7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8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19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0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1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2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3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4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5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6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7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8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29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0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1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2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3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4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5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6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7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8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39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0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1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2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3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4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5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6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7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8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49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0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1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2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3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4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5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6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7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8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59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0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1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2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3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4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5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6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7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8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69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0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1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2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3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4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5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6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7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8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79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0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1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2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3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4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5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6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7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8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89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0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1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2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3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4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5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6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7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8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399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0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1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2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3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4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5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6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7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8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09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0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1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2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3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4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5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6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7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8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19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0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1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2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3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4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5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6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7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8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29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0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1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2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3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4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5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6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7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8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39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0" name="298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1" name="299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2" name="300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3" name="301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4" name="30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5" name="303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6" name="304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7" name="305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11</xdr:col>
      <xdr:colOff>0</xdr:colOff>
      <xdr:row>10</xdr:row>
      <xdr:rowOff>0</xdr:rowOff>
    </xdr:from>
    <xdr:ext cx="184731" cy="264560"/>
    <xdr:sp macro="" textlink="">
      <xdr:nvSpPr>
        <xdr:cNvPr id="5448" name="452 CuadroTexto"/>
        <xdr:cNvSpPr txBox="1"/>
      </xdr:nvSpPr>
      <xdr:spPr>
        <a:xfrm>
          <a:off x="1082040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49" name="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0" name="9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1" name="9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2" name="92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3" name="93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4" name="94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5" name="95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6" name="96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7" name="97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8" name="98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59" name="99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60" name="100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97227" cy="217317"/>
    <xdr:sp macro="" textlink="">
      <xdr:nvSpPr>
        <xdr:cNvPr id="5461" name="101 CuadroTexto"/>
        <xdr:cNvSpPr txBox="1"/>
      </xdr:nvSpPr>
      <xdr:spPr>
        <a:xfrm>
          <a:off x="0" y="3105150"/>
          <a:ext cx="97227" cy="2173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2" name="1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3" name="1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4" name="1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5" name="1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6" name="1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7" name="1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8" name="1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69" name="1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0" name="1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1" name="1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2" name="1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3" name="1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4" name="1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5" name="1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6" name="1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7" name="1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8" name="1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79" name="1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0" name="1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1" name="1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2" name="1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3" name="1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4" name="1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5" name="1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6" name="1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7" name="1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8" name="1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89" name="1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0" name="1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1" name="1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2" name="1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3" name="1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4" name="1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5" name="16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6" name="16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7" name="17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8" name="17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499" name="17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0" name="17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1" name="17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2" name="17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3" name="17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4" name="17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5" name="17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6" name="17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7" name="18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8" name="18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09" name="18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0" name="18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1" name="18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2" name="1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3" name="1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4" name="1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5" name="1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6" name="1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7" name="1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8" name="1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19" name="1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0" name="1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1" name="1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2" name="1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3" name="1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4" name="19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5" name="19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6" name="19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7" name="20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8" name="20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29" name="20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0" name="20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1" name="20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2" name="20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3" name="20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4" name="20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5" name="20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6" name="20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7" name="21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8" name="21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39" name="21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0" name="21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1" name="21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2" name="21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3" name="21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4" name="21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5" name="21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6" name="21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7" name="22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8" name="22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49" name="22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0" name="22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1" name="22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2" name="22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3" name="22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4" name="22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5" name="22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6" name="22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7" name="23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8" name="23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59" name="23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0" name="23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1" name="23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2" name="23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3" name="23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4" name="23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5" name="23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6" name="23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7" name="24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8" name="24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69" name="24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0" name="24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1" name="24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2" name="24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3" name="24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4" name="24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5" name="24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6" name="24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7" name="25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8" name="25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79" name="25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0" name="25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1" name="25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2" name="25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3" name="25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4" name="25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5" name="25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6" name="25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7" name="26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8" name="26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89" name="26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0" name="26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1" name="26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2" name="26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3" name="26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4" name="26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5" name="28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6" name="28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7" name="287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8" name="288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599" name="289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00" name="290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01" name="291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02" name="292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03" name="293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04" name="294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05" name="295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1" cy="264560"/>
    <xdr:sp macro="" textlink="">
      <xdr:nvSpPr>
        <xdr:cNvPr id="5606" name="296 CuadroTexto"/>
        <xdr:cNvSpPr txBox="1"/>
      </xdr:nvSpPr>
      <xdr:spPr>
        <a:xfrm>
          <a:off x="0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184731" cy="264560"/>
    <xdr:sp macro="" textlink="">
      <xdr:nvSpPr>
        <xdr:cNvPr id="5607" name="298 CuadroTexto"/>
        <xdr:cNvSpPr txBox="1"/>
      </xdr:nvSpPr>
      <xdr:spPr>
        <a:xfrm>
          <a:off x="14678025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184731" cy="264560"/>
    <xdr:sp macro="" textlink="">
      <xdr:nvSpPr>
        <xdr:cNvPr id="5608" name="299 CuadroTexto"/>
        <xdr:cNvSpPr txBox="1"/>
      </xdr:nvSpPr>
      <xdr:spPr>
        <a:xfrm>
          <a:off x="14678025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184731" cy="264560"/>
    <xdr:sp macro="" textlink="">
      <xdr:nvSpPr>
        <xdr:cNvPr id="5609" name="300 CuadroTexto"/>
        <xdr:cNvSpPr txBox="1"/>
      </xdr:nvSpPr>
      <xdr:spPr>
        <a:xfrm>
          <a:off x="14678025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184731" cy="264560"/>
    <xdr:sp macro="" textlink="">
      <xdr:nvSpPr>
        <xdr:cNvPr id="5610" name="301 CuadroTexto"/>
        <xdr:cNvSpPr txBox="1"/>
      </xdr:nvSpPr>
      <xdr:spPr>
        <a:xfrm>
          <a:off x="14678025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184731" cy="264560"/>
    <xdr:sp macro="" textlink="">
      <xdr:nvSpPr>
        <xdr:cNvPr id="5611" name="302 CuadroTexto"/>
        <xdr:cNvSpPr txBox="1"/>
      </xdr:nvSpPr>
      <xdr:spPr>
        <a:xfrm>
          <a:off x="14678025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184731" cy="264560"/>
    <xdr:sp macro="" textlink="">
      <xdr:nvSpPr>
        <xdr:cNvPr id="5612" name="303 CuadroTexto"/>
        <xdr:cNvSpPr txBox="1"/>
      </xdr:nvSpPr>
      <xdr:spPr>
        <a:xfrm>
          <a:off x="14678025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184731" cy="264560"/>
    <xdr:sp macro="" textlink="">
      <xdr:nvSpPr>
        <xdr:cNvPr id="5613" name="304 CuadroTexto"/>
        <xdr:cNvSpPr txBox="1"/>
      </xdr:nvSpPr>
      <xdr:spPr>
        <a:xfrm>
          <a:off x="14678025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16</xdr:col>
      <xdr:colOff>0</xdr:colOff>
      <xdr:row>10</xdr:row>
      <xdr:rowOff>0</xdr:rowOff>
    </xdr:from>
    <xdr:ext cx="184731" cy="264560"/>
    <xdr:sp macro="" textlink="">
      <xdr:nvSpPr>
        <xdr:cNvPr id="5614" name="305 CuadroTexto"/>
        <xdr:cNvSpPr txBox="1"/>
      </xdr:nvSpPr>
      <xdr:spPr>
        <a:xfrm>
          <a:off x="14678025" y="310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105394</xdr:colOff>
      <xdr:row>0</xdr:row>
      <xdr:rowOff>200025</xdr:rowOff>
    </xdr:from>
    <xdr:ext cx="952890" cy="254557"/>
    <xdr:sp macro="" textlink="">
      <xdr:nvSpPr>
        <xdr:cNvPr id="4" name="2 CuadroTexto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5220319" y="200025"/>
          <a:ext cx="952890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ETCA-IV-01</a:t>
          </a:r>
        </a:p>
      </xdr:txBody>
    </xdr:sp>
    <xdr:clientData/>
  </xdr:oneCellAnchor>
  <xdr:oneCellAnchor>
    <xdr:from>
      <xdr:col>3</xdr:col>
      <xdr:colOff>0</xdr:colOff>
      <xdr:row>2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4171950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314325</xdr:colOff>
      <xdr:row>3</xdr:row>
      <xdr:rowOff>9525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333750" y="8477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28</xdr:row>
      <xdr:rowOff>0</xdr:rowOff>
    </xdr:from>
    <xdr:ext cx="2114550" cy="814916"/>
    <xdr:sp macro="" textlink="">
      <xdr:nvSpPr>
        <xdr:cNvPr id="9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285750" y="6429375"/>
          <a:ext cx="211455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788582" cy="814916"/>
    <xdr:sp macro="" textlink="">
      <xdr:nvSpPr>
        <xdr:cNvPr id="10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067175" y="6429375"/>
          <a:ext cx="1788582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Autorizó</a:t>
          </a:r>
          <a:endParaRPr lang="es-MX">
            <a:effectLst/>
          </a:endParaRP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1133475</xdr:colOff>
      <xdr:row>0</xdr:row>
      <xdr:rowOff>123825</xdr:rowOff>
    </xdr:from>
    <xdr:ext cx="1477951" cy="254557"/>
    <xdr:sp macro="" textlink="">
      <xdr:nvSpPr>
        <xdr:cNvPr id="2" name="3 CuadroTexto">
          <a:extLst>
            <a:ext uri="{FF2B5EF4-FFF2-40B4-BE49-F238E27FC236}"/>
          </a:extLst>
        </xdr:cNvPr>
        <xdr:cNvSpPr txBox="1"/>
      </xdr:nvSpPr>
      <xdr:spPr>
        <a:xfrm>
          <a:off x="7286625" y="123825"/>
          <a:ext cx="147795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ETCA-IV-02</a:t>
          </a:r>
        </a:p>
      </xdr:txBody>
    </xdr:sp>
    <xdr:clientData/>
  </xdr:oneCellAnchor>
  <xdr:oneCellAnchor>
    <xdr:from>
      <xdr:col>2</xdr:col>
      <xdr:colOff>1019175</xdr:colOff>
      <xdr:row>3</xdr:row>
      <xdr:rowOff>114300</xdr:rowOff>
    </xdr:from>
    <xdr:ext cx="2790824" cy="254557"/>
    <xdr:sp macro="" textlink="">
      <xdr:nvSpPr>
        <xdr:cNvPr id="3" name="5 CuadroTexto">
          <a:extLst>
            <a:ext uri="{FF2B5EF4-FFF2-40B4-BE49-F238E27FC236}"/>
          </a:extLst>
        </xdr:cNvPr>
        <xdr:cNvSpPr txBox="1"/>
      </xdr:nvSpPr>
      <xdr:spPr>
        <a:xfrm>
          <a:off x="5991225" y="60960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 TERCERO</a:t>
          </a:r>
        </a:p>
      </xdr:txBody>
    </xdr:sp>
    <xdr:clientData/>
  </xdr:oneCellAnchor>
  <xdr:oneCellAnchor>
    <xdr:from>
      <xdr:col>1</xdr:col>
      <xdr:colOff>0</xdr:colOff>
      <xdr:row>87</xdr:row>
      <xdr:rowOff>0</xdr:rowOff>
    </xdr:from>
    <xdr:ext cx="2171700" cy="814916"/>
    <xdr:sp macro="" textlink="">
      <xdr:nvSpPr>
        <xdr:cNvPr id="4" name="CuadroTexto 5">
          <a:extLst>
            <a:ext uri="{FF2B5EF4-FFF2-40B4-BE49-F238E27FC236}"/>
          </a:extLst>
        </xdr:cNvPr>
        <xdr:cNvSpPr txBox="1"/>
      </xdr:nvSpPr>
      <xdr:spPr>
        <a:xfrm>
          <a:off x="323850" y="15992475"/>
          <a:ext cx="21717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2</xdr:col>
      <xdr:colOff>752475</xdr:colOff>
      <xdr:row>86</xdr:row>
      <xdr:rowOff>152400</xdr:rowOff>
    </xdr:from>
    <xdr:ext cx="3200400" cy="809624"/>
    <xdr:sp macro="" textlink="">
      <xdr:nvSpPr>
        <xdr:cNvPr id="5" name="CuadroTexto 4">
          <a:extLst>
            <a:ext uri="{FF2B5EF4-FFF2-40B4-BE49-F238E27FC236}"/>
          </a:extLst>
        </xdr:cNvPr>
        <xdr:cNvSpPr txBox="1"/>
      </xdr:nvSpPr>
      <xdr:spPr>
        <a:xfrm>
          <a:off x="5724525" y="15982950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219075</xdr:colOff>
      <xdr:row>0</xdr:row>
      <xdr:rowOff>0</xdr:rowOff>
    </xdr:from>
    <xdr:ext cx="1222708" cy="257174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5200650" y="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ETCA-IV-03</a:t>
          </a:r>
        </a:p>
      </xdr:txBody>
    </xdr:sp>
    <xdr:clientData/>
  </xdr:oneCellAnchor>
  <xdr:oneCellAnchor>
    <xdr:from>
      <xdr:col>3</xdr:col>
      <xdr:colOff>0</xdr:colOff>
      <xdr:row>2</xdr:row>
      <xdr:rowOff>142875</xdr:rowOff>
    </xdr:from>
    <xdr:ext cx="184731" cy="264560"/>
    <xdr:sp macro="" textlink="">
      <xdr:nvSpPr>
        <xdr:cNvPr id="4" name="4 CuadroTexto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SpPr txBox="1"/>
      </xdr:nvSpPr>
      <xdr:spPr>
        <a:xfrm>
          <a:off x="4772025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793749</xdr:colOff>
      <xdr:row>2</xdr:row>
      <xdr:rowOff>201084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72416" y="836084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137583</xdr:colOff>
      <xdr:row>22</xdr:row>
      <xdr:rowOff>148167</xdr:rowOff>
    </xdr:from>
    <xdr:ext cx="2171700" cy="814916"/>
    <xdr:sp macro="" textlink="">
      <xdr:nvSpPr>
        <xdr:cNvPr id="9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137583" y="7905750"/>
          <a:ext cx="21717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2</xdr:col>
      <xdr:colOff>1746249</xdr:colOff>
      <xdr:row>22</xdr:row>
      <xdr:rowOff>158750</xdr:rowOff>
    </xdr:from>
    <xdr:ext cx="1869015" cy="81491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4624916" y="7916333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161925</xdr:colOff>
      <xdr:row>0</xdr:row>
      <xdr:rowOff>0</xdr:rowOff>
    </xdr:from>
    <xdr:ext cx="1222708" cy="257174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5238750" y="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ETCA-IV-04</a:t>
          </a:r>
        </a:p>
      </xdr:txBody>
    </xdr:sp>
    <xdr:clientData/>
  </xdr:oneCellAnchor>
  <xdr:oneCellAnchor>
    <xdr:from>
      <xdr:col>0</xdr:col>
      <xdr:colOff>57151</xdr:colOff>
      <xdr:row>28</xdr:row>
      <xdr:rowOff>0</xdr:rowOff>
    </xdr:from>
    <xdr:ext cx="2724149" cy="662517"/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2400-000006000000}"/>
            </a:ext>
          </a:extLst>
        </xdr:cNvPr>
        <xdr:cNvSpPr txBox="1"/>
      </xdr:nvSpPr>
      <xdr:spPr>
        <a:xfrm>
          <a:off x="57151" y="9239250"/>
          <a:ext cx="2724149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/>
          <a:r>
            <a:rPr lang="es-MX" sz="1100"/>
            <a:t>Elaboró</a:t>
          </a:r>
        </a:p>
        <a:p>
          <a:pPr algn="ctr"/>
          <a:r>
            <a:rPr lang="es-MX" sz="1100"/>
            <a:t>Puesto</a:t>
          </a:r>
        </a:p>
      </xdr:txBody>
    </xdr:sp>
    <xdr:clientData/>
  </xdr:oneCellAnchor>
  <xdr:oneCellAnchor>
    <xdr:from>
      <xdr:col>2</xdr:col>
      <xdr:colOff>276224</xdr:colOff>
      <xdr:row>28</xdr:row>
      <xdr:rowOff>0</xdr:rowOff>
    </xdr:from>
    <xdr:ext cx="3019425" cy="662517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2400-000008000000}"/>
            </a:ext>
          </a:extLst>
        </xdr:cNvPr>
        <xdr:cNvSpPr txBox="1"/>
      </xdr:nvSpPr>
      <xdr:spPr>
        <a:xfrm>
          <a:off x="2924174" y="9239250"/>
          <a:ext cx="301942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/>
          <a:r>
            <a:rPr lang="es-MX" sz="1100"/>
            <a:t>Autorizó</a:t>
          </a:r>
        </a:p>
        <a:p>
          <a:pPr algn="ctr"/>
          <a:r>
            <a:rPr lang="es-MX" sz="1100"/>
            <a:t>Puesto</a:t>
          </a:r>
        </a:p>
      </xdr:txBody>
    </xdr:sp>
    <xdr:clientData/>
  </xdr:oneCellAnchor>
  <xdr:oneCellAnchor>
    <xdr:from>
      <xdr:col>2</xdr:col>
      <xdr:colOff>990600</xdr:colOff>
      <xdr:row>2</xdr:row>
      <xdr:rowOff>190500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38550" y="8191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TRIMESTRE:______________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2124075</xdr:colOff>
      <xdr:row>0</xdr:row>
      <xdr:rowOff>0</xdr:rowOff>
    </xdr:from>
    <xdr:ext cx="990600" cy="257175"/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629400" y="0"/>
          <a:ext cx="990600" cy="25717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ETCA-IV-06</a:t>
          </a:r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2790824" cy="254557"/>
    <xdr:sp macro="" textlink="">
      <xdr:nvSpPr>
        <xdr:cNvPr id="6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501910" y="593066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524</xdr:row>
      <xdr:rowOff>0</xdr:rowOff>
    </xdr:from>
    <xdr:ext cx="2171700" cy="814916"/>
    <xdr:sp macro="" textlink="">
      <xdr:nvSpPr>
        <xdr:cNvPr id="7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0" y="112835307"/>
          <a:ext cx="21717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2</xdr:col>
      <xdr:colOff>0</xdr:colOff>
      <xdr:row>524</xdr:row>
      <xdr:rowOff>0</xdr:rowOff>
    </xdr:from>
    <xdr:ext cx="1869015" cy="814916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4501910" y="112835307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590552</xdr:colOff>
      <xdr:row>1</xdr:row>
      <xdr:rowOff>69259</xdr:rowOff>
    </xdr:from>
    <xdr:to>
      <xdr:col>5</xdr:col>
      <xdr:colOff>41169</xdr:colOff>
      <xdr:row>26</xdr:row>
      <xdr:rowOff>86592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2" y="260996"/>
          <a:ext cx="3254432" cy="4810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197909</xdr:colOff>
      <xdr:row>0</xdr:row>
      <xdr:rowOff>0</xdr:rowOff>
    </xdr:from>
    <xdr:ext cx="1222708" cy="257174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 txBox="1"/>
      </xdr:nvSpPr>
      <xdr:spPr>
        <a:xfrm>
          <a:off x="5489576" y="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Anexo B</a:t>
          </a:r>
        </a:p>
      </xdr:txBody>
    </xdr:sp>
    <xdr:clientData/>
  </xdr:oneCellAnchor>
  <xdr:oneCellAnchor>
    <xdr:from>
      <xdr:col>4</xdr:col>
      <xdr:colOff>0</xdr:colOff>
      <xdr:row>2</xdr:row>
      <xdr:rowOff>142875</xdr:rowOff>
    </xdr:from>
    <xdr:ext cx="184731" cy="264560"/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 txBox="1"/>
      </xdr:nvSpPr>
      <xdr:spPr>
        <a:xfrm>
          <a:off x="300990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920749</xdr:colOff>
      <xdr:row>2</xdr:row>
      <xdr:rowOff>21166</xdr:rowOff>
    </xdr:from>
    <xdr:ext cx="2106084" cy="243417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4656666" y="656166"/>
          <a:ext cx="2106084" cy="24341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219075</xdr:colOff>
      <xdr:row>76</xdr:row>
      <xdr:rowOff>0</xdr:rowOff>
    </xdr:from>
    <xdr:ext cx="1222708" cy="257174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 txBox="1"/>
      </xdr:nvSpPr>
      <xdr:spPr>
        <a:xfrm>
          <a:off x="3228975" y="1466850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endParaRPr lang="es-MX" sz="1100" b="1" baseline="0">
            <a:latin typeface="Arial" pitchFamily="34" charset="0"/>
            <a:cs typeface="Arial" pitchFamily="34" charset="0"/>
          </a:endParaRPr>
        </a:p>
        <a:p>
          <a:pPr algn="r"/>
          <a:endParaRPr lang="es-MX" sz="1100" b="1" baseline="0">
            <a:latin typeface="Arial" pitchFamily="34" charset="0"/>
            <a:cs typeface="Arial" pitchFamily="34" charset="0"/>
          </a:endParaRPr>
        </a:p>
        <a:p>
          <a:pPr algn="r"/>
          <a:endParaRPr lang="es-MX" sz="1100" b="1" baseline="0">
            <a:latin typeface="Arial" pitchFamily="34" charset="0"/>
            <a:cs typeface="Arial" pitchFamily="34" charset="0"/>
          </a:endParaRPr>
        </a:p>
        <a:p>
          <a:pPr algn="r"/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0</xdr:colOff>
      <xdr:row>34</xdr:row>
      <xdr:rowOff>0</xdr:rowOff>
    </xdr:from>
    <xdr:ext cx="184731" cy="264560"/>
    <xdr:sp macro="" textlink="">
      <xdr:nvSpPr>
        <xdr:cNvPr id="8" name="4 CuadroTexto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 txBox="1"/>
      </xdr:nvSpPr>
      <xdr:spPr>
        <a:xfrm>
          <a:off x="3009900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4</xdr:col>
      <xdr:colOff>0</xdr:colOff>
      <xdr:row>48</xdr:row>
      <xdr:rowOff>0</xdr:rowOff>
    </xdr:from>
    <xdr:ext cx="184731" cy="264560"/>
    <xdr:sp macro="" textlink="">
      <xdr:nvSpPr>
        <xdr:cNvPr id="9" name="4 CuadroTexto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 txBox="1"/>
      </xdr:nvSpPr>
      <xdr:spPr>
        <a:xfrm>
          <a:off x="3009900" y="914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4</xdr:col>
      <xdr:colOff>0</xdr:colOff>
      <xdr:row>62</xdr:row>
      <xdr:rowOff>0</xdr:rowOff>
    </xdr:from>
    <xdr:ext cx="184731" cy="264560"/>
    <xdr:sp macro="" textlink="">
      <xdr:nvSpPr>
        <xdr:cNvPr id="10" name="4 CuadroTexto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 txBox="1"/>
      </xdr:nvSpPr>
      <xdr:spPr>
        <a:xfrm>
          <a:off x="3009900" y="118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4</xdr:col>
      <xdr:colOff>219075</xdr:colOff>
      <xdr:row>31</xdr:row>
      <xdr:rowOff>0</xdr:rowOff>
    </xdr:from>
    <xdr:ext cx="1222708" cy="257174"/>
    <xdr:sp macro="" textlink="">
      <xdr:nvSpPr>
        <xdr:cNvPr id="11" name="6 CuadroTexto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 txBox="1"/>
      </xdr:nvSpPr>
      <xdr:spPr>
        <a:xfrm>
          <a:off x="5510742" y="21452417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endParaRPr lang="es-MX" sz="1100" b="1" baseline="0">
            <a:latin typeface="Arial" pitchFamily="34" charset="0"/>
            <a:cs typeface="Arial" pitchFamily="34" charset="0"/>
          </a:endParaRPr>
        </a:p>
        <a:p>
          <a:pPr algn="r"/>
          <a:endParaRPr lang="es-MX" sz="1100" b="1" baseline="0">
            <a:latin typeface="Arial" pitchFamily="34" charset="0"/>
            <a:cs typeface="Arial" pitchFamily="34" charset="0"/>
          </a:endParaRPr>
        </a:p>
        <a:p>
          <a:pPr algn="r"/>
          <a:endParaRPr lang="es-MX" sz="1100" b="1" baseline="0">
            <a:latin typeface="Arial" pitchFamily="34" charset="0"/>
            <a:cs typeface="Arial" pitchFamily="34" charset="0"/>
          </a:endParaRPr>
        </a:p>
        <a:p>
          <a:pPr algn="r"/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666750</xdr:colOff>
      <xdr:row>38</xdr:row>
      <xdr:rowOff>142875</xdr:rowOff>
    </xdr:from>
    <xdr:ext cx="2402416" cy="328082"/>
    <xdr:sp macro="" textlink="">
      <xdr:nvSpPr>
        <xdr:cNvPr id="16" name="CuadroTexto 5">
          <a:extLst>
            <a:ext uri="{FF2B5EF4-FFF2-40B4-BE49-F238E27FC236}">
              <a16:creationId xmlns=""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2828925" y="12515850"/>
          <a:ext cx="2402416" cy="3280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400" b="1"/>
            <a:t>NADA</a:t>
          </a:r>
          <a:r>
            <a:rPr lang="es-MX" sz="1400" b="1" baseline="0"/>
            <a:t> QUE PRESENTAR</a:t>
          </a:r>
          <a:endParaRPr lang="es-MX" sz="1400" b="1"/>
        </a:p>
      </xdr:txBody>
    </xdr:sp>
    <xdr:clientData/>
  </xdr:oneCellAnchor>
  <xdr:oneCellAnchor>
    <xdr:from>
      <xdr:col>2</xdr:col>
      <xdr:colOff>657225</xdr:colOff>
      <xdr:row>52</xdr:row>
      <xdr:rowOff>171450</xdr:rowOff>
    </xdr:from>
    <xdr:ext cx="2402416" cy="328082"/>
    <xdr:sp macro="" textlink="">
      <xdr:nvSpPr>
        <xdr:cNvPr id="17" name="CuadroTexto 5">
          <a:extLst>
            <a:ext uri="{FF2B5EF4-FFF2-40B4-BE49-F238E27FC236}">
              <a16:creationId xmlns=""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2819400" y="15744825"/>
          <a:ext cx="2402416" cy="3280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400" b="1"/>
            <a:t>NADA</a:t>
          </a:r>
          <a:r>
            <a:rPr lang="es-MX" sz="1400" b="1" baseline="0"/>
            <a:t> QUE PRESENTAR</a:t>
          </a:r>
          <a:endParaRPr lang="es-MX" sz="1400" b="1"/>
        </a:p>
      </xdr:txBody>
    </xdr:sp>
    <xdr:clientData/>
  </xdr:oneCellAnchor>
  <xdr:oneCellAnchor>
    <xdr:from>
      <xdr:col>2</xdr:col>
      <xdr:colOff>666750</xdr:colOff>
      <xdr:row>67</xdr:row>
      <xdr:rowOff>200025</xdr:rowOff>
    </xdr:from>
    <xdr:ext cx="2402416" cy="328082"/>
    <xdr:sp macro="" textlink="">
      <xdr:nvSpPr>
        <xdr:cNvPr id="18" name="CuadroTexto 5">
          <a:extLst>
            <a:ext uri="{FF2B5EF4-FFF2-40B4-BE49-F238E27FC236}">
              <a16:creationId xmlns=""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2828925" y="19183350"/>
          <a:ext cx="2402416" cy="3280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400" b="1"/>
            <a:t>NADA</a:t>
          </a:r>
          <a:r>
            <a:rPr lang="es-MX" sz="1400" b="1" baseline="0"/>
            <a:t> QUE PRESENTAR</a:t>
          </a:r>
          <a:endParaRPr lang="es-MX" sz="1400" b="1"/>
        </a:p>
      </xdr:txBody>
    </xdr:sp>
    <xdr:clientData/>
  </xdr:oneCellAnchor>
  <xdr:oneCellAnchor>
    <xdr:from>
      <xdr:col>1</xdr:col>
      <xdr:colOff>0</xdr:colOff>
      <xdr:row>78</xdr:row>
      <xdr:rowOff>0</xdr:rowOff>
    </xdr:from>
    <xdr:ext cx="2171700" cy="814916"/>
    <xdr:sp macro="" textlink="">
      <xdr:nvSpPr>
        <xdr:cNvPr id="19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47675" y="21316950"/>
          <a:ext cx="21717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3</xdr:col>
      <xdr:colOff>819150</xdr:colOff>
      <xdr:row>78</xdr:row>
      <xdr:rowOff>0</xdr:rowOff>
    </xdr:from>
    <xdr:ext cx="1869015" cy="814916"/>
    <xdr:sp macro="" textlink="">
      <xdr:nvSpPr>
        <xdr:cNvPr id="20" name="CuadroTexto 1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562475" y="2131695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460375</xdr:colOff>
      <xdr:row>1</xdr:row>
      <xdr:rowOff>158750</xdr:rowOff>
    </xdr:from>
    <xdr:ext cx="2790824" cy="254557"/>
    <xdr:sp macro="" textlink="">
      <xdr:nvSpPr>
        <xdr:cNvPr id="4" name="8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635625" y="3492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111125</xdr:colOff>
      <xdr:row>0</xdr:row>
      <xdr:rowOff>0</xdr:rowOff>
    </xdr:from>
    <xdr:ext cx="858825" cy="254557"/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7597775" y="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ETCA-I-04</a:t>
          </a:r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3019425" cy="814916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0" y="9801225"/>
          <a:ext cx="301942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3</xdr:col>
      <xdr:colOff>0</xdr:colOff>
      <xdr:row>42</xdr:row>
      <xdr:rowOff>0</xdr:rowOff>
    </xdr:from>
    <xdr:ext cx="3019425" cy="814916"/>
    <xdr:sp macro="" textlink="">
      <xdr:nvSpPr>
        <xdr:cNvPr id="7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5210175" y="9801225"/>
          <a:ext cx="301942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2035</xdr:row>
      <xdr:rowOff>0</xdr:rowOff>
    </xdr:from>
    <xdr:ext cx="2171700" cy="814916"/>
    <xdr:sp macro="" textlink="">
      <xdr:nvSpPr>
        <xdr:cNvPr id="2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57350" y="389743950"/>
          <a:ext cx="21717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1100">
            <a:effectLst/>
            <a:latin typeface="+mn-lt"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1100">
            <a:effectLst/>
            <a:latin typeface="+mn-lt"/>
          </a:endParaRPr>
        </a:p>
      </xdr:txBody>
    </xdr:sp>
    <xdr:clientData/>
  </xdr:oneCellAnchor>
  <xdr:oneCellAnchor>
    <xdr:from>
      <xdr:col>18</xdr:col>
      <xdr:colOff>0</xdr:colOff>
      <xdr:row>2035</xdr:row>
      <xdr:rowOff>0</xdr:rowOff>
    </xdr:from>
    <xdr:ext cx="1869015" cy="814916"/>
    <xdr:sp macro="" textlink="">
      <xdr:nvSpPr>
        <xdr:cNvPr id="3" name="CuadroTexto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1134725" y="38974395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142875</xdr:rowOff>
    </xdr:from>
    <xdr:ext cx="184731" cy="264560"/>
    <xdr:sp macro="" textlink="">
      <xdr:nvSpPr>
        <xdr:cNvPr id="2" name="4 CuadroTexto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39115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154333</xdr:colOff>
      <xdr:row>0</xdr:row>
      <xdr:rowOff>38100</xdr:rowOff>
    </xdr:from>
    <xdr:ext cx="858825" cy="254557"/>
    <xdr:sp macro="" textlink="">
      <xdr:nvSpPr>
        <xdr:cNvPr id="3" name="6 CuadroTexto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6673666" y="3810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ETCA-I-05</a:t>
          </a:r>
        </a:p>
      </xdr:txBody>
    </xdr:sp>
    <xdr:clientData/>
  </xdr:oneCellAnchor>
  <xdr:oneCellAnchor>
    <xdr:from>
      <xdr:col>1</xdr:col>
      <xdr:colOff>200025</xdr:colOff>
      <xdr:row>2</xdr:row>
      <xdr:rowOff>142875</xdr:rowOff>
    </xdr:from>
    <xdr:ext cx="184731" cy="264560"/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591175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4905375</xdr:colOff>
      <xdr:row>2</xdr:row>
      <xdr:rowOff>0</xdr:rowOff>
    </xdr:from>
    <xdr:ext cx="2790824" cy="254557"/>
    <xdr:sp macro="" textlink="">
      <xdr:nvSpPr>
        <xdr:cNvPr id="8" name="8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905375" y="60960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2611437" cy="814916"/>
    <xdr:sp macro="" textlink="">
      <xdr:nvSpPr>
        <xdr:cNvPr id="12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10858500"/>
          <a:ext cx="2611437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0</xdr:col>
      <xdr:colOff>4942417</xdr:colOff>
      <xdr:row>61</xdr:row>
      <xdr:rowOff>158749</xdr:rowOff>
    </xdr:from>
    <xdr:ext cx="2447924" cy="814916"/>
    <xdr:sp macro="" textlink="">
      <xdr:nvSpPr>
        <xdr:cNvPr id="13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942417" y="10847916"/>
          <a:ext cx="2447924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649165</xdr:colOff>
      <xdr:row>0</xdr:row>
      <xdr:rowOff>30773</xdr:rowOff>
    </xdr:from>
    <xdr:ext cx="1066800" cy="254557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096607" y="30773"/>
          <a:ext cx="1066800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ETCA-I-06</a:t>
          </a:r>
        </a:p>
      </xdr:txBody>
    </xdr:sp>
    <xdr:clientData/>
  </xdr:oneCellAnchor>
  <xdr:oneCellAnchor>
    <xdr:from>
      <xdr:col>1</xdr:col>
      <xdr:colOff>3135923</xdr:colOff>
      <xdr:row>2</xdr:row>
      <xdr:rowOff>139212</xdr:rowOff>
    </xdr:from>
    <xdr:ext cx="2790824" cy="254557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326423" y="776654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88447</xdr:colOff>
      <xdr:row>65</xdr:row>
      <xdr:rowOff>129267</xdr:rowOff>
    </xdr:from>
    <xdr:ext cx="2014904" cy="783981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88447" y="9518196"/>
          <a:ext cx="2014904" cy="7839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9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 sz="900">
            <a:effectLst/>
          </a:endParaRPr>
        </a:p>
        <a:p>
          <a:pPr algn="ctr" eaLnBrk="1" fontAlgn="auto" latinLnBrk="0" hangingPunct="1"/>
          <a:r>
            <a:rPr lang="es-MX" sz="9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 sz="900">
            <a:effectLst/>
          </a:endParaRPr>
        </a:p>
        <a:p>
          <a:pPr algn="ctr" eaLnBrk="1" fontAlgn="auto" latinLnBrk="0" hangingPunct="1"/>
          <a:r>
            <a:rPr lang="es-MX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 sz="900">
            <a:effectLst/>
          </a:endParaRPr>
        </a:p>
      </xdr:txBody>
    </xdr:sp>
    <xdr:clientData/>
  </xdr:oneCellAnchor>
  <xdr:oneCellAnchor>
    <xdr:from>
      <xdr:col>1</xdr:col>
      <xdr:colOff>4252231</xdr:colOff>
      <xdr:row>66</xdr:row>
      <xdr:rowOff>6804</xdr:rowOff>
    </xdr:from>
    <xdr:ext cx="2051539" cy="732692"/>
    <xdr:sp macro="" textlink="">
      <xdr:nvSpPr>
        <xdr:cNvPr id="9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354285" y="9545411"/>
          <a:ext cx="2051539" cy="7326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900"/>
            <a:t>______________________________________</a:t>
          </a:r>
        </a:p>
        <a:p>
          <a:pPr algn="ctr" eaLnBrk="1" fontAlgn="auto" latinLnBrk="0" hangingPunct="1"/>
          <a:r>
            <a:rPr lang="es-MX" sz="9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 sz="900">
            <a:effectLst/>
          </a:endParaRPr>
        </a:p>
        <a:p>
          <a:pPr algn="ctr" eaLnBrk="1" fontAlgn="auto" latinLnBrk="0" hangingPunct="1"/>
          <a:r>
            <a:rPr lang="es-MX" sz="9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 sz="900">
            <a:effectLst/>
          </a:endParaRPr>
        </a:p>
        <a:p>
          <a:r>
            <a:rPr lang="es-MX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Autorizó</a:t>
          </a:r>
          <a:endParaRPr lang="es-MX" sz="900">
            <a:effectLst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792508</xdr:colOff>
      <xdr:row>0</xdr:row>
      <xdr:rowOff>19050</xdr:rowOff>
    </xdr:from>
    <xdr:ext cx="858825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574058" y="1905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ETCA-I-07</a:t>
          </a:r>
        </a:p>
      </xdr:txBody>
    </xdr:sp>
    <xdr:clientData/>
  </xdr:oneCellAnchor>
  <xdr:oneCellAnchor>
    <xdr:from>
      <xdr:col>5</xdr:col>
      <xdr:colOff>0</xdr:colOff>
      <xdr:row>2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5572125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561975</xdr:colOff>
      <xdr:row>2</xdr:row>
      <xdr:rowOff>152400</xdr:rowOff>
    </xdr:from>
    <xdr:ext cx="2790824" cy="254557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48075" y="7905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30</xdr:row>
      <xdr:rowOff>0</xdr:rowOff>
    </xdr:from>
    <xdr:ext cx="2247900" cy="814916"/>
    <xdr:sp macro="" textlink="">
      <xdr:nvSpPr>
        <xdr:cNvPr id="10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85725" y="8077200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4</xdr:col>
      <xdr:colOff>0</xdr:colOff>
      <xdr:row>30</xdr:row>
      <xdr:rowOff>0</xdr:rowOff>
    </xdr:from>
    <xdr:ext cx="1869015" cy="814916"/>
    <xdr:sp macro="" textlink="">
      <xdr:nvSpPr>
        <xdr:cNvPr id="11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3933825" y="8077200"/>
          <a:ext cx="1869015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249583</xdr:colOff>
      <xdr:row>0</xdr:row>
      <xdr:rowOff>47625</xdr:rowOff>
    </xdr:from>
    <xdr:ext cx="858825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615333" y="47625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ETCA-I-08</a:t>
          </a:r>
        </a:p>
      </xdr:txBody>
    </xdr:sp>
    <xdr:clientData/>
  </xdr:oneCellAnchor>
  <xdr:oneCellAnchor>
    <xdr:from>
      <xdr:col>4</xdr:col>
      <xdr:colOff>0</xdr:colOff>
      <xdr:row>2</xdr:row>
      <xdr:rowOff>142875</xdr:rowOff>
    </xdr:from>
    <xdr:ext cx="184731" cy="264560"/>
    <xdr:sp macro="" textlink="">
      <xdr:nvSpPr>
        <xdr:cNvPr id="3" name="4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4257675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561975</xdr:colOff>
      <xdr:row>2</xdr:row>
      <xdr:rowOff>180975</xdr:rowOff>
    </xdr:from>
    <xdr:ext cx="2790824" cy="254557"/>
    <xdr:sp macro="" textlink="">
      <xdr:nvSpPr>
        <xdr:cNvPr id="6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05225" y="8096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2247900" cy="814916"/>
    <xdr:sp macro="" textlink="">
      <xdr:nvSpPr>
        <xdr:cNvPr id="7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48167" y="8805333"/>
          <a:ext cx="2247900" cy="814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4</xdr:col>
      <xdr:colOff>10583</xdr:colOff>
      <xdr:row>42</xdr:row>
      <xdr:rowOff>10584</xdr:rowOff>
    </xdr:from>
    <xdr:ext cx="1869015" cy="973666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265083" y="8815917"/>
          <a:ext cx="1869015" cy="9736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1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Autorizó</a:t>
          </a:r>
          <a:endParaRPr lang="es-MX"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628650</xdr:colOff>
      <xdr:row>0</xdr:row>
      <xdr:rowOff>142875</xdr:rowOff>
    </xdr:from>
    <xdr:ext cx="1325551" cy="245032"/>
    <xdr:sp macro="" textlink="">
      <xdr:nvSpPr>
        <xdr:cNvPr id="2" name="3 CuadroTexto">
          <a:extLst>
            <a:ext uri="{FF2B5EF4-FFF2-40B4-BE49-F238E27FC236}"/>
          </a:extLst>
        </xdr:cNvPr>
        <xdr:cNvSpPr txBox="1"/>
      </xdr:nvSpPr>
      <xdr:spPr>
        <a:xfrm>
          <a:off x="8572500" y="142875"/>
          <a:ext cx="1325551" cy="24503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ETCA-I-09</a:t>
          </a:r>
        </a:p>
      </xdr:txBody>
    </xdr:sp>
    <xdr:clientData/>
  </xdr:oneCellAnchor>
  <xdr:oneCellAnchor>
    <xdr:from>
      <xdr:col>6</xdr:col>
      <xdr:colOff>76200</xdr:colOff>
      <xdr:row>3</xdr:row>
      <xdr:rowOff>123825</xdr:rowOff>
    </xdr:from>
    <xdr:ext cx="2790824" cy="254557"/>
    <xdr:sp macro="" textlink="">
      <xdr:nvSpPr>
        <xdr:cNvPr id="3" name="6 CuadroTexto">
          <a:extLst>
            <a:ext uri="{FF2B5EF4-FFF2-40B4-BE49-F238E27FC236}"/>
          </a:extLst>
        </xdr:cNvPr>
        <xdr:cNvSpPr txBox="1"/>
      </xdr:nvSpPr>
      <xdr:spPr>
        <a:xfrm>
          <a:off x="7124700" y="6381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TERCERO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41</xdr:row>
      <xdr:rowOff>0</xdr:rowOff>
    </xdr:from>
    <xdr:ext cx="3200400" cy="809624"/>
    <xdr:sp macro="" textlink="">
      <xdr:nvSpPr>
        <xdr:cNvPr id="4" name="CuadroTexto 5">
          <a:extLst>
            <a:ext uri="{FF2B5EF4-FFF2-40B4-BE49-F238E27FC236}"/>
          </a:extLst>
        </xdr:cNvPr>
        <xdr:cNvSpPr txBox="1"/>
      </xdr:nvSpPr>
      <xdr:spPr>
        <a:xfrm>
          <a:off x="333375" y="8134350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Manuel David Canizales Gamez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de Recursos Financieros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Elaboró</a:t>
          </a:r>
          <a:endParaRPr lang="es-MX">
            <a:effectLst/>
          </a:endParaRPr>
        </a:p>
      </xdr:txBody>
    </xdr:sp>
    <xdr:clientData/>
  </xdr:oneCellAnchor>
  <xdr:oneCellAnchor>
    <xdr:from>
      <xdr:col>4</xdr:col>
      <xdr:colOff>0</xdr:colOff>
      <xdr:row>41</xdr:row>
      <xdr:rowOff>0</xdr:rowOff>
    </xdr:from>
    <xdr:ext cx="3200400" cy="809624"/>
    <xdr:sp macro="" textlink="">
      <xdr:nvSpPr>
        <xdr:cNvPr id="5" name="CuadroTexto 4">
          <a:extLst>
            <a:ext uri="{FF2B5EF4-FFF2-40B4-BE49-F238E27FC236}"/>
          </a:extLst>
        </xdr:cNvPr>
        <xdr:cNvSpPr txBox="1"/>
      </xdr:nvSpPr>
      <xdr:spPr>
        <a:xfrm>
          <a:off x="4943475" y="8134350"/>
          <a:ext cx="3200400" cy="809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1200"/>
            <a:t>______________________________________</a:t>
          </a:r>
        </a:p>
        <a:p>
          <a:pPr algn="ctr" eaLnBrk="1" fontAlgn="auto" latinLnBrk="0" hangingPunct="1"/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Lic. Joaquín Gonzalez Gastelum</a:t>
          </a:r>
          <a:endParaRPr lang="es-MX">
            <a:effectLst/>
          </a:endParaRPr>
        </a:p>
        <a:p>
          <a:pPr algn="ctr" eaLnBrk="1" fontAlgn="auto" latinLnBrk="0" hangingPunct="1"/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Director  Administrativo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                          Autorizó</a:t>
          </a:r>
          <a:endParaRPr lang="es-MX">
            <a:effectLst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merica%20Encinas\AppData\Roaming\Microsoft\Excel\PT%20Gastos%20x%20partida%20ppt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OTAS%20SEPTIEMBR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/Documents/Informaci&#243;n%20Contable/Sistema%20Estatal%20de%20Evalauci&#243;n/2020/SEGUNDO%20TRIMESTRE/NOTAS%20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GOS%20FINANZAS/Downloads/NOTAS%20ENER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IV-06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/AppData/Local/Microsoft/Windows/Temporary%20Internet%20Files/Content.Outlook/E1XPUARQ/TERCER%20INFORME%20TRIMESTRAL%202020%20RADIO%20SONORA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>
        <row r="3">
          <cell r="B3" t="str">
            <v xml:space="preserve"> PARTIDA PRESUPUESTAL</v>
          </cell>
          <cell r="C3" t="str">
            <v>DESCRIPCION</v>
          </cell>
          <cell r="D3" t="str">
            <v>PRESUPUESTO AUTORIZADO</v>
          </cell>
          <cell r="E3">
            <v>0</v>
          </cell>
          <cell r="F3">
            <v>0</v>
          </cell>
          <cell r="G3">
            <v>0</v>
          </cell>
          <cell r="H3" t="str">
            <v>COMPROMETIDO</v>
          </cell>
          <cell r="I3" t="str">
            <v>DEVENGADO</v>
          </cell>
          <cell r="J3" t="str">
            <v>EJERCIDO</v>
          </cell>
          <cell r="K3" t="str">
            <v>PAGADO</v>
          </cell>
          <cell r="L3" t="str">
            <v>DISPONIBLE P Comprometer</v>
          </cell>
          <cell r="M3" t="str">
            <v>CREDITO DISPONIBLE</v>
          </cell>
        </row>
        <row r="4">
          <cell r="B4">
            <v>0</v>
          </cell>
          <cell r="C4">
            <v>0</v>
          </cell>
          <cell r="D4" t="str">
            <v>APROBADO</v>
          </cell>
          <cell r="E4" t="str">
            <v>AMPLIACIONES</v>
          </cell>
          <cell r="F4" t="str">
            <v>DEDUCCIONES</v>
          </cell>
          <cell r="G4" t="str">
            <v>MODIFICADO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1000</v>
          </cell>
          <cell r="C5" t="str">
            <v>SERVICIOS PERSONALES</v>
          </cell>
          <cell r="D5">
            <v>21474408.129999995</v>
          </cell>
          <cell r="E5">
            <v>0</v>
          </cell>
          <cell r="F5">
            <v>0</v>
          </cell>
          <cell r="G5">
            <v>21474408.129999995</v>
          </cell>
          <cell r="H5">
            <v>20532256.680000003</v>
          </cell>
          <cell r="I5">
            <v>20532256.680000003</v>
          </cell>
          <cell r="J5">
            <v>20532256.680000003</v>
          </cell>
          <cell r="K5">
            <v>20532256.680000003</v>
          </cell>
          <cell r="L5">
            <v>942151.45000000019</v>
          </cell>
          <cell r="M5">
            <v>942151.45000000019</v>
          </cell>
        </row>
        <row r="6">
          <cell r="B6" t="str">
            <v>11301</v>
          </cell>
          <cell r="C6" t="str">
            <v>Sueldos</v>
          </cell>
          <cell r="D6">
            <v>5444965.6600000001</v>
          </cell>
          <cell r="E6">
            <v>0</v>
          </cell>
          <cell r="F6">
            <v>0</v>
          </cell>
          <cell r="G6">
            <v>5444965.6600000001</v>
          </cell>
          <cell r="H6">
            <v>5349218.26</v>
          </cell>
          <cell r="I6">
            <v>5349218.26</v>
          </cell>
          <cell r="J6">
            <v>5349218.26</v>
          </cell>
          <cell r="K6">
            <v>5349218.26</v>
          </cell>
          <cell r="L6">
            <v>95747.400000000373</v>
          </cell>
          <cell r="M6">
            <v>95747.400000000373</v>
          </cell>
        </row>
        <row r="7">
          <cell r="B7" t="str">
            <v>11303</v>
          </cell>
          <cell r="C7" t="str">
            <v>Remuneraciones Diversas</v>
          </cell>
          <cell r="D7">
            <v>1804239.54</v>
          </cell>
          <cell r="E7">
            <v>0</v>
          </cell>
          <cell r="F7">
            <v>0</v>
          </cell>
          <cell r="G7">
            <v>1804239.54</v>
          </cell>
          <cell r="H7">
            <v>1718192.7000000007</v>
          </cell>
          <cell r="I7">
            <v>1718192.7000000007</v>
          </cell>
          <cell r="J7">
            <v>1718192.7000000007</v>
          </cell>
          <cell r="K7">
            <v>1718192.7000000007</v>
          </cell>
          <cell r="L7">
            <v>86046.839999999385</v>
          </cell>
          <cell r="M7">
            <v>86046.839999999385</v>
          </cell>
        </row>
        <row r="8">
          <cell r="B8" t="str">
            <v>11305</v>
          </cell>
          <cell r="C8" t="str">
            <v>Compensaciones por Riesgos Profesionales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11306</v>
          </cell>
          <cell r="C9" t="str">
            <v>Riesgo Laboral</v>
          </cell>
          <cell r="D9">
            <v>4423021.57</v>
          </cell>
          <cell r="E9">
            <v>0</v>
          </cell>
          <cell r="F9">
            <v>0</v>
          </cell>
          <cell r="G9">
            <v>4423021.57</v>
          </cell>
          <cell r="H9">
            <v>5656271.3399999999</v>
          </cell>
          <cell r="I9">
            <v>5656271.3399999999</v>
          </cell>
          <cell r="J9">
            <v>5656271.3399999999</v>
          </cell>
          <cell r="K9">
            <v>5656271.3399999999</v>
          </cell>
          <cell r="L9">
            <v>-1233249.7699999996</v>
          </cell>
          <cell r="M9">
            <v>-1233249.7699999996</v>
          </cell>
        </row>
        <row r="10">
          <cell r="B10" t="str">
            <v>11307</v>
          </cell>
          <cell r="C10" t="str">
            <v>Ayuda Para Habitación</v>
          </cell>
          <cell r="D10">
            <v>1125296.6499999999</v>
          </cell>
          <cell r="E10">
            <v>0</v>
          </cell>
          <cell r="F10">
            <v>0</v>
          </cell>
          <cell r="G10">
            <v>1125296.6499999999</v>
          </cell>
          <cell r="H10">
            <v>1013033.58</v>
          </cell>
          <cell r="I10">
            <v>1013033.58</v>
          </cell>
          <cell r="J10">
            <v>1013033.58</v>
          </cell>
          <cell r="K10">
            <v>1013033.58</v>
          </cell>
          <cell r="L10">
            <v>112263.06999999995</v>
          </cell>
          <cell r="M10">
            <v>112263.06999999995</v>
          </cell>
        </row>
        <row r="11">
          <cell r="B11" t="str">
            <v>11310</v>
          </cell>
          <cell r="C11" t="str">
            <v>Ayuda Energía Electrica</v>
          </cell>
          <cell r="D11">
            <v>750198.79</v>
          </cell>
          <cell r="E11">
            <v>0</v>
          </cell>
          <cell r="F11">
            <v>0</v>
          </cell>
          <cell r="G11">
            <v>750198.79</v>
          </cell>
          <cell r="H11">
            <v>675356.80999999994</v>
          </cell>
          <cell r="I11">
            <v>675356.80999999994</v>
          </cell>
          <cell r="J11">
            <v>675356.80999999994</v>
          </cell>
          <cell r="K11">
            <v>675356.80999999994</v>
          </cell>
          <cell r="L11">
            <v>74841.980000000098</v>
          </cell>
          <cell r="M11">
            <v>74841.980000000098</v>
          </cell>
        </row>
        <row r="12">
          <cell r="B12" t="str">
            <v>13101</v>
          </cell>
          <cell r="C12" t="str">
            <v>Primas y Acred por Años de Servicio Eftvo Prestado</v>
          </cell>
          <cell r="D12">
            <v>175274.27</v>
          </cell>
          <cell r="E12">
            <v>0</v>
          </cell>
          <cell r="F12">
            <v>0</v>
          </cell>
          <cell r="G12">
            <v>175274.27</v>
          </cell>
          <cell r="H12">
            <v>55039.150000000009</v>
          </cell>
          <cell r="I12">
            <v>55039.150000000009</v>
          </cell>
          <cell r="J12">
            <v>55039.150000000009</v>
          </cell>
          <cell r="K12">
            <v>55039.150000000009</v>
          </cell>
          <cell r="L12">
            <v>120235.11999999998</v>
          </cell>
          <cell r="M12">
            <v>120235.11999999998</v>
          </cell>
        </row>
        <row r="13">
          <cell r="B13" t="str">
            <v>13201</v>
          </cell>
          <cell r="C13" t="str">
            <v>Prima Vacacional</v>
          </cell>
          <cell r="D13">
            <v>589735.42000000004</v>
          </cell>
          <cell r="E13">
            <v>0</v>
          </cell>
          <cell r="F13">
            <v>0</v>
          </cell>
          <cell r="G13">
            <v>589735.42000000004</v>
          </cell>
          <cell r="H13">
            <v>95431.53</v>
          </cell>
          <cell r="I13">
            <v>95431.53</v>
          </cell>
          <cell r="J13">
            <v>95431.53</v>
          </cell>
          <cell r="K13">
            <v>95431.53</v>
          </cell>
          <cell r="L13">
            <v>494303.89</v>
          </cell>
          <cell r="M13">
            <v>494303.89</v>
          </cell>
        </row>
        <row r="14">
          <cell r="B14" t="str">
            <v>13202</v>
          </cell>
          <cell r="C14" t="str">
            <v>Gratificaciones por Fin de Año</v>
          </cell>
          <cell r="D14">
            <v>1360110.87</v>
          </cell>
          <cell r="E14">
            <v>0</v>
          </cell>
          <cell r="F14">
            <v>0</v>
          </cell>
          <cell r="G14">
            <v>1360110.87</v>
          </cell>
          <cell r="H14">
            <v>200040.58000000002</v>
          </cell>
          <cell r="I14">
            <v>200040.58000000002</v>
          </cell>
          <cell r="J14">
            <v>200040.58000000002</v>
          </cell>
          <cell r="K14">
            <v>200040.58000000002</v>
          </cell>
          <cell r="L14">
            <v>1160070.29</v>
          </cell>
          <cell r="M14">
            <v>1160070.29</v>
          </cell>
        </row>
        <row r="15">
          <cell r="B15" t="str">
            <v>13203</v>
          </cell>
          <cell r="C15" t="str">
            <v>Compensaciones por Ajuste de Calendario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13204</v>
          </cell>
          <cell r="C16" t="str">
            <v>Compensacion por Bono Navideño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13403</v>
          </cell>
          <cell r="C17" t="str">
            <v>Estimulos al Personal de Confianza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14101</v>
          </cell>
          <cell r="C18" t="str">
            <v>Cuotas por Servicio Medico del Isssteson</v>
          </cell>
          <cell r="D18">
            <v>902295.22</v>
          </cell>
          <cell r="E18">
            <v>0</v>
          </cell>
          <cell r="F18">
            <v>0</v>
          </cell>
          <cell r="G18">
            <v>902295.22</v>
          </cell>
          <cell r="H18">
            <v>962407.8</v>
          </cell>
          <cell r="I18">
            <v>962407.8</v>
          </cell>
          <cell r="J18">
            <v>962407.8</v>
          </cell>
          <cell r="K18">
            <v>962407.8</v>
          </cell>
          <cell r="L18">
            <v>-60112.580000000075</v>
          </cell>
          <cell r="M18">
            <v>-60112.580000000075</v>
          </cell>
        </row>
        <row r="19">
          <cell r="B19" t="str">
            <v>14102</v>
          </cell>
          <cell r="C19" t="str">
            <v>Cuotas por Seguro de Vida Isssteson</v>
          </cell>
          <cell r="D19">
            <v>95.76</v>
          </cell>
          <cell r="E19">
            <v>0</v>
          </cell>
          <cell r="F19">
            <v>0</v>
          </cell>
          <cell r="G19">
            <v>95.76</v>
          </cell>
          <cell r="H19">
            <v>93.499999999999986</v>
          </cell>
          <cell r="I19">
            <v>93.499999999999986</v>
          </cell>
          <cell r="J19">
            <v>93.499999999999986</v>
          </cell>
          <cell r="K19">
            <v>93.499999999999986</v>
          </cell>
          <cell r="L19">
            <v>2.2600000000000193</v>
          </cell>
          <cell r="M19">
            <v>2.2600000000000193</v>
          </cell>
        </row>
        <row r="20">
          <cell r="B20" t="str">
            <v>14103</v>
          </cell>
          <cell r="C20" t="str">
            <v>Cuotas por Seguro de Retiro al Isssteson</v>
          </cell>
          <cell r="D20">
            <v>1486.84</v>
          </cell>
          <cell r="E20">
            <v>0</v>
          </cell>
          <cell r="F20">
            <v>0</v>
          </cell>
          <cell r="G20">
            <v>1486.84</v>
          </cell>
          <cell r="H20">
            <v>1436.96</v>
          </cell>
          <cell r="I20">
            <v>1436.96</v>
          </cell>
          <cell r="J20">
            <v>1436.96</v>
          </cell>
          <cell r="K20">
            <v>1436.96</v>
          </cell>
          <cell r="L20">
            <v>49.879999999999882</v>
          </cell>
          <cell r="M20">
            <v>49.879999999999882</v>
          </cell>
        </row>
        <row r="21">
          <cell r="B21" t="str">
            <v>14104</v>
          </cell>
          <cell r="C21" t="str">
            <v>Asignaciones para Prestamos a Corto Plazo</v>
          </cell>
          <cell r="D21">
            <v>53076.19</v>
          </cell>
          <cell r="E21">
            <v>0</v>
          </cell>
          <cell r="F21">
            <v>0</v>
          </cell>
          <cell r="G21">
            <v>53076.19</v>
          </cell>
          <cell r="H21">
            <v>49175.920000000006</v>
          </cell>
          <cell r="I21">
            <v>49175.920000000006</v>
          </cell>
          <cell r="J21">
            <v>49175.920000000006</v>
          </cell>
          <cell r="K21">
            <v>49175.920000000006</v>
          </cell>
          <cell r="L21">
            <v>3900.2699999999968</v>
          </cell>
          <cell r="M21">
            <v>3900.2699999999968</v>
          </cell>
        </row>
        <row r="22">
          <cell r="B22" t="str">
            <v>14105</v>
          </cell>
          <cell r="C22" t="str">
            <v>Asignaciones para Prestamos Prendarios</v>
          </cell>
          <cell r="D22">
            <v>53076.19</v>
          </cell>
          <cell r="E22">
            <v>0</v>
          </cell>
          <cell r="F22">
            <v>0</v>
          </cell>
          <cell r="G22">
            <v>53076.19</v>
          </cell>
          <cell r="H22">
            <v>49175.920000000006</v>
          </cell>
          <cell r="I22">
            <v>49175.920000000006</v>
          </cell>
          <cell r="J22">
            <v>49175.920000000006</v>
          </cell>
          <cell r="K22">
            <v>49175.920000000006</v>
          </cell>
          <cell r="L22">
            <v>3900.2699999999968</v>
          </cell>
          <cell r="M22">
            <v>3900.2699999999968</v>
          </cell>
        </row>
        <row r="23">
          <cell r="B23" t="str">
            <v>14106</v>
          </cell>
          <cell r="C23" t="str">
            <v>Otras prestaciones de Seguridad Social</v>
          </cell>
          <cell r="D23">
            <v>318457.13</v>
          </cell>
          <cell r="E23">
            <v>0</v>
          </cell>
          <cell r="F23">
            <v>0</v>
          </cell>
          <cell r="G23">
            <v>318457.13</v>
          </cell>
          <cell r="H23">
            <v>245894.48</v>
          </cell>
          <cell r="I23">
            <v>245894.48</v>
          </cell>
          <cell r="J23">
            <v>245894.48</v>
          </cell>
          <cell r="K23">
            <v>245894.48</v>
          </cell>
          <cell r="L23">
            <v>72562.649999999994</v>
          </cell>
          <cell r="M23">
            <v>72562.649999999994</v>
          </cell>
        </row>
        <row r="24">
          <cell r="B24" t="str">
            <v>14107</v>
          </cell>
          <cell r="C24" t="str">
            <v>Cuotas p/Infraestructura,Equipamiento y Mantto Hos</v>
          </cell>
          <cell r="D24">
            <v>106152.39</v>
          </cell>
          <cell r="E24">
            <v>0</v>
          </cell>
          <cell r="F24">
            <v>0</v>
          </cell>
          <cell r="G24">
            <v>106152.39</v>
          </cell>
          <cell r="H24">
            <v>98354.08</v>
          </cell>
          <cell r="I24">
            <v>98354.08</v>
          </cell>
          <cell r="J24">
            <v>98354.08</v>
          </cell>
          <cell r="K24">
            <v>98354.08</v>
          </cell>
          <cell r="L24">
            <v>7798.3099999999977</v>
          </cell>
          <cell r="M24">
            <v>7798.3099999999977</v>
          </cell>
        </row>
        <row r="25">
          <cell r="B25" t="str">
            <v>14201</v>
          </cell>
          <cell r="C25" t="str">
            <v>Cuotas al Fovisssteson</v>
          </cell>
          <cell r="D25">
            <v>424609.5</v>
          </cell>
          <cell r="E25">
            <v>0</v>
          </cell>
          <cell r="F25">
            <v>0</v>
          </cell>
          <cell r="G25">
            <v>424609.5</v>
          </cell>
          <cell r="H25">
            <v>393432.23</v>
          </cell>
          <cell r="I25">
            <v>393432.23</v>
          </cell>
          <cell r="J25">
            <v>393432.23</v>
          </cell>
          <cell r="K25">
            <v>393432.23</v>
          </cell>
          <cell r="L25">
            <v>31177.270000000019</v>
          </cell>
          <cell r="M25">
            <v>31177.270000000019</v>
          </cell>
        </row>
        <row r="26">
          <cell r="B26" t="str">
            <v>14301</v>
          </cell>
          <cell r="C26" t="str">
            <v>Pagas de Defuncion,Pensiones y Jubilaciones</v>
          </cell>
          <cell r="D26">
            <v>1804590.42</v>
          </cell>
          <cell r="E26">
            <v>0</v>
          </cell>
          <cell r="F26">
            <v>0</v>
          </cell>
          <cell r="G26">
            <v>1804590.42</v>
          </cell>
          <cell r="H26">
            <v>1721269.73</v>
          </cell>
          <cell r="I26">
            <v>1721269.73</v>
          </cell>
          <cell r="J26">
            <v>1721269.73</v>
          </cell>
          <cell r="K26">
            <v>1721269.73</v>
          </cell>
          <cell r="L26">
            <v>83320.689999999944</v>
          </cell>
          <cell r="M26">
            <v>83320.689999999944</v>
          </cell>
        </row>
        <row r="27">
          <cell r="B27" t="str">
            <v>17102</v>
          </cell>
          <cell r="C27" t="str">
            <v>Estimulos al Personal</v>
          </cell>
          <cell r="D27">
            <v>2137725.7200000002</v>
          </cell>
          <cell r="E27">
            <v>0</v>
          </cell>
          <cell r="F27">
            <v>0</v>
          </cell>
          <cell r="G27">
            <v>2137725.7200000002</v>
          </cell>
          <cell r="H27">
            <v>2248432.1100000003</v>
          </cell>
          <cell r="I27">
            <v>2248432.1100000003</v>
          </cell>
          <cell r="J27">
            <v>2248432.1100000003</v>
          </cell>
          <cell r="K27">
            <v>2248432.1100000003</v>
          </cell>
          <cell r="L27">
            <v>-110706.39000000013</v>
          </cell>
          <cell r="M27">
            <v>-110706.39000000013</v>
          </cell>
        </row>
        <row r="28">
          <cell r="B28">
            <v>2000</v>
          </cell>
          <cell r="C28" t="str">
            <v>MATERIALES Y SUMINISTROS</v>
          </cell>
          <cell r="D28">
            <v>1586500.06</v>
          </cell>
          <cell r="E28">
            <v>110000</v>
          </cell>
          <cell r="F28">
            <v>110000</v>
          </cell>
          <cell r="G28">
            <v>1586500.06</v>
          </cell>
          <cell r="H28">
            <v>880286.3</v>
          </cell>
          <cell r="I28">
            <v>880286.3</v>
          </cell>
          <cell r="J28">
            <v>880286.3</v>
          </cell>
          <cell r="K28">
            <v>880286.3</v>
          </cell>
          <cell r="L28">
            <v>706213.76</v>
          </cell>
          <cell r="M28">
            <v>706213.76</v>
          </cell>
        </row>
        <row r="29">
          <cell r="B29" t="str">
            <v>21101</v>
          </cell>
          <cell r="C29" t="str">
            <v>Materiales, utiles y equipos menores de oficina</v>
          </cell>
          <cell r="D29">
            <v>400000</v>
          </cell>
          <cell r="E29">
            <v>0</v>
          </cell>
          <cell r="F29">
            <v>100000</v>
          </cell>
          <cell r="G29">
            <v>300000</v>
          </cell>
          <cell r="H29">
            <v>92333.53</v>
          </cell>
          <cell r="I29">
            <v>92333.53</v>
          </cell>
          <cell r="J29">
            <v>92333.53</v>
          </cell>
          <cell r="K29">
            <v>92333.53</v>
          </cell>
          <cell r="L29">
            <v>207666.47</v>
          </cell>
          <cell r="M29">
            <v>207666.47</v>
          </cell>
        </row>
        <row r="30">
          <cell r="B30" t="str">
            <v>21201</v>
          </cell>
          <cell r="C30" t="str">
            <v>Materiales y Utiles de Impresión y Reprodución</v>
          </cell>
          <cell r="D30">
            <v>150000.01</v>
          </cell>
          <cell r="E30">
            <v>0</v>
          </cell>
          <cell r="F30">
            <v>0</v>
          </cell>
          <cell r="G30">
            <v>150000.01</v>
          </cell>
          <cell r="H30">
            <v>127274.48999999999</v>
          </cell>
          <cell r="I30">
            <v>127274.48999999999</v>
          </cell>
          <cell r="J30">
            <v>127274.48999999999</v>
          </cell>
          <cell r="K30">
            <v>127274.48999999999</v>
          </cell>
          <cell r="L30">
            <v>22725.520000000019</v>
          </cell>
          <cell r="M30">
            <v>22725.520000000019</v>
          </cell>
        </row>
        <row r="31">
          <cell r="B31" t="str">
            <v>21501</v>
          </cell>
          <cell r="C31" t="str">
            <v>Material para Información</v>
          </cell>
          <cell r="D31">
            <v>300000</v>
          </cell>
          <cell r="E31">
            <v>100000</v>
          </cell>
          <cell r="F31">
            <v>0</v>
          </cell>
          <cell r="G31">
            <v>400000</v>
          </cell>
          <cell r="H31">
            <v>145976.28</v>
          </cell>
          <cell r="I31">
            <v>145976.28</v>
          </cell>
          <cell r="J31">
            <v>145976.28</v>
          </cell>
          <cell r="K31">
            <v>145976.28</v>
          </cell>
          <cell r="L31">
            <v>254023.72</v>
          </cell>
          <cell r="M31">
            <v>254023.72</v>
          </cell>
        </row>
        <row r="32">
          <cell r="B32" t="str">
            <v>21601</v>
          </cell>
          <cell r="C32" t="str">
            <v>Material de Limpieza</v>
          </cell>
          <cell r="D32">
            <v>10000.01</v>
          </cell>
          <cell r="E32">
            <v>0</v>
          </cell>
          <cell r="F32">
            <v>0</v>
          </cell>
          <cell r="G32">
            <v>10000.01</v>
          </cell>
          <cell r="H32">
            <v>4059.55</v>
          </cell>
          <cell r="I32">
            <v>4059.55</v>
          </cell>
          <cell r="J32">
            <v>4059.55</v>
          </cell>
          <cell r="K32">
            <v>4059.55</v>
          </cell>
          <cell r="L32">
            <v>5940.46</v>
          </cell>
          <cell r="M32">
            <v>5940.46</v>
          </cell>
        </row>
        <row r="33">
          <cell r="B33" t="str">
            <v>21801</v>
          </cell>
          <cell r="C33" t="str">
            <v>Placas, Engomados, Calcomanías y Hologramas</v>
          </cell>
          <cell r="D33">
            <v>10500</v>
          </cell>
          <cell r="E33">
            <v>0</v>
          </cell>
          <cell r="F33">
            <v>0</v>
          </cell>
          <cell r="G33">
            <v>10500</v>
          </cell>
          <cell r="H33">
            <v>10400</v>
          </cell>
          <cell r="I33">
            <v>10400</v>
          </cell>
          <cell r="J33">
            <v>10400</v>
          </cell>
          <cell r="K33">
            <v>10400</v>
          </cell>
          <cell r="L33">
            <v>100</v>
          </cell>
          <cell r="M33">
            <v>100</v>
          </cell>
        </row>
        <row r="34">
          <cell r="B34" t="str">
            <v>22101</v>
          </cell>
          <cell r="C34" t="str">
            <v>Productos Alimenticios p/el Personal en las inst.</v>
          </cell>
          <cell r="D34">
            <v>70000.009999999995</v>
          </cell>
          <cell r="E34">
            <v>10000</v>
          </cell>
          <cell r="F34">
            <v>0</v>
          </cell>
          <cell r="G34">
            <v>80000.009999999995</v>
          </cell>
          <cell r="H34">
            <v>79798.390000000014</v>
          </cell>
          <cell r="I34">
            <v>79798.390000000014</v>
          </cell>
          <cell r="J34">
            <v>79798.390000000014</v>
          </cell>
          <cell r="K34">
            <v>79798.390000000014</v>
          </cell>
          <cell r="L34">
            <v>201.61999999998079</v>
          </cell>
          <cell r="M34">
            <v>201.61999999998079</v>
          </cell>
        </row>
        <row r="35">
          <cell r="B35" t="str">
            <v>22301</v>
          </cell>
          <cell r="C35" t="str">
            <v>Utensilios para el Servicio de Alimentación</v>
          </cell>
          <cell r="D35">
            <v>5000</v>
          </cell>
          <cell r="E35">
            <v>0</v>
          </cell>
          <cell r="F35">
            <v>0</v>
          </cell>
          <cell r="G35">
            <v>5000</v>
          </cell>
          <cell r="H35">
            <v>1533.2800000000002</v>
          </cell>
          <cell r="I35">
            <v>1533.2800000000002</v>
          </cell>
          <cell r="J35">
            <v>1533.2800000000002</v>
          </cell>
          <cell r="K35">
            <v>1533.2800000000002</v>
          </cell>
          <cell r="L35">
            <v>3466.72</v>
          </cell>
          <cell r="M35">
            <v>3466.72</v>
          </cell>
        </row>
        <row r="36">
          <cell r="B36" t="str">
            <v>24101</v>
          </cell>
          <cell r="C36" t="str">
            <v>Productos Minerales NO Métalicos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24501</v>
          </cell>
          <cell r="C37" t="str">
            <v>Vidrioy Productos de Vidrio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24601</v>
          </cell>
          <cell r="C38" t="str">
            <v>Material Eléctrico y Electrónico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24701</v>
          </cell>
          <cell r="C39" t="str">
            <v>Articulos Metálicos para la Construcción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24801</v>
          </cell>
          <cell r="C40" t="str">
            <v>Materiales Complementarios</v>
          </cell>
          <cell r="D40">
            <v>10000.01</v>
          </cell>
          <cell r="E40">
            <v>0</v>
          </cell>
          <cell r="F40">
            <v>10000</v>
          </cell>
          <cell r="G40">
            <v>1.0000000000218279E-2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1.0000000000218279E-2</v>
          </cell>
          <cell r="M40">
            <v>1.0000000000218279E-2</v>
          </cell>
        </row>
        <row r="41">
          <cell r="B41" t="str">
            <v>25301</v>
          </cell>
          <cell r="C41" t="str">
            <v>Medicinas y Productos Farmaceuticos</v>
          </cell>
          <cell r="D41">
            <v>1000</v>
          </cell>
          <cell r="E41">
            <v>0</v>
          </cell>
          <cell r="F41">
            <v>0</v>
          </cell>
          <cell r="G41">
            <v>1000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1000</v>
          </cell>
          <cell r="M41">
            <v>1000</v>
          </cell>
        </row>
        <row r="42">
          <cell r="B42" t="str">
            <v>26101</v>
          </cell>
          <cell r="C42" t="str">
            <v>Combustibles</v>
          </cell>
          <cell r="D42">
            <v>300000</v>
          </cell>
          <cell r="E42">
            <v>0</v>
          </cell>
          <cell r="F42">
            <v>0</v>
          </cell>
          <cell r="G42">
            <v>300000</v>
          </cell>
          <cell r="H42">
            <v>285316.41000000003</v>
          </cell>
          <cell r="I42">
            <v>285316.41000000003</v>
          </cell>
          <cell r="J42">
            <v>285316.41000000003</v>
          </cell>
          <cell r="K42">
            <v>285316.41000000003</v>
          </cell>
          <cell r="L42">
            <v>14683.589999999967</v>
          </cell>
          <cell r="M42">
            <v>14683.589999999967</v>
          </cell>
        </row>
        <row r="43">
          <cell r="B43" t="str">
            <v>27101</v>
          </cell>
          <cell r="C43" t="str">
            <v>Vestuario y Uniformes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29101</v>
          </cell>
          <cell r="C44" t="str">
            <v>Herramientas Menores</v>
          </cell>
          <cell r="D44">
            <v>100000.01</v>
          </cell>
          <cell r="E44">
            <v>0</v>
          </cell>
          <cell r="F44">
            <v>0</v>
          </cell>
          <cell r="G44">
            <v>100000.01</v>
          </cell>
          <cell r="H44">
            <v>48051.619999999995</v>
          </cell>
          <cell r="I44">
            <v>48051.619999999995</v>
          </cell>
          <cell r="J44">
            <v>48051.619999999995</v>
          </cell>
          <cell r="K44">
            <v>48051.619999999995</v>
          </cell>
          <cell r="L44">
            <v>51948.39</v>
          </cell>
          <cell r="M44">
            <v>51948.39</v>
          </cell>
        </row>
        <row r="45">
          <cell r="B45" t="str">
            <v>29401</v>
          </cell>
          <cell r="C45" t="str">
            <v>Refac y accs menores de eq. computo y tec de infor</v>
          </cell>
          <cell r="D45">
            <v>80000</v>
          </cell>
          <cell r="E45">
            <v>0</v>
          </cell>
          <cell r="F45">
            <v>0</v>
          </cell>
          <cell r="G45">
            <v>80000</v>
          </cell>
          <cell r="H45">
            <v>27785.79</v>
          </cell>
          <cell r="I45">
            <v>27785.79</v>
          </cell>
          <cell r="J45">
            <v>27785.79</v>
          </cell>
          <cell r="K45">
            <v>27785.79</v>
          </cell>
          <cell r="L45">
            <v>52214.21</v>
          </cell>
          <cell r="M45">
            <v>52214.21</v>
          </cell>
        </row>
        <row r="46">
          <cell r="B46" t="str">
            <v>29601</v>
          </cell>
          <cell r="C46" t="str">
            <v>Refacc y Accs Menores de Eq Transporte</v>
          </cell>
          <cell r="D46">
            <v>150000.01</v>
          </cell>
          <cell r="E46">
            <v>0</v>
          </cell>
          <cell r="F46">
            <v>0</v>
          </cell>
          <cell r="G46">
            <v>150000.01</v>
          </cell>
          <cell r="H46">
            <v>57756.959999999999</v>
          </cell>
          <cell r="I46">
            <v>57756.959999999999</v>
          </cell>
          <cell r="J46">
            <v>57756.959999999999</v>
          </cell>
          <cell r="K46">
            <v>57756.959999999999</v>
          </cell>
          <cell r="L46">
            <v>92243.050000000017</v>
          </cell>
          <cell r="M46">
            <v>92243.050000000017</v>
          </cell>
        </row>
        <row r="47">
          <cell r="B47">
            <v>3000</v>
          </cell>
          <cell r="C47" t="str">
            <v>SERVICIOS GENERALES</v>
          </cell>
          <cell r="D47">
            <v>39361928.079999991</v>
          </cell>
          <cell r="E47">
            <v>7780447.6299999999</v>
          </cell>
          <cell r="F47">
            <v>697662.67999999993</v>
          </cell>
          <cell r="G47">
            <v>46444713.030000001</v>
          </cell>
          <cell r="H47">
            <v>23067638.18</v>
          </cell>
          <cell r="I47">
            <v>23067638.099999998</v>
          </cell>
          <cell r="J47">
            <v>23067638.099999998</v>
          </cell>
          <cell r="K47">
            <v>23067638.099999998</v>
          </cell>
          <cell r="L47">
            <v>23837474.850000005</v>
          </cell>
          <cell r="M47">
            <v>23837474.930000007</v>
          </cell>
        </row>
        <row r="48">
          <cell r="B48" t="str">
            <v>31101</v>
          </cell>
          <cell r="C48" t="str">
            <v>Energia Electrica</v>
          </cell>
          <cell r="D48">
            <v>1000000</v>
          </cell>
          <cell r="E48">
            <v>0</v>
          </cell>
          <cell r="F48">
            <v>0</v>
          </cell>
          <cell r="G48">
            <v>1000000</v>
          </cell>
          <cell r="H48">
            <v>580035.23</v>
          </cell>
          <cell r="I48">
            <v>580035.23</v>
          </cell>
          <cell r="J48">
            <v>580035.23</v>
          </cell>
          <cell r="K48">
            <v>580035.23</v>
          </cell>
          <cell r="L48">
            <v>419964.77</v>
          </cell>
          <cell r="M48">
            <v>419964.77</v>
          </cell>
        </row>
        <row r="49">
          <cell r="B49" t="str">
            <v>31301</v>
          </cell>
          <cell r="C49" t="str">
            <v>Agua</v>
          </cell>
          <cell r="D49">
            <v>59999.99</v>
          </cell>
          <cell r="E49">
            <v>0</v>
          </cell>
          <cell r="F49">
            <v>0</v>
          </cell>
          <cell r="G49">
            <v>59999.99</v>
          </cell>
          <cell r="H49">
            <v>38910.15</v>
          </cell>
          <cell r="I49">
            <v>38910.15</v>
          </cell>
          <cell r="J49">
            <v>38910.15</v>
          </cell>
          <cell r="K49">
            <v>38910.15</v>
          </cell>
          <cell r="L49">
            <v>21089.839999999997</v>
          </cell>
          <cell r="M49">
            <v>21089.839999999997</v>
          </cell>
        </row>
        <row r="50">
          <cell r="B50" t="str">
            <v>31401</v>
          </cell>
          <cell r="C50" t="str">
            <v>Telefonia Tradicional</v>
          </cell>
          <cell r="D50">
            <v>500000.01</v>
          </cell>
          <cell r="E50">
            <v>0</v>
          </cell>
          <cell r="F50">
            <v>0</v>
          </cell>
          <cell r="G50">
            <v>500000.01</v>
          </cell>
          <cell r="H50">
            <v>376146.74</v>
          </cell>
          <cell r="I50">
            <v>376146.74</v>
          </cell>
          <cell r="J50">
            <v>376146.74</v>
          </cell>
          <cell r="K50">
            <v>376146.74</v>
          </cell>
          <cell r="L50">
            <v>123853.27000000002</v>
          </cell>
          <cell r="M50">
            <v>123853.27000000002</v>
          </cell>
        </row>
        <row r="51">
          <cell r="B51" t="str">
            <v>31501</v>
          </cell>
          <cell r="C51" t="str">
            <v>Telefonia Celular</v>
          </cell>
          <cell r="D51">
            <v>150000.01</v>
          </cell>
          <cell r="E51">
            <v>0</v>
          </cell>
          <cell r="F51">
            <v>0</v>
          </cell>
          <cell r="G51">
            <v>150000.01</v>
          </cell>
          <cell r="H51">
            <v>53383</v>
          </cell>
          <cell r="I51">
            <v>53383</v>
          </cell>
          <cell r="J51">
            <v>53383</v>
          </cell>
          <cell r="K51">
            <v>53383</v>
          </cell>
          <cell r="L51">
            <v>96617.010000000009</v>
          </cell>
          <cell r="M51">
            <v>96617.010000000009</v>
          </cell>
        </row>
        <row r="52">
          <cell r="B52" t="str">
            <v>31701</v>
          </cell>
          <cell r="C52" t="str">
            <v>Serv Acceso Internet, Redes y Proces de Informacio</v>
          </cell>
          <cell r="D52">
            <v>25000</v>
          </cell>
          <cell r="E52">
            <v>0</v>
          </cell>
          <cell r="F52">
            <v>0</v>
          </cell>
          <cell r="G52">
            <v>25000</v>
          </cell>
          <cell r="H52">
            <v>9003</v>
          </cell>
          <cell r="I52">
            <v>9003</v>
          </cell>
          <cell r="J52">
            <v>9003</v>
          </cell>
          <cell r="K52">
            <v>9003</v>
          </cell>
          <cell r="L52">
            <v>15997</v>
          </cell>
          <cell r="M52">
            <v>15997</v>
          </cell>
        </row>
        <row r="53">
          <cell r="B53" t="str">
            <v>31801</v>
          </cell>
          <cell r="C53" t="str">
            <v>Servicio Postal</v>
          </cell>
          <cell r="D53">
            <v>200000</v>
          </cell>
          <cell r="E53">
            <v>0</v>
          </cell>
          <cell r="F53">
            <v>0</v>
          </cell>
          <cell r="G53">
            <v>200000</v>
          </cell>
          <cell r="H53">
            <v>89020.529999999984</v>
          </cell>
          <cell r="I53">
            <v>89020.529999999984</v>
          </cell>
          <cell r="J53">
            <v>89020.529999999984</v>
          </cell>
          <cell r="K53">
            <v>89020.529999999984</v>
          </cell>
          <cell r="L53">
            <v>110979.47000000002</v>
          </cell>
          <cell r="M53">
            <v>110979.47000000002</v>
          </cell>
        </row>
        <row r="54">
          <cell r="B54" t="str">
            <v>32201</v>
          </cell>
          <cell r="C54" t="str">
            <v>Arrendamiento de Edificios</v>
          </cell>
          <cell r="D54">
            <v>2300500.0099999998</v>
          </cell>
          <cell r="E54">
            <v>0</v>
          </cell>
          <cell r="F54">
            <v>0</v>
          </cell>
          <cell r="G54">
            <v>2300500.0099999998</v>
          </cell>
          <cell r="H54">
            <v>2154408.19</v>
          </cell>
          <cell r="I54">
            <v>2154408.11</v>
          </cell>
          <cell r="J54">
            <v>2154408.11</v>
          </cell>
          <cell r="K54">
            <v>2154408.11</v>
          </cell>
          <cell r="L54">
            <v>146091.81999999983</v>
          </cell>
          <cell r="M54">
            <v>146091.89999999991</v>
          </cell>
        </row>
        <row r="55">
          <cell r="B55" t="str">
            <v>32301</v>
          </cell>
          <cell r="C55" t="str">
            <v>Arrendamiento Muebles, Maq y Eqpo</v>
          </cell>
          <cell r="D55">
            <v>100000.01</v>
          </cell>
          <cell r="E55">
            <v>30000</v>
          </cell>
          <cell r="F55">
            <v>0</v>
          </cell>
          <cell r="G55">
            <v>130000.01</v>
          </cell>
          <cell r="H55">
            <v>120765.66</v>
          </cell>
          <cell r="I55">
            <v>120765.66</v>
          </cell>
          <cell r="J55">
            <v>120765.66</v>
          </cell>
          <cell r="K55">
            <v>120765.66</v>
          </cell>
          <cell r="L55">
            <v>9234.3499999999913</v>
          </cell>
          <cell r="M55">
            <v>9234.3499999999913</v>
          </cell>
        </row>
        <row r="56">
          <cell r="B56" t="str">
            <v>32501</v>
          </cell>
          <cell r="C56" t="str">
            <v>Arrendamiento Eqpo de Transporte</v>
          </cell>
          <cell r="D56">
            <v>350000.01</v>
          </cell>
          <cell r="E56">
            <v>0</v>
          </cell>
          <cell r="F56">
            <v>0</v>
          </cell>
          <cell r="G56">
            <v>350000.01</v>
          </cell>
          <cell r="H56">
            <v>141737.60000000001</v>
          </cell>
          <cell r="I56">
            <v>141737.60000000001</v>
          </cell>
          <cell r="J56">
            <v>141737.60000000001</v>
          </cell>
          <cell r="K56">
            <v>141737.60000000001</v>
          </cell>
          <cell r="L56">
            <v>208262.41</v>
          </cell>
          <cell r="M56">
            <v>208262.41</v>
          </cell>
        </row>
        <row r="57">
          <cell r="B57" t="str">
            <v>33101</v>
          </cell>
          <cell r="C57" t="str">
            <v>Servs Legales,de Contabilidad,Auditorias y Relacio</v>
          </cell>
          <cell r="D57">
            <v>1100000</v>
          </cell>
          <cell r="E57">
            <v>0</v>
          </cell>
          <cell r="F57">
            <v>230200</v>
          </cell>
          <cell r="G57">
            <v>869800</v>
          </cell>
          <cell r="H57">
            <v>579054.26</v>
          </cell>
          <cell r="I57">
            <v>579054.26</v>
          </cell>
          <cell r="J57">
            <v>579054.26</v>
          </cell>
          <cell r="K57">
            <v>579054.26</v>
          </cell>
          <cell r="L57">
            <v>751145.74</v>
          </cell>
          <cell r="M57">
            <v>751145.74</v>
          </cell>
        </row>
        <row r="58">
          <cell r="B58">
            <v>33201</v>
          </cell>
          <cell r="C58" t="str">
            <v>Servicios de Diseño, Arquitectura,Ingenieria y Act</v>
          </cell>
          <cell r="D58">
            <v>0</v>
          </cell>
          <cell r="E58">
            <v>230200</v>
          </cell>
          <cell r="F58">
            <v>0</v>
          </cell>
          <cell r="G58">
            <v>230200</v>
          </cell>
          <cell r="H58">
            <v>230190.4</v>
          </cell>
          <cell r="I58">
            <v>230190.4</v>
          </cell>
          <cell r="J58">
            <v>230190.4</v>
          </cell>
          <cell r="K58">
            <v>230190.4</v>
          </cell>
          <cell r="L58">
            <v>9.6000000000058208</v>
          </cell>
          <cell r="M58">
            <v>9.6000000000058208</v>
          </cell>
        </row>
        <row r="59">
          <cell r="B59" t="str">
            <v>33301</v>
          </cell>
          <cell r="C59" t="str">
            <v>Servicos de Informatica</v>
          </cell>
          <cell r="D59">
            <v>25000</v>
          </cell>
          <cell r="E59">
            <v>0</v>
          </cell>
          <cell r="F59">
            <v>0</v>
          </cell>
          <cell r="G59">
            <v>25000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25000</v>
          </cell>
          <cell r="M59">
            <v>25000</v>
          </cell>
        </row>
        <row r="60">
          <cell r="B60" t="str">
            <v>33302</v>
          </cell>
          <cell r="C60" t="str">
            <v>Servicios de Consultoria</v>
          </cell>
          <cell r="D60">
            <v>8000000</v>
          </cell>
          <cell r="E60">
            <v>0</v>
          </cell>
          <cell r="F60">
            <v>0</v>
          </cell>
          <cell r="G60">
            <v>8000000</v>
          </cell>
          <cell r="H60">
            <v>7239864.8200000003</v>
          </cell>
          <cell r="I60">
            <v>7239864.8200000003</v>
          </cell>
          <cell r="J60">
            <v>7239864.8200000003</v>
          </cell>
          <cell r="K60">
            <v>7239864.8200000003</v>
          </cell>
          <cell r="L60">
            <v>760135.1799999997</v>
          </cell>
          <cell r="M60">
            <v>760135.1799999997</v>
          </cell>
        </row>
        <row r="61">
          <cell r="B61" t="str">
            <v>33401</v>
          </cell>
          <cell r="C61" t="str">
            <v>Servicios de Capacitacion</v>
          </cell>
          <cell r="D61">
            <v>10000.01</v>
          </cell>
          <cell r="E61">
            <v>0</v>
          </cell>
          <cell r="F61">
            <v>0</v>
          </cell>
          <cell r="G61">
            <v>10000.01</v>
          </cell>
          <cell r="H61">
            <v>8120</v>
          </cell>
          <cell r="I61">
            <v>8120</v>
          </cell>
          <cell r="J61">
            <v>8120</v>
          </cell>
          <cell r="K61">
            <v>8120</v>
          </cell>
          <cell r="L61">
            <v>1880.0100000000002</v>
          </cell>
          <cell r="M61">
            <v>1880.0100000000002</v>
          </cell>
        </row>
        <row r="62">
          <cell r="B62" t="str">
            <v>33603</v>
          </cell>
          <cell r="C62" t="str">
            <v>Impresiones y Publicaciones Oficiales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33801</v>
          </cell>
          <cell r="C63" t="str">
            <v>Servicio de Vigilancia</v>
          </cell>
          <cell r="D63">
            <v>430000</v>
          </cell>
          <cell r="E63">
            <v>140300</v>
          </cell>
          <cell r="F63">
            <v>0</v>
          </cell>
          <cell r="G63">
            <v>570300</v>
          </cell>
          <cell r="H63">
            <v>570206.92000000004</v>
          </cell>
          <cell r="I63">
            <v>570206.92000000004</v>
          </cell>
          <cell r="J63">
            <v>570206.92000000004</v>
          </cell>
          <cell r="K63">
            <v>570206.92000000004</v>
          </cell>
          <cell r="L63">
            <v>93.07999999995809</v>
          </cell>
          <cell r="M63">
            <v>93.07999999995809</v>
          </cell>
        </row>
        <row r="64">
          <cell r="B64" t="str">
            <v>33901</v>
          </cell>
          <cell r="C64" t="str">
            <v>Servicios, Profesionales, Cientificos y Tenicos In</v>
          </cell>
          <cell r="D64">
            <v>750000</v>
          </cell>
          <cell r="E64">
            <v>117000</v>
          </cell>
          <cell r="F64">
            <v>0</v>
          </cell>
          <cell r="G64">
            <v>867000</v>
          </cell>
          <cell r="H64">
            <v>866876.31</v>
          </cell>
          <cell r="I64">
            <v>866876.31</v>
          </cell>
          <cell r="J64">
            <v>866876.31</v>
          </cell>
          <cell r="K64">
            <v>866876.31</v>
          </cell>
          <cell r="L64">
            <v>123.68999999994412</v>
          </cell>
          <cell r="M64">
            <v>123.68999999994412</v>
          </cell>
        </row>
        <row r="65">
          <cell r="B65" t="str">
            <v>34101</v>
          </cell>
          <cell r="C65" t="str">
            <v>Servicios Financieros y Bancarios</v>
          </cell>
          <cell r="D65">
            <v>10000.01</v>
          </cell>
          <cell r="E65">
            <v>0</v>
          </cell>
          <cell r="F65">
            <v>0</v>
          </cell>
          <cell r="G65">
            <v>10000.01</v>
          </cell>
          <cell r="H65">
            <v>7596.7000000000007</v>
          </cell>
          <cell r="I65">
            <v>7596.7000000000007</v>
          </cell>
          <cell r="J65">
            <v>7596.7000000000007</v>
          </cell>
          <cell r="K65">
            <v>7596.7000000000007</v>
          </cell>
          <cell r="L65">
            <v>2403.3099999999995</v>
          </cell>
          <cell r="M65">
            <v>2403.3099999999995</v>
          </cell>
        </row>
        <row r="66">
          <cell r="B66" t="str">
            <v>34401</v>
          </cell>
          <cell r="C66" t="str">
            <v>Seguros de Responsabilidad Patrimonial y Fianzas</v>
          </cell>
          <cell r="D66">
            <v>350000.01</v>
          </cell>
          <cell r="E66">
            <v>0</v>
          </cell>
          <cell r="F66">
            <v>20000</v>
          </cell>
          <cell r="G66">
            <v>330000.01</v>
          </cell>
          <cell r="H66">
            <v>185330.28999999998</v>
          </cell>
          <cell r="I66">
            <v>185330.28999999998</v>
          </cell>
          <cell r="J66">
            <v>185330.28999999998</v>
          </cell>
          <cell r="K66">
            <v>185330.28999999998</v>
          </cell>
          <cell r="L66">
            <v>144669.72000000003</v>
          </cell>
          <cell r="M66">
            <v>144669.72000000003</v>
          </cell>
        </row>
        <row r="67">
          <cell r="B67" t="str">
            <v>34501</v>
          </cell>
          <cell r="C67" t="str">
            <v>Seguro de Bienes Patrimoniales</v>
          </cell>
          <cell r="D67">
            <v>59999.99</v>
          </cell>
          <cell r="E67">
            <v>27800</v>
          </cell>
          <cell r="F67">
            <v>0</v>
          </cell>
          <cell r="G67">
            <v>87799.989999999991</v>
          </cell>
          <cell r="H67">
            <v>87783.330000000016</v>
          </cell>
          <cell r="I67">
            <v>87783.330000000016</v>
          </cell>
          <cell r="J67">
            <v>87783.330000000016</v>
          </cell>
          <cell r="K67">
            <v>87783.330000000016</v>
          </cell>
          <cell r="L67">
            <v>16.659999999974389</v>
          </cell>
          <cell r="M67">
            <v>16.659999999974389</v>
          </cell>
        </row>
        <row r="68">
          <cell r="B68" t="str">
            <v>34701</v>
          </cell>
          <cell r="C68" t="str">
            <v>Fletes y Maniobras</v>
          </cell>
          <cell r="D68">
            <v>10000.01</v>
          </cell>
          <cell r="E68">
            <v>0</v>
          </cell>
          <cell r="F68">
            <v>0</v>
          </cell>
          <cell r="G68">
            <v>10000.01</v>
          </cell>
          <cell r="H68">
            <v>3480</v>
          </cell>
          <cell r="I68">
            <v>3480</v>
          </cell>
          <cell r="J68">
            <v>3480</v>
          </cell>
          <cell r="K68">
            <v>3480</v>
          </cell>
          <cell r="L68">
            <v>6520.01</v>
          </cell>
          <cell r="M68">
            <v>6520.01</v>
          </cell>
        </row>
        <row r="69">
          <cell r="B69" t="str">
            <v>35101</v>
          </cell>
          <cell r="C69" t="str">
            <v>Mantenimiento y Conservacion de Inmuebles</v>
          </cell>
          <cell r="D69">
            <v>1200000</v>
          </cell>
          <cell r="E69">
            <v>0</v>
          </cell>
          <cell r="F69">
            <v>0</v>
          </cell>
          <cell r="G69">
            <v>1200000</v>
          </cell>
          <cell r="H69">
            <v>910097.28</v>
          </cell>
          <cell r="I69">
            <v>910097.28</v>
          </cell>
          <cell r="J69">
            <v>910097.28</v>
          </cell>
          <cell r="K69">
            <v>910097.28</v>
          </cell>
          <cell r="L69">
            <v>289902.71999999997</v>
          </cell>
          <cell r="M69">
            <v>289902.71999999997</v>
          </cell>
        </row>
        <row r="70">
          <cell r="B70" t="str">
            <v>35201</v>
          </cell>
          <cell r="C70" t="str">
            <v>Mantenimiento y Conservacion de Mob y Eqpo</v>
          </cell>
          <cell r="D70">
            <v>10000.01</v>
          </cell>
          <cell r="E70">
            <v>0</v>
          </cell>
          <cell r="F70">
            <v>0</v>
          </cell>
          <cell r="G70">
            <v>10000.01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10000.01</v>
          </cell>
          <cell r="M70">
            <v>10000.01</v>
          </cell>
        </row>
        <row r="71">
          <cell r="B71" t="str">
            <v>35301</v>
          </cell>
          <cell r="C71" t="str">
            <v>Instalaciones</v>
          </cell>
          <cell r="D71">
            <v>50000</v>
          </cell>
          <cell r="E71">
            <v>0</v>
          </cell>
          <cell r="F71">
            <v>0</v>
          </cell>
          <cell r="G71">
            <v>50000</v>
          </cell>
          <cell r="H71">
            <v>4760.84</v>
          </cell>
          <cell r="I71">
            <v>4760.84</v>
          </cell>
          <cell r="J71">
            <v>4760.84</v>
          </cell>
          <cell r="K71">
            <v>4760.84</v>
          </cell>
          <cell r="L71">
            <v>45239.16</v>
          </cell>
          <cell r="M71">
            <v>45239.16</v>
          </cell>
        </row>
        <row r="72">
          <cell r="B72" t="str">
            <v>35302</v>
          </cell>
          <cell r="C72" t="str">
            <v>Mantto y Conservacion de Bienes Informaticos</v>
          </cell>
          <cell r="D72">
            <v>70000.009999999995</v>
          </cell>
          <cell r="E72">
            <v>15300</v>
          </cell>
          <cell r="F72">
            <v>0</v>
          </cell>
          <cell r="G72">
            <v>85300.01</v>
          </cell>
          <cell r="H72">
            <v>85289.489999999991</v>
          </cell>
          <cell r="I72">
            <v>85289.489999999991</v>
          </cell>
          <cell r="J72">
            <v>85289.489999999991</v>
          </cell>
          <cell r="K72">
            <v>85289.489999999991</v>
          </cell>
          <cell r="L72">
            <v>10.520000000004075</v>
          </cell>
          <cell r="M72">
            <v>10.520000000004075</v>
          </cell>
        </row>
        <row r="73">
          <cell r="B73" t="str">
            <v>35501</v>
          </cell>
          <cell r="C73" t="str">
            <v>Mantto y Conservacion Eqpo de Transporte</v>
          </cell>
          <cell r="D73">
            <v>250000</v>
          </cell>
          <cell r="E73">
            <v>0</v>
          </cell>
          <cell r="F73">
            <v>0</v>
          </cell>
          <cell r="G73">
            <v>250000</v>
          </cell>
          <cell r="H73">
            <v>87996.299999999988</v>
          </cell>
          <cell r="I73">
            <v>87996.299999999988</v>
          </cell>
          <cell r="J73">
            <v>87996.299999999988</v>
          </cell>
          <cell r="K73">
            <v>87996.299999999988</v>
          </cell>
          <cell r="L73">
            <v>162003.70000000001</v>
          </cell>
          <cell r="M73">
            <v>162003.70000000001</v>
          </cell>
        </row>
        <row r="74">
          <cell r="B74" t="str">
            <v>35701</v>
          </cell>
          <cell r="C74" t="str">
            <v>Mantenimiento y Conservacion de Maq y Eqpo</v>
          </cell>
          <cell r="D74">
            <v>59999.99</v>
          </cell>
          <cell r="E74">
            <v>0</v>
          </cell>
          <cell r="F74">
            <v>0</v>
          </cell>
          <cell r="G74">
            <v>59999.99</v>
          </cell>
          <cell r="H74">
            <v>50291.519999999997</v>
          </cell>
          <cell r="I74">
            <v>50291.519999999997</v>
          </cell>
          <cell r="J74">
            <v>50291.519999999997</v>
          </cell>
          <cell r="K74">
            <v>50291.519999999997</v>
          </cell>
          <cell r="L74">
            <v>9708.4700000000012</v>
          </cell>
          <cell r="M74">
            <v>9708.4700000000012</v>
          </cell>
        </row>
        <row r="75">
          <cell r="B75" t="str">
            <v>35901</v>
          </cell>
          <cell r="C75" t="str">
            <v>Servicios de Jardineria y Fumigacion</v>
          </cell>
          <cell r="D75">
            <v>90000</v>
          </cell>
          <cell r="E75">
            <v>0</v>
          </cell>
          <cell r="F75">
            <v>0</v>
          </cell>
          <cell r="G75">
            <v>90000</v>
          </cell>
          <cell r="H75">
            <v>80959.710000000006</v>
          </cell>
          <cell r="I75">
            <v>80959.709999999992</v>
          </cell>
          <cell r="J75">
            <v>80959.709999999992</v>
          </cell>
          <cell r="K75">
            <v>80959.709999999992</v>
          </cell>
          <cell r="L75">
            <v>9040.2899999999936</v>
          </cell>
          <cell r="M75">
            <v>9040.2900000000081</v>
          </cell>
        </row>
        <row r="76">
          <cell r="B76" t="str">
            <v>36101</v>
          </cell>
          <cell r="C76" t="str">
            <v>Difusion por Radio,TV y otros Medios de Mensajes s</v>
          </cell>
          <cell r="D76">
            <v>9999999.9900000002</v>
          </cell>
          <cell r="E76">
            <v>906118.88</v>
          </cell>
          <cell r="F76">
            <v>0</v>
          </cell>
          <cell r="G76">
            <v>10906118.870000001</v>
          </cell>
          <cell r="H76">
            <v>906118.86</v>
          </cell>
          <cell r="I76">
            <v>906118.86</v>
          </cell>
          <cell r="J76">
            <v>906118.86</v>
          </cell>
          <cell r="K76">
            <v>906118.86</v>
          </cell>
          <cell r="L76">
            <v>10000000.010000002</v>
          </cell>
          <cell r="M76">
            <v>10000000.010000002</v>
          </cell>
        </row>
        <row r="77">
          <cell r="B77" t="str">
            <v>36201</v>
          </cell>
          <cell r="C77" t="str">
            <v>Difusion por Radio,TV y Otros Medios de Mensajes C</v>
          </cell>
          <cell r="D77">
            <v>500000.01</v>
          </cell>
          <cell r="E77">
            <v>0</v>
          </cell>
          <cell r="F77">
            <v>105000</v>
          </cell>
          <cell r="G77">
            <v>395000.01</v>
          </cell>
          <cell r="H77">
            <v>70365.600000000006</v>
          </cell>
          <cell r="I77">
            <v>70365.600000000006</v>
          </cell>
          <cell r="J77">
            <v>70365.600000000006</v>
          </cell>
          <cell r="K77">
            <v>70365.600000000006</v>
          </cell>
          <cell r="L77">
            <v>324634.41000000003</v>
          </cell>
          <cell r="M77">
            <v>324634.41000000003</v>
          </cell>
        </row>
        <row r="78">
          <cell r="B78" t="str">
            <v>37101</v>
          </cell>
          <cell r="C78" t="str">
            <v>Pasajes Aereos</v>
          </cell>
          <cell r="D78">
            <v>3500000</v>
          </cell>
          <cell r="E78">
            <v>0</v>
          </cell>
          <cell r="F78">
            <v>0</v>
          </cell>
          <cell r="G78">
            <v>3500000</v>
          </cell>
          <cell r="H78">
            <v>2930557</v>
          </cell>
          <cell r="I78">
            <v>2930557</v>
          </cell>
          <cell r="J78">
            <v>2930557</v>
          </cell>
          <cell r="K78">
            <v>2930557</v>
          </cell>
          <cell r="L78">
            <v>569443</v>
          </cell>
          <cell r="M78">
            <v>569443</v>
          </cell>
        </row>
        <row r="79">
          <cell r="B79" t="str">
            <v>37201</v>
          </cell>
          <cell r="C79" t="str">
            <v>Pasajes Terrestres</v>
          </cell>
          <cell r="D79">
            <v>56428</v>
          </cell>
          <cell r="E79">
            <v>90000</v>
          </cell>
          <cell r="F79">
            <v>0</v>
          </cell>
          <cell r="G79">
            <v>146428</v>
          </cell>
          <cell r="H79">
            <v>35150.86</v>
          </cell>
          <cell r="I79">
            <v>35150.86</v>
          </cell>
          <cell r="J79">
            <v>35150.86</v>
          </cell>
          <cell r="K79">
            <v>35150.86</v>
          </cell>
          <cell r="L79">
            <v>111277.14</v>
          </cell>
          <cell r="M79">
            <v>111277.14</v>
          </cell>
        </row>
        <row r="80">
          <cell r="B80" t="str">
            <v>37501</v>
          </cell>
          <cell r="C80" t="str">
            <v>Viaticos en el Pais</v>
          </cell>
          <cell r="D80">
            <v>799999.99</v>
          </cell>
          <cell r="E80">
            <v>0</v>
          </cell>
          <cell r="F80">
            <v>0</v>
          </cell>
          <cell r="G80">
            <v>799999.99</v>
          </cell>
          <cell r="H80">
            <v>142556.41999999998</v>
          </cell>
          <cell r="I80">
            <v>142556.41999999998</v>
          </cell>
          <cell r="J80">
            <v>142556.41999999998</v>
          </cell>
          <cell r="K80">
            <v>142556.41999999998</v>
          </cell>
          <cell r="L80">
            <v>657443.57000000007</v>
          </cell>
          <cell r="M80">
            <v>657443.57000000007</v>
          </cell>
        </row>
        <row r="81">
          <cell r="B81" t="str">
            <v>37502</v>
          </cell>
          <cell r="C81" t="str">
            <v>Gastos de Camino</v>
          </cell>
          <cell r="D81">
            <v>5000</v>
          </cell>
          <cell r="E81">
            <v>5000</v>
          </cell>
          <cell r="F81">
            <v>0</v>
          </cell>
          <cell r="G81">
            <v>10000</v>
          </cell>
          <cell r="H81">
            <v>7498</v>
          </cell>
          <cell r="I81">
            <v>7498</v>
          </cell>
          <cell r="J81">
            <v>7498</v>
          </cell>
          <cell r="K81">
            <v>7498</v>
          </cell>
          <cell r="L81">
            <v>2502</v>
          </cell>
          <cell r="M81">
            <v>2502</v>
          </cell>
        </row>
        <row r="82">
          <cell r="B82" t="str">
            <v>37601</v>
          </cell>
          <cell r="C82" t="str">
            <v>Viaticos en el Extranjero</v>
          </cell>
          <cell r="D82">
            <v>2700000</v>
          </cell>
          <cell r="E82">
            <v>0</v>
          </cell>
          <cell r="F82">
            <v>45000</v>
          </cell>
          <cell r="G82">
            <v>2655000</v>
          </cell>
          <cell r="H82">
            <v>480268.83999999997</v>
          </cell>
          <cell r="I82">
            <v>480268.83999999997</v>
          </cell>
          <cell r="J82">
            <v>480268.83999999997</v>
          </cell>
          <cell r="K82">
            <v>480268.83999999997</v>
          </cell>
          <cell r="L82">
            <v>2174731.16</v>
          </cell>
          <cell r="M82">
            <v>2174731.16</v>
          </cell>
        </row>
        <row r="83">
          <cell r="B83" t="str">
            <v>37901</v>
          </cell>
          <cell r="C83" t="str">
            <v>Cuotas</v>
          </cell>
          <cell r="D83">
            <v>5000</v>
          </cell>
          <cell r="E83">
            <v>15000</v>
          </cell>
          <cell r="F83">
            <v>0</v>
          </cell>
          <cell r="G83">
            <v>20000</v>
          </cell>
          <cell r="H83">
            <v>9237</v>
          </cell>
          <cell r="I83">
            <v>9237</v>
          </cell>
          <cell r="J83">
            <v>9237</v>
          </cell>
          <cell r="K83">
            <v>9237</v>
          </cell>
          <cell r="L83">
            <v>10763</v>
          </cell>
          <cell r="M83">
            <v>10763</v>
          </cell>
        </row>
        <row r="84">
          <cell r="B84" t="str">
            <v>38101</v>
          </cell>
          <cell r="C84" t="str">
            <v>Gastos de ceremonial</v>
          </cell>
          <cell r="D84">
            <v>100000</v>
          </cell>
          <cell r="E84">
            <v>6193728.75</v>
          </cell>
          <cell r="F84">
            <v>17062.68</v>
          </cell>
          <cell r="G84">
            <v>6276666.0700000003</v>
          </cell>
          <cell r="H84">
            <v>1471670.7699999998</v>
          </cell>
          <cell r="I84">
            <v>1471670.7699999998</v>
          </cell>
          <cell r="J84">
            <v>1471670.7699999998</v>
          </cell>
          <cell r="K84">
            <v>1471670.7699999998</v>
          </cell>
          <cell r="L84">
            <v>4804995.3000000007</v>
          </cell>
          <cell r="M84">
            <v>4804995.3000000007</v>
          </cell>
        </row>
        <row r="85">
          <cell r="B85" t="str">
            <v>38201</v>
          </cell>
          <cell r="C85" t="str">
            <v>Gastos de Orden Social y cultural</v>
          </cell>
          <cell r="D85">
            <v>10000.01</v>
          </cell>
          <cell r="E85">
            <v>0</v>
          </cell>
          <cell r="F85">
            <v>0</v>
          </cell>
          <cell r="G85">
            <v>10000.01</v>
          </cell>
          <cell r="H85">
            <v>3000</v>
          </cell>
          <cell r="I85">
            <v>3000</v>
          </cell>
          <cell r="J85">
            <v>3000</v>
          </cell>
          <cell r="K85">
            <v>3000</v>
          </cell>
          <cell r="L85">
            <v>7000.01</v>
          </cell>
          <cell r="M85">
            <v>7000.01</v>
          </cell>
        </row>
        <row r="86">
          <cell r="B86" t="str">
            <v>38301</v>
          </cell>
          <cell r="C86" t="str">
            <v>Congresos y Convenciones</v>
          </cell>
          <cell r="D86">
            <v>3900000</v>
          </cell>
          <cell r="E86">
            <v>0</v>
          </cell>
          <cell r="F86">
            <v>280400</v>
          </cell>
          <cell r="G86">
            <v>3619600</v>
          </cell>
          <cell r="H86">
            <v>1898922.91</v>
          </cell>
          <cell r="I86">
            <v>1898922.91</v>
          </cell>
          <cell r="J86">
            <v>1898922.91</v>
          </cell>
          <cell r="K86">
            <v>1898922.91</v>
          </cell>
          <cell r="L86">
            <v>1720677.09</v>
          </cell>
          <cell r="M86">
            <v>1720677.09</v>
          </cell>
        </row>
        <row r="87">
          <cell r="B87" t="str">
            <v>38501</v>
          </cell>
          <cell r="C87" t="str">
            <v>Gastos de Atencion y Promocion</v>
          </cell>
          <cell r="D87">
            <v>600000</v>
          </cell>
          <cell r="E87">
            <v>0</v>
          </cell>
          <cell r="F87">
            <v>0</v>
          </cell>
          <cell r="G87">
            <v>600000</v>
          </cell>
          <cell r="H87">
            <v>522412.64999999997</v>
          </cell>
          <cell r="I87">
            <v>522412.64999999997</v>
          </cell>
          <cell r="J87">
            <v>522412.64999999997</v>
          </cell>
          <cell r="K87">
            <v>522412.64999999997</v>
          </cell>
          <cell r="L87">
            <v>77587.350000000035</v>
          </cell>
          <cell r="M87">
            <v>77587.350000000035</v>
          </cell>
        </row>
        <row r="88">
          <cell r="B88" t="str">
            <v>39201</v>
          </cell>
          <cell r="C88" t="str">
            <v>Impuestos y Derechos</v>
          </cell>
          <cell r="D88">
            <v>5000</v>
          </cell>
          <cell r="E88">
            <v>0</v>
          </cell>
          <cell r="F88">
            <v>0</v>
          </cell>
          <cell r="G88">
            <v>5000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5000</v>
          </cell>
          <cell r="M88">
            <v>5000</v>
          </cell>
        </row>
        <row r="89">
          <cell r="B89">
            <v>39501</v>
          </cell>
          <cell r="C89" t="str">
            <v>PENAS, MULTAS, ACCESORIOS Y ACTUALIZACIONES</v>
          </cell>
          <cell r="D89">
            <v>20000</v>
          </cell>
          <cell r="E89">
            <v>10000</v>
          </cell>
          <cell r="F89">
            <v>0</v>
          </cell>
          <cell r="G89">
            <v>30000</v>
          </cell>
          <cell r="H89">
            <v>28571</v>
          </cell>
          <cell r="I89">
            <v>28571</v>
          </cell>
          <cell r="J89">
            <v>28571</v>
          </cell>
          <cell r="K89">
            <v>28571</v>
          </cell>
          <cell r="L89">
            <v>1429</v>
          </cell>
          <cell r="M89">
            <v>1429</v>
          </cell>
        </row>
        <row r="90">
          <cell r="B90">
            <v>4000</v>
          </cell>
          <cell r="C90" t="str">
            <v>TRANSFERENCIAS, ASIGNACIONES, SUBSIDIOS Y OTRAS AY</v>
          </cell>
          <cell r="D90">
            <v>33436316.73</v>
          </cell>
          <cell r="E90">
            <v>33025875</v>
          </cell>
          <cell r="F90">
            <v>0</v>
          </cell>
          <cell r="G90">
            <v>66462191.730000004</v>
          </cell>
          <cell r="H90">
            <v>47431015</v>
          </cell>
          <cell r="I90">
            <v>47431015</v>
          </cell>
          <cell r="J90">
            <v>47431015</v>
          </cell>
          <cell r="K90">
            <v>47431015</v>
          </cell>
          <cell r="L90">
            <v>19031176.730000004</v>
          </cell>
          <cell r="M90">
            <v>19031176.730000004</v>
          </cell>
        </row>
        <row r="91">
          <cell r="B91">
            <v>43101</v>
          </cell>
          <cell r="C91" t="str">
            <v>SUBSIDIOS A LA PRODUCCION</v>
          </cell>
          <cell r="D91">
            <v>32436316.73</v>
          </cell>
          <cell r="E91">
            <v>33025875</v>
          </cell>
          <cell r="F91">
            <v>0</v>
          </cell>
          <cell r="G91">
            <v>65462191.730000004</v>
          </cell>
          <cell r="H91">
            <v>47025875</v>
          </cell>
          <cell r="I91">
            <v>47025875</v>
          </cell>
          <cell r="J91">
            <v>47025875</v>
          </cell>
          <cell r="K91">
            <v>47025875</v>
          </cell>
          <cell r="L91">
            <v>18436316.730000004</v>
          </cell>
          <cell r="M91">
            <v>18436316.730000004</v>
          </cell>
        </row>
        <row r="92">
          <cell r="B92">
            <v>43301</v>
          </cell>
          <cell r="C92" t="str">
            <v>SUBSIDIOS A LA INVERSION</v>
          </cell>
          <cell r="D92">
            <v>1000000</v>
          </cell>
          <cell r="E92">
            <v>0</v>
          </cell>
          <cell r="F92">
            <v>0</v>
          </cell>
          <cell r="G92">
            <v>1000000</v>
          </cell>
          <cell r="H92">
            <v>405140</v>
          </cell>
          <cell r="I92">
            <v>405140</v>
          </cell>
          <cell r="J92">
            <v>405140</v>
          </cell>
          <cell r="K92">
            <v>405140</v>
          </cell>
          <cell r="L92">
            <v>594860</v>
          </cell>
          <cell r="M92">
            <v>594860</v>
          </cell>
        </row>
        <row r="93">
          <cell r="B93">
            <v>5000</v>
          </cell>
          <cell r="C93" t="str">
            <v>BIENES MUEBLES, INMUEBLES E INTANGIBLES</v>
          </cell>
          <cell r="D93">
            <v>0</v>
          </cell>
          <cell r="E93">
            <v>17062.68</v>
          </cell>
          <cell r="F93">
            <v>0</v>
          </cell>
          <cell r="G93">
            <v>17062.68</v>
          </cell>
          <cell r="H93">
            <v>17062.68</v>
          </cell>
          <cell r="I93">
            <v>17062.68</v>
          </cell>
          <cell r="J93">
            <v>17062.68</v>
          </cell>
          <cell r="K93">
            <v>17062.68</v>
          </cell>
          <cell r="L93">
            <v>0</v>
          </cell>
          <cell r="M93">
            <v>0</v>
          </cell>
        </row>
        <row r="94">
          <cell r="B94" t="str">
            <v>51101</v>
          </cell>
          <cell r="C94" t="str">
            <v>Muebles de Oficina y Estanteria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>51501</v>
          </cell>
          <cell r="C95" t="str">
            <v>Eqpo de Computo y de Tecnologias de la informacion</v>
          </cell>
          <cell r="D95">
            <v>0</v>
          </cell>
          <cell r="E95">
            <v>17062.68</v>
          </cell>
          <cell r="F95">
            <v>0</v>
          </cell>
          <cell r="G95">
            <v>17062.68</v>
          </cell>
          <cell r="H95">
            <v>17062.68</v>
          </cell>
          <cell r="I95">
            <v>17062.68</v>
          </cell>
          <cell r="J95">
            <v>17062.68</v>
          </cell>
          <cell r="K95">
            <v>17062.68</v>
          </cell>
          <cell r="L95">
            <v>0</v>
          </cell>
          <cell r="M95">
            <v>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 SEPTIEMBRE"/>
      <sheetName val="BALANZA"/>
      <sheetName val="1123"/>
      <sheetName val="1270"/>
      <sheetName val="2111"/>
      <sheetName val="2117"/>
      <sheetName val="2112"/>
      <sheetName val="2119"/>
    </sheetNames>
    <sheetDataSet>
      <sheetData sheetId="0"/>
      <sheetData sheetId="1">
        <row r="6">
          <cell r="H6">
            <v>10264.01</v>
          </cell>
        </row>
        <row r="11">
          <cell r="H11">
            <v>4000</v>
          </cell>
        </row>
        <row r="13">
          <cell r="H13">
            <v>3000</v>
          </cell>
        </row>
        <row r="15">
          <cell r="H15">
            <v>3000</v>
          </cell>
        </row>
        <row r="17">
          <cell r="H17">
            <v>4000</v>
          </cell>
        </row>
        <row r="19">
          <cell r="H19">
            <v>3200.1</v>
          </cell>
        </row>
        <row r="21">
          <cell r="H21">
            <v>3000</v>
          </cell>
        </row>
        <row r="23">
          <cell r="H23">
            <v>3364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BALANZA JUNIO"/>
    </sheetNames>
    <sheetDataSet>
      <sheetData sheetId="0"/>
      <sheetData sheetId="1">
        <row r="298">
          <cell r="H298">
            <v>329266</v>
          </cell>
        </row>
        <row r="303">
          <cell r="H303">
            <v>-10683.47</v>
          </cell>
        </row>
        <row r="514">
          <cell r="I514">
            <v>39373.93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 ENERO 2020"/>
      <sheetName val="BALANZA COMPROBACION ENE 20"/>
    </sheetNames>
    <sheetDataSet>
      <sheetData sheetId="0"/>
      <sheetData sheetId="1">
        <row r="10">
          <cell r="J10">
            <v>-7.31</v>
          </cell>
        </row>
        <row r="17">
          <cell r="J17">
            <v>18823808.969999999</v>
          </cell>
        </row>
        <row r="250">
          <cell r="J250">
            <v>329266</v>
          </cell>
        </row>
        <row r="255">
          <cell r="J255">
            <v>-13677.16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A-IV-06"/>
      <sheetName val="Hoja3"/>
      <sheetName val="BALANZA SEPT"/>
      <sheetName val="Hoja1"/>
    </sheetNames>
    <sheetDataSet>
      <sheetData sheetId="0"/>
      <sheetData sheetId="1"/>
      <sheetData sheetId="2">
        <row r="4">
          <cell r="D4">
            <v>-7.31</v>
          </cell>
          <cell r="H4">
            <v>40828.11</v>
          </cell>
        </row>
        <row r="24">
          <cell r="D24">
            <v>18823808.969999999</v>
          </cell>
          <cell r="H24">
            <v>18336835.899999999</v>
          </cell>
        </row>
        <row r="39">
          <cell r="D39">
            <v>0</v>
          </cell>
          <cell r="H39">
            <v>0</v>
          </cell>
        </row>
        <row r="794">
          <cell r="I794">
            <v>69333414.930000007</v>
          </cell>
        </row>
        <row r="801">
          <cell r="H801">
            <v>98852126.400000006</v>
          </cell>
        </row>
        <row r="802">
          <cell r="H802">
            <v>90988623.040000007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 FORMATOS"/>
      <sheetName val="ETCA-I-01"/>
      <sheetName val="ETCA-I-02"/>
      <sheetName val="ETCA-I-03"/>
      <sheetName val="ETCA-I-04"/>
      <sheetName val="ETCA-I-05"/>
      <sheetName val="ETCA-I-06"/>
      <sheetName val="ETCA-I-07"/>
      <sheetName val="ETCA-I-08"/>
      <sheetName val="ETCA-I-09"/>
      <sheetName val="ETCA-I-10"/>
      <sheetName val="ETCA-I-11"/>
      <sheetName val="ETCA-I-12 (Notas)"/>
      <sheetName val="ETCA-II-01"/>
      <sheetName val="ETCA-II-02"/>
      <sheetName val="ETCA-II-03"/>
      <sheetName val="ETCA II-04"/>
      <sheetName val="ETCA-II-05"/>
      <sheetName val="ETCA-II-06"/>
      <sheetName val="ETCA-II-07"/>
      <sheetName val="ETCA-II-08"/>
      <sheetName val="ETCA-II-09"/>
      <sheetName val="ETCA-II-10"/>
      <sheetName val="ETCA-II-11"/>
      <sheetName val="ETCA-II-12"/>
      <sheetName val="ETCA-II-13"/>
      <sheetName val="ETCA-II-14"/>
      <sheetName val="ETCA-II-15"/>
      <sheetName val="ETCA-II-16"/>
      <sheetName val="ETCA-II-17"/>
      <sheetName val="ETCA-III-01"/>
      <sheetName val="ETCA-III-03"/>
      <sheetName val="ETCA-III-04"/>
      <sheetName val="ETCA-III-05"/>
      <sheetName val="ETCA-IV-01"/>
      <sheetName val="ETCA-IV-02"/>
      <sheetName val="ETCA-IV-03"/>
      <sheetName val="ETCA-IV-06"/>
      <sheetName val="ANEXO A"/>
      <sheetName val="ANEXO B"/>
      <sheetName val="ANEXO C"/>
    </sheetNames>
    <sheetDataSet>
      <sheetData sheetId="0"/>
      <sheetData sheetId="1"/>
      <sheetData sheetId="2">
        <row r="13">
          <cell r="B13">
            <v>0</v>
          </cell>
          <cell r="C13">
            <v>0</v>
          </cell>
        </row>
        <row r="14">
          <cell r="B14">
            <v>0</v>
          </cell>
          <cell r="C14">
            <v>0</v>
          </cell>
        </row>
        <row r="15">
          <cell r="B15">
            <v>6544.4</v>
          </cell>
          <cell r="C15">
            <v>6544.4</v>
          </cell>
        </row>
        <row r="16">
          <cell r="B16">
            <v>0</v>
          </cell>
          <cell r="C16">
            <v>0</v>
          </cell>
        </row>
        <row r="19">
          <cell r="B19">
            <v>346642.12</v>
          </cell>
          <cell r="C19">
            <v>346642.12</v>
          </cell>
        </row>
        <row r="25">
          <cell r="B25">
            <v>0</v>
          </cell>
          <cell r="C25">
            <v>0</v>
          </cell>
        </row>
        <row r="26">
          <cell r="B26">
            <v>0</v>
          </cell>
          <cell r="C26">
            <v>0</v>
          </cell>
        </row>
        <row r="27">
          <cell r="B27">
            <v>0</v>
          </cell>
          <cell r="C27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0</v>
          </cell>
          <cell r="C37">
            <v>0</v>
          </cell>
        </row>
        <row r="38">
          <cell r="B38">
            <v>0</v>
          </cell>
          <cell r="C38">
            <v>0</v>
          </cell>
        </row>
        <row r="39">
          <cell r="B39">
            <v>0</v>
          </cell>
          <cell r="C39">
            <v>0</v>
          </cell>
        </row>
        <row r="40">
          <cell r="B40">
            <v>0</v>
          </cell>
          <cell r="C40">
            <v>0</v>
          </cell>
        </row>
        <row r="43">
          <cell r="B43">
            <v>0</v>
          </cell>
          <cell r="C43">
            <v>0</v>
          </cell>
        </row>
        <row r="49">
          <cell r="B49">
            <v>0</v>
          </cell>
          <cell r="C49">
            <v>0</v>
          </cell>
        </row>
        <row r="50">
          <cell r="B50">
            <v>0</v>
          </cell>
          <cell r="C5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6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view="pageBreakPreview" topLeftCell="A10" zoomScale="112" zoomScaleNormal="100" zoomScaleSheetLayoutView="112" workbookViewId="0">
      <selection activeCell="C54" sqref="C54"/>
    </sheetView>
  </sheetViews>
  <sheetFormatPr baseColWidth="10" defaultRowHeight="15" x14ac:dyDescent="0.25"/>
  <cols>
    <col min="3" max="3" width="68.42578125" customWidth="1"/>
  </cols>
  <sheetData>
    <row r="1" spans="1:3" s="3" customFormat="1" ht="27.75" customHeight="1" x14ac:dyDescent="0.4">
      <c r="A1" s="638"/>
      <c r="B1" s="30" t="s">
        <v>0</v>
      </c>
      <c r="C1" s="638"/>
    </row>
    <row r="2" spans="1:3" s="3" customFormat="1" ht="4.5" customHeight="1" x14ac:dyDescent="0.3">
      <c r="A2" s="638"/>
      <c r="B2" s="638"/>
      <c r="C2" s="638"/>
    </row>
    <row r="3" spans="1:3" s="3" customFormat="1" ht="19.5" customHeight="1" thickBot="1" x14ac:dyDescent="0.35">
      <c r="A3" s="32" t="s">
        <v>1054</v>
      </c>
      <c r="B3" s="31"/>
      <c r="C3" s="31"/>
    </row>
    <row r="4" spans="1:3" ht="17.25" customHeight="1" thickBot="1" x14ac:dyDescent="0.3">
      <c r="A4" s="1115" t="s">
        <v>835</v>
      </c>
      <c r="B4" s="1116"/>
      <c r="C4" s="1117"/>
    </row>
    <row r="5" spans="1:3" ht="17.25" customHeight="1" thickBot="1" x14ac:dyDescent="0.3">
      <c r="A5" s="639">
        <v>1</v>
      </c>
      <c r="B5" s="640" t="s">
        <v>1015</v>
      </c>
      <c r="C5" s="640" t="s">
        <v>22</v>
      </c>
    </row>
    <row r="6" spans="1:3" ht="17.25" customHeight="1" thickBot="1" x14ac:dyDescent="0.3">
      <c r="A6" s="641">
        <v>2</v>
      </c>
      <c r="B6" s="642" t="s">
        <v>1016</v>
      </c>
      <c r="C6" s="642" t="s">
        <v>836</v>
      </c>
    </row>
    <row r="7" spans="1:3" ht="17.25" customHeight="1" thickBot="1" x14ac:dyDescent="0.3">
      <c r="A7" s="639">
        <v>3</v>
      </c>
      <c r="B7" s="640" t="s">
        <v>1017</v>
      </c>
      <c r="C7" s="640" t="s">
        <v>1</v>
      </c>
    </row>
    <row r="8" spans="1:3" ht="17.25" customHeight="1" thickBot="1" x14ac:dyDescent="0.3">
      <c r="A8" s="639">
        <v>4</v>
      </c>
      <c r="B8" s="640" t="s">
        <v>1018</v>
      </c>
      <c r="C8" s="640" t="s">
        <v>2</v>
      </c>
    </row>
    <row r="9" spans="1:3" ht="17.25" customHeight="1" thickBot="1" x14ac:dyDescent="0.3">
      <c r="A9" s="639">
        <v>5</v>
      </c>
      <c r="B9" s="640" t="s">
        <v>1019</v>
      </c>
      <c r="C9" s="640" t="s">
        <v>3</v>
      </c>
    </row>
    <row r="10" spans="1:3" ht="17.25" customHeight="1" thickBot="1" x14ac:dyDescent="0.3">
      <c r="A10" s="639">
        <v>6</v>
      </c>
      <c r="B10" s="640" t="s">
        <v>1020</v>
      </c>
      <c r="C10" s="640" t="s">
        <v>4</v>
      </c>
    </row>
    <row r="11" spans="1:3" ht="17.25" customHeight="1" thickBot="1" x14ac:dyDescent="0.3">
      <c r="A11" s="639">
        <v>7</v>
      </c>
      <c r="B11" s="640" t="s">
        <v>1021</v>
      </c>
      <c r="C11" s="640" t="s">
        <v>5</v>
      </c>
    </row>
    <row r="12" spans="1:3" ht="17.25" customHeight="1" thickBot="1" x14ac:dyDescent="0.3">
      <c r="A12" s="639">
        <v>8</v>
      </c>
      <c r="B12" s="640" t="s">
        <v>1022</v>
      </c>
      <c r="C12" s="640" t="s">
        <v>6</v>
      </c>
    </row>
    <row r="13" spans="1:3" ht="17.25" customHeight="1" thickBot="1" x14ac:dyDescent="0.3">
      <c r="A13" s="641">
        <v>9</v>
      </c>
      <c r="B13" s="642" t="s">
        <v>1023</v>
      </c>
      <c r="C13" s="642" t="s">
        <v>7</v>
      </c>
    </row>
    <row r="14" spans="1:3" ht="17.25" customHeight="1" thickBot="1" x14ac:dyDescent="0.3">
      <c r="A14" s="641">
        <v>10</v>
      </c>
      <c r="B14" s="642" t="s">
        <v>1024</v>
      </c>
      <c r="C14" s="642" t="s">
        <v>837</v>
      </c>
    </row>
    <row r="15" spans="1:3" ht="17.25" customHeight="1" thickBot="1" x14ac:dyDescent="0.3">
      <c r="A15" s="639">
        <v>11</v>
      </c>
      <c r="B15" s="640" t="s">
        <v>1025</v>
      </c>
      <c r="C15" s="640" t="s">
        <v>8</v>
      </c>
    </row>
    <row r="16" spans="1:3" ht="17.25" customHeight="1" thickBot="1" x14ac:dyDescent="0.3">
      <c r="A16" s="639">
        <v>12</v>
      </c>
      <c r="B16" s="640" t="s">
        <v>1026</v>
      </c>
      <c r="C16" s="640" t="s">
        <v>9</v>
      </c>
    </row>
    <row r="17" spans="1:3" ht="17.25" customHeight="1" thickBot="1" x14ac:dyDescent="0.3">
      <c r="A17" s="1115" t="s">
        <v>10</v>
      </c>
      <c r="B17" s="1116"/>
      <c r="C17" s="1117"/>
    </row>
    <row r="18" spans="1:3" ht="17.25" customHeight="1" thickBot="1" x14ac:dyDescent="0.3">
      <c r="A18" s="639">
        <v>13</v>
      </c>
      <c r="B18" s="640" t="s">
        <v>1027</v>
      </c>
      <c r="C18" s="640" t="s">
        <v>11</v>
      </c>
    </row>
    <row r="19" spans="1:3" ht="17.25" customHeight="1" thickBot="1" x14ac:dyDescent="0.3">
      <c r="A19" s="641">
        <v>14</v>
      </c>
      <c r="B19" s="642" t="s">
        <v>1028</v>
      </c>
      <c r="C19" s="642" t="s">
        <v>838</v>
      </c>
    </row>
    <row r="20" spans="1:3" ht="17.25" customHeight="1" thickBot="1" x14ac:dyDescent="0.3">
      <c r="A20" s="639">
        <v>15</v>
      </c>
      <c r="B20" s="640" t="s">
        <v>1029</v>
      </c>
      <c r="C20" s="640" t="s">
        <v>839</v>
      </c>
    </row>
    <row r="21" spans="1:3" ht="17.25" customHeight="1" thickBot="1" x14ac:dyDescent="0.3">
      <c r="A21" s="639">
        <v>16</v>
      </c>
      <c r="B21" s="640" t="s">
        <v>1030</v>
      </c>
      <c r="C21" s="640" t="s">
        <v>441</v>
      </c>
    </row>
    <row r="22" spans="1:3" ht="17.25" customHeight="1" x14ac:dyDescent="0.25">
      <c r="A22" s="1118">
        <v>17</v>
      </c>
      <c r="B22" s="1118" t="s">
        <v>1031</v>
      </c>
      <c r="C22" s="643" t="s">
        <v>840</v>
      </c>
    </row>
    <row r="23" spans="1:3" ht="17.25" customHeight="1" thickBot="1" x14ac:dyDescent="0.3">
      <c r="A23" s="1119"/>
      <c r="B23" s="1119"/>
      <c r="C23" s="642" t="s">
        <v>841</v>
      </c>
    </row>
    <row r="24" spans="1:3" ht="17.25" customHeight="1" x14ac:dyDescent="0.25">
      <c r="A24" s="1120">
        <v>18</v>
      </c>
      <c r="B24" s="1120" t="s">
        <v>1032</v>
      </c>
      <c r="C24" s="644" t="s">
        <v>441</v>
      </c>
    </row>
    <row r="25" spans="1:3" ht="17.25" customHeight="1" thickBot="1" x14ac:dyDescent="0.3">
      <c r="A25" s="1121"/>
      <c r="B25" s="1121"/>
      <c r="C25" s="640" t="s">
        <v>842</v>
      </c>
    </row>
    <row r="26" spans="1:3" ht="17.25" customHeight="1" x14ac:dyDescent="0.25">
      <c r="A26" s="1120">
        <v>19</v>
      </c>
      <c r="B26" s="1120" t="s">
        <v>1033</v>
      </c>
      <c r="C26" s="644" t="s">
        <v>441</v>
      </c>
    </row>
    <row r="27" spans="1:3" ht="17.25" customHeight="1" thickBot="1" x14ac:dyDescent="0.3">
      <c r="A27" s="1121"/>
      <c r="B27" s="1121"/>
      <c r="C27" s="640" t="s">
        <v>843</v>
      </c>
    </row>
    <row r="28" spans="1:3" ht="17.25" customHeight="1" thickBot="1" x14ac:dyDescent="0.3">
      <c r="A28" s="641">
        <v>20</v>
      </c>
      <c r="B28" s="642" t="s">
        <v>1034</v>
      </c>
      <c r="C28" s="642" t="s">
        <v>12</v>
      </c>
    </row>
    <row r="29" spans="1:3" ht="17.25" customHeight="1" x14ac:dyDescent="0.25">
      <c r="A29" s="1120">
        <v>21</v>
      </c>
      <c r="B29" s="1120" t="s">
        <v>1035</v>
      </c>
      <c r="C29" s="644" t="s">
        <v>441</v>
      </c>
    </row>
    <row r="30" spans="1:3" ht="17.25" customHeight="1" thickBot="1" x14ac:dyDescent="0.3">
      <c r="A30" s="1121"/>
      <c r="B30" s="1121"/>
      <c r="C30" s="640" t="s">
        <v>844</v>
      </c>
    </row>
    <row r="31" spans="1:3" ht="17.25" customHeight="1" x14ac:dyDescent="0.25">
      <c r="A31" s="1120">
        <v>22</v>
      </c>
      <c r="B31" s="1120" t="s">
        <v>1036</v>
      </c>
      <c r="C31" s="644" t="s">
        <v>441</v>
      </c>
    </row>
    <row r="32" spans="1:3" ht="17.25" customHeight="1" thickBot="1" x14ac:dyDescent="0.3">
      <c r="A32" s="1121"/>
      <c r="B32" s="1121"/>
      <c r="C32" s="640" t="s">
        <v>845</v>
      </c>
    </row>
    <row r="33" spans="1:3" ht="17.25" customHeight="1" x14ac:dyDescent="0.25">
      <c r="A33" s="1120">
        <v>23</v>
      </c>
      <c r="B33" s="1120" t="s">
        <v>1037</v>
      </c>
      <c r="C33" s="644" t="s">
        <v>441</v>
      </c>
    </row>
    <row r="34" spans="1:3" ht="17.25" customHeight="1" thickBot="1" x14ac:dyDescent="0.3">
      <c r="A34" s="1121"/>
      <c r="B34" s="1121"/>
      <c r="C34" s="640" t="s">
        <v>617</v>
      </c>
    </row>
    <row r="35" spans="1:3" ht="17.25" customHeight="1" x14ac:dyDescent="0.25">
      <c r="A35" s="1118">
        <v>24</v>
      </c>
      <c r="B35" s="1118" t="s">
        <v>1038</v>
      </c>
      <c r="C35" s="643" t="s">
        <v>846</v>
      </c>
    </row>
    <row r="36" spans="1:3" ht="17.25" customHeight="1" thickBot="1" x14ac:dyDescent="0.3">
      <c r="A36" s="1119"/>
      <c r="B36" s="1119"/>
      <c r="C36" s="642" t="s">
        <v>617</v>
      </c>
    </row>
    <row r="37" spans="1:3" ht="17.25" customHeight="1" x14ac:dyDescent="0.25">
      <c r="A37" s="1120">
        <v>25</v>
      </c>
      <c r="B37" s="1120" t="s">
        <v>1039</v>
      </c>
      <c r="C37" s="644" t="s">
        <v>441</v>
      </c>
    </row>
    <row r="38" spans="1:3" ht="17.25" customHeight="1" thickBot="1" x14ac:dyDescent="0.3">
      <c r="A38" s="1121"/>
      <c r="B38" s="1121"/>
      <c r="C38" s="640" t="s">
        <v>683</v>
      </c>
    </row>
    <row r="39" spans="1:3" ht="17.25" customHeight="1" x14ac:dyDescent="0.25">
      <c r="A39" s="1118">
        <v>26</v>
      </c>
      <c r="B39" s="1118" t="s">
        <v>1040</v>
      </c>
      <c r="C39" s="643" t="s">
        <v>847</v>
      </c>
    </row>
    <row r="40" spans="1:3" ht="17.25" customHeight="1" thickBot="1" x14ac:dyDescent="0.3">
      <c r="A40" s="1119"/>
      <c r="B40" s="1119"/>
      <c r="C40" s="642" t="s">
        <v>688</v>
      </c>
    </row>
    <row r="41" spans="1:3" ht="17.25" customHeight="1" thickBot="1" x14ac:dyDescent="0.3">
      <c r="A41" s="639">
        <v>27</v>
      </c>
      <c r="B41" s="640" t="s">
        <v>1041</v>
      </c>
      <c r="C41" s="640" t="s">
        <v>848</v>
      </c>
    </row>
    <row r="42" spans="1:3" ht="17.25" customHeight="1" thickBot="1" x14ac:dyDescent="0.3">
      <c r="A42" s="639">
        <v>28</v>
      </c>
      <c r="B42" s="640" t="s">
        <v>1042</v>
      </c>
      <c r="C42" s="640" t="s">
        <v>14</v>
      </c>
    </row>
    <row r="43" spans="1:3" ht="17.25" customHeight="1" thickBot="1" x14ac:dyDescent="0.3">
      <c r="A43" s="639">
        <v>29</v>
      </c>
      <c r="B43" s="640" t="s">
        <v>1043</v>
      </c>
      <c r="C43" s="640" t="s">
        <v>849</v>
      </c>
    </row>
    <row r="44" spans="1:3" ht="17.25" customHeight="1" thickBot="1" x14ac:dyDescent="0.3">
      <c r="A44" s="1115" t="s">
        <v>15</v>
      </c>
      <c r="B44" s="1116"/>
      <c r="C44" s="1117"/>
    </row>
    <row r="45" spans="1:3" ht="17.25" customHeight="1" thickBot="1" x14ac:dyDescent="0.3">
      <c r="A45" s="639">
        <v>30</v>
      </c>
      <c r="B45" s="640" t="s">
        <v>1044</v>
      </c>
      <c r="C45" s="640" t="s">
        <v>16</v>
      </c>
    </row>
    <row r="46" spans="1:3" ht="17.25" customHeight="1" thickBot="1" x14ac:dyDescent="0.3">
      <c r="A46" s="639">
        <v>31</v>
      </c>
      <c r="B46" s="640" t="s">
        <v>1045</v>
      </c>
      <c r="C46" s="640" t="s">
        <v>854</v>
      </c>
    </row>
    <row r="47" spans="1:3" ht="17.25" customHeight="1" thickBot="1" x14ac:dyDescent="0.3">
      <c r="A47" s="639">
        <v>32</v>
      </c>
      <c r="B47" s="640" t="s">
        <v>1046</v>
      </c>
      <c r="C47" s="640" t="s">
        <v>17</v>
      </c>
    </row>
    <row r="48" spans="1:3" ht="17.25" customHeight="1" thickBot="1" x14ac:dyDescent="0.3">
      <c r="A48" s="639">
        <v>33</v>
      </c>
      <c r="B48" s="640" t="s">
        <v>1047</v>
      </c>
      <c r="C48" s="640" t="s">
        <v>850</v>
      </c>
    </row>
    <row r="49" spans="1:3" ht="17.25" customHeight="1" thickBot="1" x14ac:dyDescent="0.3">
      <c r="A49" s="641">
        <v>34</v>
      </c>
      <c r="B49" s="642" t="s">
        <v>1048</v>
      </c>
      <c r="C49" s="642" t="s">
        <v>834</v>
      </c>
    </row>
    <row r="50" spans="1:3" ht="17.25" customHeight="1" thickBot="1" x14ac:dyDescent="0.3">
      <c r="A50" s="1115" t="s">
        <v>851</v>
      </c>
      <c r="B50" s="1116"/>
      <c r="C50" s="1117"/>
    </row>
    <row r="51" spans="1:3" ht="17.25" customHeight="1" thickBot="1" x14ac:dyDescent="0.3">
      <c r="A51" s="639">
        <v>35</v>
      </c>
      <c r="B51" s="640" t="s">
        <v>1049</v>
      </c>
      <c r="C51" s="640" t="s">
        <v>18</v>
      </c>
    </row>
    <row r="52" spans="1:3" ht="17.25" customHeight="1" thickBot="1" x14ac:dyDescent="0.3">
      <c r="A52" s="641">
        <v>36</v>
      </c>
      <c r="B52" s="642" t="s">
        <v>1050</v>
      </c>
      <c r="C52" s="642" t="s">
        <v>19</v>
      </c>
    </row>
    <row r="53" spans="1:3" ht="17.25" customHeight="1" thickBot="1" x14ac:dyDescent="0.3">
      <c r="A53" s="639">
        <v>37</v>
      </c>
      <c r="B53" s="640" t="s">
        <v>1051</v>
      </c>
      <c r="C53" s="640" t="s">
        <v>20</v>
      </c>
    </row>
    <row r="54" spans="1:3" ht="17.25" customHeight="1" thickBot="1" x14ac:dyDescent="0.3">
      <c r="A54" s="639">
        <v>38</v>
      </c>
      <c r="B54" s="640" t="s">
        <v>1052</v>
      </c>
      <c r="C54" s="640" t="s">
        <v>856</v>
      </c>
    </row>
    <row r="55" spans="1:3" ht="17.25" customHeight="1" thickBot="1" x14ac:dyDescent="0.3">
      <c r="A55" s="639">
        <v>39</v>
      </c>
      <c r="B55" s="640" t="s">
        <v>1053</v>
      </c>
      <c r="C55" s="640" t="s">
        <v>855</v>
      </c>
    </row>
    <row r="56" spans="1:3" ht="17.25" customHeight="1" thickBot="1" x14ac:dyDescent="0.3">
      <c r="A56" s="787">
        <v>40</v>
      </c>
      <c r="B56" s="640" t="s">
        <v>1793</v>
      </c>
      <c r="C56" s="640" t="s">
        <v>1794</v>
      </c>
    </row>
    <row r="57" spans="1:3" ht="17.25" customHeight="1" thickBot="1" x14ac:dyDescent="0.3">
      <c r="A57" s="639">
        <v>41</v>
      </c>
      <c r="B57" s="640" t="s">
        <v>939</v>
      </c>
      <c r="C57" s="640" t="s">
        <v>21</v>
      </c>
    </row>
    <row r="58" spans="1:3" ht="15.75" thickBot="1" x14ac:dyDescent="0.3">
      <c r="A58" s="712">
        <v>42</v>
      </c>
      <c r="B58" s="640" t="s">
        <v>940</v>
      </c>
      <c r="C58" s="640" t="s">
        <v>941</v>
      </c>
    </row>
    <row r="59" spans="1:3" ht="15.75" thickBot="1" x14ac:dyDescent="0.3">
      <c r="A59" s="712">
        <v>43</v>
      </c>
      <c r="B59" s="640" t="s">
        <v>943</v>
      </c>
      <c r="C59" s="640" t="s">
        <v>942</v>
      </c>
    </row>
  </sheetData>
  <mergeCells count="22">
    <mergeCell ref="A39:A40"/>
    <mergeCell ref="B39:B40"/>
    <mergeCell ref="A44:C44"/>
    <mergeCell ref="A50:C50"/>
    <mergeCell ref="A33:A34"/>
    <mergeCell ref="B33:B34"/>
    <mergeCell ref="A35:A36"/>
    <mergeCell ref="B35:B36"/>
    <mergeCell ref="A37:A38"/>
    <mergeCell ref="B37:B38"/>
    <mergeCell ref="A26:A27"/>
    <mergeCell ref="B26:B27"/>
    <mergeCell ref="A29:A30"/>
    <mergeCell ref="B29:B30"/>
    <mergeCell ref="A31:A32"/>
    <mergeCell ref="B31:B32"/>
    <mergeCell ref="A4:C4"/>
    <mergeCell ref="A17:C17"/>
    <mergeCell ref="A22:A23"/>
    <mergeCell ref="B22:B23"/>
    <mergeCell ref="A24:A25"/>
    <mergeCell ref="B24:B25"/>
  </mergeCells>
  <pageMargins left="0.70866141732283472" right="0.70866141732283472" top="0.74803149606299213" bottom="0.74803149606299213" header="0.31496062992125984" footer="0.31496062992125984"/>
  <pageSetup scale="9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I3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38" sqref="L38"/>
    </sheetView>
  </sheetViews>
  <sheetFormatPr baseColWidth="10" defaultRowHeight="12.75" x14ac:dyDescent="0.2"/>
  <cols>
    <col min="1" max="1" width="5" style="952" customWidth="1"/>
    <col min="2" max="2" width="43" style="952" customWidth="1"/>
    <col min="3" max="3" width="12.85546875" style="952" customWidth="1"/>
    <col min="4" max="4" width="13.28515625" style="952" customWidth="1"/>
    <col min="5" max="5" width="15" style="952" customWidth="1"/>
    <col min="6" max="6" width="16.5703125" style="952" customWidth="1"/>
    <col min="7" max="7" width="13.42578125" style="952" customWidth="1"/>
    <col min="8" max="8" width="14" style="952" customWidth="1"/>
    <col min="9" max="9" width="15" style="952" customWidth="1"/>
    <col min="10" max="256" width="11.42578125" style="952"/>
    <col min="257" max="257" width="5" style="952" customWidth="1"/>
    <col min="258" max="258" width="43" style="952" customWidth="1"/>
    <col min="259" max="259" width="12.85546875" style="952" customWidth="1"/>
    <col min="260" max="260" width="13.28515625" style="952" customWidth="1"/>
    <col min="261" max="261" width="15" style="952" customWidth="1"/>
    <col min="262" max="262" width="16.5703125" style="952" customWidth="1"/>
    <col min="263" max="263" width="13.42578125" style="952" customWidth="1"/>
    <col min="264" max="264" width="14" style="952" customWidth="1"/>
    <col min="265" max="265" width="15" style="952" customWidth="1"/>
    <col min="266" max="512" width="11.42578125" style="952"/>
    <col min="513" max="513" width="5" style="952" customWidth="1"/>
    <col min="514" max="514" width="43" style="952" customWidth="1"/>
    <col min="515" max="515" width="12.85546875" style="952" customWidth="1"/>
    <col min="516" max="516" width="13.28515625" style="952" customWidth="1"/>
    <col min="517" max="517" width="15" style="952" customWidth="1"/>
    <col min="518" max="518" width="16.5703125" style="952" customWidth="1"/>
    <col min="519" max="519" width="13.42578125" style="952" customWidth="1"/>
    <col min="520" max="520" width="14" style="952" customWidth="1"/>
    <col min="521" max="521" width="15" style="952" customWidth="1"/>
    <col min="522" max="768" width="11.42578125" style="952"/>
    <col min="769" max="769" width="5" style="952" customWidth="1"/>
    <col min="770" max="770" width="43" style="952" customWidth="1"/>
    <col min="771" max="771" width="12.85546875" style="952" customWidth="1"/>
    <col min="772" max="772" width="13.28515625" style="952" customWidth="1"/>
    <col min="773" max="773" width="15" style="952" customWidth="1"/>
    <col min="774" max="774" width="16.5703125" style="952" customWidth="1"/>
    <col min="775" max="775" width="13.42578125" style="952" customWidth="1"/>
    <col min="776" max="776" width="14" style="952" customWidth="1"/>
    <col min="777" max="777" width="15" style="952" customWidth="1"/>
    <col min="778" max="1024" width="11.42578125" style="952"/>
    <col min="1025" max="1025" width="5" style="952" customWidth="1"/>
    <col min="1026" max="1026" width="43" style="952" customWidth="1"/>
    <col min="1027" max="1027" width="12.85546875" style="952" customWidth="1"/>
    <col min="1028" max="1028" width="13.28515625" style="952" customWidth="1"/>
    <col min="1029" max="1029" width="15" style="952" customWidth="1"/>
    <col min="1030" max="1030" width="16.5703125" style="952" customWidth="1"/>
    <col min="1031" max="1031" width="13.42578125" style="952" customWidth="1"/>
    <col min="1032" max="1032" width="14" style="952" customWidth="1"/>
    <col min="1033" max="1033" width="15" style="952" customWidth="1"/>
    <col min="1034" max="1280" width="11.42578125" style="952"/>
    <col min="1281" max="1281" width="5" style="952" customWidth="1"/>
    <col min="1282" max="1282" width="43" style="952" customWidth="1"/>
    <col min="1283" max="1283" width="12.85546875" style="952" customWidth="1"/>
    <col min="1284" max="1284" width="13.28515625" style="952" customWidth="1"/>
    <col min="1285" max="1285" width="15" style="952" customWidth="1"/>
    <col min="1286" max="1286" width="16.5703125" style="952" customWidth="1"/>
    <col min="1287" max="1287" width="13.42578125" style="952" customWidth="1"/>
    <col min="1288" max="1288" width="14" style="952" customWidth="1"/>
    <col min="1289" max="1289" width="15" style="952" customWidth="1"/>
    <col min="1290" max="1536" width="11.42578125" style="952"/>
    <col min="1537" max="1537" width="5" style="952" customWidth="1"/>
    <col min="1538" max="1538" width="43" style="952" customWidth="1"/>
    <col min="1539" max="1539" width="12.85546875" style="952" customWidth="1"/>
    <col min="1540" max="1540" width="13.28515625" style="952" customWidth="1"/>
    <col min="1541" max="1541" width="15" style="952" customWidth="1"/>
    <col min="1542" max="1542" width="16.5703125" style="952" customWidth="1"/>
    <col min="1543" max="1543" width="13.42578125" style="952" customWidth="1"/>
    <col min="1544" max="1544" width="14" style="952" customWidth="1"/>
    <col min="1545" max="1545" width="15" style="952" customWidth="1"/>
    <col min="1546" max="1792" width="11.42578125" style="952"/>
    <col min="1793" max="1793" width="5" style="952" customWidth="1"/>
    <col min="1794" max="1794" width="43" style="952" customWidth="1"/>
    <col min="1795" max="1795" width="12.85546875" style="952" customWidth="1"/>
    <col min="1796" max="1796" width="13.28515625" style="952" customWidth="1"/>
    <col min="1797" max="1797" width="15" style="952" customWidth="1"/>
    <col min="1798" max="1798" width="16.5703125" style="952" customWidth="1"/>
    <col min="1799" max="1799" width="13.42578125" style="952" customWidth="1"/>
    <col min="1800" max="1800" width="14" style="952" customWidth="1"/>
    <col min="1801" max="1801" width="15" style="952" customWidth="1"/>
    <col min="1802" max="2048" width="11.42578125" style="952"/>
    <col min="2049" max="2049" width="5" style="952" customWidth="1"/>
    <col min="2050" max="2050" width="43" style="952" customWidth="1"/>
    <col min="2051" max="2051" width="12.85546875" style="952" customWidth="1"/>
    <col min="2052" max="2052" width="13.28515625" style="952" customWidth="1"/>
    <col min="2053" max="2053" width="15" style="952" customWidth="1"/>
    <col min="2054" max="2054" width="16.5703125" style="952" customWidth="1"/>
    <col min="2055" max="2055" width="13.42578125" style="952" customWidth="1"/>
    <col min="2056" max="2056" width="14" style="952" customWidth="1"/>
    <col min="2057" max="2057" width="15" style="952" customWidth="1"/>
    <col min="2058" max="2304" width="11.42578125" style="952"/>
    <col min="2305" max="2305" width="5" style="952" customWidth="1"/>
    <col min="2306" max="2306" width="43" style="952" customWidth="1"/>
    <col min="2307" max="2307" width="12.85546875" style="952" customWidth="1"/>
    <col min="2308" max="2308" width="13.28515625" style="952" customWidth="1"/>
    <col min="2309" max="2309" width="15" style="952" customWidth="1"/>
    <col min="2310" max="2310" width="16.5703125" style="952" customWidth="1"/>
    <col min="2311" max="2311" width="13.42578125" style="952" customWidth="1"/>
    <col min="2312" max="2312" width="14" style="952" customWidth="1"/>
    <col min="2313" max="2313" width="15" style="952" customWidth="1"/>
    <col min="2314" max="2560" width="11.42578125" style="952"/>
    <col min="2561" max="2561" width="5" style="952" customWidth="1"/>
    <col min="2562" max="2562" width="43" style="952" customWidth="1"/>
    <col min="2563" max="2563" width="12.85546875" style="952" customWidth="1"/>
    <col min="2564" max="2564" width="13.28515625" style="952" customWidth="1"/>
    <col min="2565" max="2565" width="15" style="952" customWidth="1"/>
    <col min="2566" max="2566" width="16.5703125" style="952" customWidth="1"/>
    <col min="2567" max="2567" width="13.42578125" style="952" customWidth="1"/>
    <col min="2568" max="2568" width="14" style="952" customWidth="1"/>
    <col min="2569" max="2569" width="15" style="952" customWidth="1"/>
    <col min="2570" max="2816" width="11.42578125" style="952"/>
    <col min="2817" max="2817" width="5" style="952" customWidth="1"/>
    <col min="2818" max="2818" width="43" style="952" customWidth="1"/>
    <col min="2819" max="2819" width="12.85546875" style="952" customWidth="1"/>
    <col min="2820" max="2820" width="13.28515625" style="952" customWidth="1"/>
    <col min="2821" max="2821" width="15" style="952" customWidth="1"/>
    <col min="2822" max="2822" width="16.5703125" style="952" customWidth="1"/>
    <col min="2823" max="2823" width="13.42578125" style="952" customWidth="1"/>
    <col min="2824" max="2824" width="14" style="952" customWidth="1"/>
    <col min="2825" max="2825" width="15" style="952" customWidth="1"/>
    <col min="2826" max="3072" width="11.42578125" style="952"/>
    <col min="3073" max="3073" width="5" style="952" customWidth="1"/>
    <col min="3074" max="3074" width="43" style="952" customWidth="1"/>
    <col min="3075" max="3075" width="12.85546875" style="952" customWidth="1"/>
    <col min="3076" max="3076" width="13.28515625" style="952" customWidth="1"/>
    <col min="3077" max="3077" width="15" style="952" customWidth="1"/>
    <col min="3078" max="3078" width="16.5703125" style="952" customWidth="1"/>
    <col min="3079" max="3079" width="13.42578125" style="952" customWidth="1"/>
    <col min="3080" max="3080" width="14" style="952" customWidth="1"/>
    <col min="3081" max="3081" width="15" style="952" customWidth="1"/>
    <col min="3082" max="3328" width="11.42578125" style="952"/>
    <col min="3329" max="3329" width="5" style="952" customWidth="1"/>
    <col min="3330" max="3330" width="43" style="952" customWidth="1"/>
    <col min="3331" max="3331" width="12.85546875" style="952" customWidth="1"/>
    <col min="3332" max="3332" width="13.28515625" style="952" customWidth="1"/>
    <col min="3333" max="3333" width="15" style="952" customWidth="1"/>
    <col min="3334" max="3334" width="16.5703125" style="952" customWidth="1"/>
    <col min="3335" max="3335" width="13.42578125" style="952" customWidth="1"/>
    <col min="3336" max="3336" width="14" style="952" customWidth="1"/>
    <col min="3337" max="3337" width="15" style="952" customWidth="1"/>
    <col min="3338" max="3584" width="11.42578125" style="952"/>
    <col min="3585" max="3585" width="5" style="952" customWidth="1"/>
    <col min="3586" max="3586" width="43" style="952" customWidth="1"/>
    <col min="3587" max="3587" width="12.85546875" style="952" customWidth="1"/>
    <col min="3588" max="3588" width="13.28515625" style="952" customWidth="1"/>
    <col min="3589" max="3589" width="15" style="952" customWidth="1"/>
    <col min="3590" max="3590" width="16.5703125" style="952" customWidth="1"/>
    <col min="3591" max="3591" width="13.42578125" style="952" customWidth="1"/>
    <col min="3592" max="3592" width="14" style="952" customWidth="1"/>
    <col min="3593" max="3593" width="15" style="952" customWidth="1"/>
    <col min="3594" max="3840" width="11.42578125" style="952"/>
    <col min="3841" max="3841" width="5" style="952" customWidth="1"/>
    <col min="3842" max="3842" width="43" style="952" customWidth="1"/>
    <col min="3843" max="3843" width="12.85546875" style="952" customWidth="1"/>
    <col min="3844" max="3844" width="13.28515625" style="952" customWidth="1"/>
    <col min="3845" max="3845" width="15" style="952" customWidth="1"/>
    <col min="3846" max="3846" width="16.5703125" style="952" customWidth="1"/>
    <col min="3847" max="3847" width="13.42578125" style="952" customWidth="1"/>
    <col min="3848" max="3848" width="14" style="952" customWidth="1"/>
    <col min="3849" max="3849" width="15" style="952" customWidth="1"/>
    <col min="3850" max="4096" width="11.42578125" style="952"/>
    <col min="4097" max="4097" width="5" style="952" customWidth="1"/>
    <col min="4098" max="4098" width="43" style="952" customWidth="1"/>
    <col min="4099" max="4099" width="12.85546875" style="952" customWidth="1"/>
    <col min="4100" max="4100" width="13.28515625" style="952" customWidth="1"/>
    <col min="4101" max="4101" width="15" style="952" customWidth="1"/>
    <col min="4102" max="4102" width="16.5703125" style="952" customWidth="1"/>
    <col min="4103" max="4103" width="13.42578125" style="952" customWidth="1"/>
    <col min="4104" max="4104" width="14" style="952" customWidth="1"/>
    <col min="4105" max="4105" width="15" style="952" customWidth="1"/>
    <col min="4106" max="4352" width="11.42578125" style="952"/>
    <col min="4353" max="4353" width="5" style="952" customWidth="1"/>
    <col min="4354" max="4354" width="43" style="952" customWidth="1"/>
    <col min="4355" max="4355" width="12.85546875" style="952" customWidth="1"/>
    <col min="4356" max="4356" width="13.28515625" style="952" customWidth="1"/>
    <col min="4357" max="4357" width="15" style="952" customWidth="1"/>
    <col min="4358" max="4358" width="16.5703125" style="952" customWidth="1"/>
    <col min="4359" max="4359" width="13.42578125" style="952" customWidth="1"/>
    <col min="4360" max="4360" width="14" style="952" customWidth="1"/>
    <col min="4361" max="4361" width="15" style="952" customWidth="1"/>
    <col min="4362" max="4608" width="11.42578125" style="952"/>
    <col min="4609" max="4609" width="5" style="952" customWidth="1"/>
    <col min="4610" max="4610" width="43" style="952" customWidth="1"/>
    <col min="4611" max="4611" width="12.85546875" style="952" customWidth="1"/>
    <col min="4612" max="4612" width="13.28515625" style="952" customWidth="1"/>
    <col min="4613" max="4613" width="15" style="952" customWidth="1"/>
    <col min="4614" max="4614" width="16.5703125" style="952" customWidth="1"/>
    <col min="4615" max="4615" width="13.42578125" style="952" customWidth="1"/>
    <col min="4616" max="4616" width="14" style="952" customWidth="1"/>
    <col min="4617" max="4617" width="15" style="952" customWidth="1"/>
    <col min="4618" max="4864" width="11.42578125" style="952"/>
    <col min="4865" max="4865" width="5" style="952" customWidth="1"/>
    <col min="4866" max="4866" width="43" style="952" customWidth="1"/>
    <col min="4867" max="4867" width="12.85546875" style="952" customWidth="1"/>
    <col min="4868" max="4868" width="13.28515625" style="952" customWidth="1"/>
    <col min="4869" max="4869" width="15" style="952" customWidth="1"/>
    <col min="4870" max="4870" width="16.5703125" style="952" customWidth="1"/>
    <col min="4871" max="4871" width="13.42578125" style="952" customWidth="1"/>
    <col min="4872" max="4872" width="14" style="952" customWidth="1"/>
    <col min="4873" max="4873" width="15" style="952" customWidth="1"/>
    <col min="4874" max="5120" width="11.42578125" style="952"/>
    <col min="5121" max="5121" width="5" style="952" customWidth="1"/>
    <col min="5122" max="5122" width="43" style="952" customWidth="1"/>
    <col min="5123" max="5123" width="12.85546875" style="952" customWidth="1"/>
    <col min="5124" max="5124" width="13.28515625" style="952" customWidth="1"/>
    <col min="5125" max="5125" width="15" style="952" customWidth="1"/>
    <col min="5126" max="5126" width="16.5703125" style="952" customWidth="1"/>
    <col min="5127" max="5127" width="13.42578125" style="952" customWidth="1"/>
    <col min="5128" max="5128" width="14" style="952" customWidth="1"/>
    <col min="5129" max="5129" width="15" style="952" customWidth="1"/>
    <col min="5130" max="5376" width="11.42578125" style="952"/>
    <col min="5377" max="5377" width="5" style="952" customWidth="1"/>
    <col min="5378" max="5378" width="43" style="952" customWidth="1"/>
    <col min="5379" max="5379" width="12.85546875" style="952" customWidth="1"/>
    <col min="5380" max="5380" width="13.28515625" style="952" customWidth="1"/>
    <col min="5381" max="5381" width="15" style="952" customWidth="1"/>
    <col min="5382" max="5382" width="16.5703125" style="952" customWidth="1"/>
    <col min="5383" max="5383" width="13.42578125" style="952" customWidth="1"/>
    <col min="5384" max="5384" width="14" style="952" customWidth="1"/>
    <col min="5385" max="5385" width="15" style="952" customWidth="1"/>
    <col min="5386" max="5632" width="11.42578125" style="952"/>
    <col min="5633" max="5633" width="5" style="952" customWidth="1"/>
    <col min="5634" max="5634" width="43" style="952" customWidth="1"/>
    <col min="5635" max="5635" width="12.85546875" style="952" customWidth="1"/>
    <col min="5636" max="5636" width="13.28515625" style="952" customWidth="1"/>
    <col min="5637" max="5637" width="15" style="952" customWidth="1"/>
    <col min="5638" max="5638" width="16.5703125" style="952" customWidth="1"/>
    <col min="5639" max="5639" width="13.42578125" style="952" customWidth="1"/>
    <col min="5640" max="5640" width="14" style="952" customWidth="1"/>
    <col min="5641" max="5641" width="15" style="952" customWidth="1"/>
    <col min="5642" max="5888" width="11.42578125" style="952"/>
    <col min="5889" max="5889" width="5" style="952" customWidth="1"/>
    <col min="5890" max="5890" width="43" style="952" customWidth="1"/>
    <col min="5891" max="5891" width="12.85546875" style="952" customWidth="1"/>
    <col min="5892" max="5892" width="13.28515625" style="952" customWidth="1"/>
    <col min="5893" max="5893" width="15" style="952" customWidth="1"/>
    <col min="5894" max="5894" width="16.5703125" style="952" customWidth="1"/>
    <col min="5895" max="5895" width="13.42578125" style="952" customWidth="1"/>
    <col min="5896" max="5896" width="14" style="952" customWidth="1"/>
    <col min="5897" max="5897" width="15" style="952" customWidth="1"/>
    <col min="5898" max="6144" width="11.42578125" style="952"/>
    <col min="6145" max="6145" width="5" style="952" customWidth="1"/>
    <col min="6146" max="6146" width="43" style="952" customWidth="1"/>
    <col min="6147" max="6147" width="12.85546875" style="952" customWidth="1"/>
    <col min="6148" max="6148" width="13.28515625" style="952" customWidth="1"/>
    <col min="6149" max="6149" width="15" style="952" customWidth="1"/>
    <col min="6150" max="6150" width="16.5703125" style="952" customWidth="1"/>
    <col min="6151" max="6151" width="13.42578125" style="952" customWidth="1"/>
    <col min="6152" max="6152" width="14" style="952" customWidth="1"/>
    <col min="6153" max="6153" width="15" style="952" customWidth="1"/>
    <col min="6154" max="6400" width="11.42578125" style="952"/>
    <col min="6401" max="6401" width="5" style="952" customWidth="1"/>
    <col min="6402" max="6402" width="43" style="952" customWidth="1"/>
    <col min="6403" max="6403" width="12.85546875" style="952" customWidth="1"/>
    <col min="6404" max="6404" width="13.28515625" style="952" customWidth="1"/>
    <col min="6405" max="6405" width="15" style="952" customWidth="1"/>
    <col min="6406" max="6406" width="16.5703125" style="952" customWidth="1"/>
    <col min="6407" max="6407" width="13.42578125" style="952" customWidth="1"/>
    <col min="6408" max="6408" width="14" style="952" customWidth="1"/>
    <col min="6409" max="6409" width="15" style="952" customWidth="1"/>
    <col min="6410" max="6656" width="11.42578125" style="952"/>
    <col min="6657" max="6657" width="5" style="952" customWidth="1"/>
    <col min="6658" max="6658" width="43" style="952" customWidth="1"/>
    <col min="6659" max="6659" width="12.85546875" style="952" customWidth="1"/>
    <col min="6660" max="6660" width="13.28515625" style="952" customWidth="1"/>
    <col min="6661" max="6661" width="15" style="952" customWidth="1"/>
    <col min="6662" max="6662" width="16.5703125" style="952" customWidth="1"/>
    <col min="6663" max="6663" width="13.42578125" style="952" customWidth="1"/>
    <col min="6664" max="6664" width="14" style="952" customWidth="1"/>
    <col min="6665" max="6665" width="15" style="952" customWidth="1"/>
    <col min="6666" max="6912" width="11.42578125" style="952"/>
    <col min="6913" max="6913" width="5" style="952" customWidth="1"/>
    <col min="6914" max="6914" width="43" style="952" customWidth="1"/>
    <col min="6915" max="6915" width="12.85546875" style="952" customWidth="1"/>
    <col min="6916" max="6916" width="13.28515625" style="952" customWidth="1"/>
    <col min="6917" max="6917" width="15" style="952" customWidth="1"/>
    <col min="6918" max="6918" width="16.5703125" style="952" customWidth="1"/>
    <col min="6919" max="6919" width="13.42578125" style="952" customWidth="1"/>
    <col min="6920" max="6920" width="14" style="952" customWidth="1"/>
    <col min="6921" max="6921" width="15" style="952" customWidth="1"/>
    <col min="6922" max="7168" width="11.42578125" style="952"/>
    <col min="7169" max="7169" width="5" style="952" customWidth="1"/>
    <col min="7170" max="7170" width="43" style="952" customWidth="1"/>
    <col min="7171" max="7171" width="12.85546875" style="952" customWidth="1"/>
    <col min="7172" max="7172" width="13.28515625" style="952" customWidth="1"/>
    <col min="7173" max="7173" width="15" style="952" customWidth="1"/>
    <col min="7174" max="7174" width="16.5703125" style="952" customWidth="1"/>
    <col min="7175" max="7175" width="13.42578125" style="952" customWidth="1"/>
    <col min="7176" max="7176" width="14" style="952" customWidth="1"/>
    <col min="7177" max="7177" width="15" style="952" customWidth="1"/>
    <col min="7178" max="7424" width="11.42578125" style="952"/>
    <col min="7425" max="7425" width="5" style="952" customWidth="1"/>
    <col min="7426" max="7426" width="43" style="952" customWidth="1"/>
    <col min="7427" max="7427" width="12.85546875" style="952" customWidth="1"/>
    <col min="7428" max="7428" width="13.28515625" style="952" customWidth="1"/>
    <col min="7429" max="7429" width="15" style="952" customWidth="1"/>
    <col min="7430" max="7430" width="16.5703125" style="952" customWidth="1"/>
    <col min="7431" max="7431" width="13.42578125" style="952" customWidth="1"/>
    <col min="7432" max="7432" width="14" style="952" customWidth="1"/>
    <col min="7433" max="7433" width="15" style="952" customWidth="1"/>
    <col min="7434" max="7680" width="11.42578125" style="952"/>
    <col min="7681" max="7681" width="5" style="952" customWidth="1"/>
    <col min="7682" max="7682" width="43" style="952" customWidth="1"/>
    <col min="7683" max="7683" width="12.85546875" style="952" customWidth="1"/>
    <col min="7684" max="7684" width="13.28515625" style="952" customWidth="1"/>
    <col min="7685" max="7685" width="15" style="952" customWidth="1"/>
    <col min="7686" max="7686" width="16.5703125" style="952" customWidth="1"/>
    <col min="7687" max="7687" width="13.42578125" style="952" customWidth="1"/>
    <col min="7688" max="7688" width="14" style="952" customWidth="1"/>
    <col min="7689" max="7689" width="15" style="952" customWidth="1"/>
    <col min="7690" max="7936" width="11.42578125" style="952"/>
    <col min="7937" max="7937" width="5" style="952" customWidth="1"/>
    <col min="7938" max="7938" width="43" style="952" customWidth="1"/>
    <col min="7939" max="7939" width="12.85546875" style="952" customWidth="1"/>
    <col min="7940" max="7940" width="13.28515625" style="952" customWidth="1"/>
    <col min="7941" max="7941" width="15" style="952" customWidth="1"/>
    <col min="7942" max="7942" width="16.5703125" style="952" customWidth="1"/>
    <col min="7943" max="7943" width="13.42578125" style="952" customWidth="1"/>
    <col min="7944" max="7944" width="14" style="952" customWidth="1"/>
    <col min="7945" max="7945" width="15" style="952" customWidth="1"/>
    <col min="7946" max="8192" width="11.42578125" style="952"/>
    <col min="8193" max="8193" width="5" style="952" customWidth="1"/>
    <col min="8194" max="8194" width="43" style="952" customWidth="1"/>
    <col min="8195" max="8195" width="12.85546875" style="952" customWidth="1"/>
    <col min="8196" max="8196" width="13.28515625" style="952" customWidth="1"/>
    <col min="8197" max="8197" width="15" style="952" customWidth="1"/>
    <col min="8198" max="8198" width="16.5703125" style="952" customWidth="1"/>
    <col min="8199" max="8199" width="13.42578125" style="952" customWidth="1"/>
    <col min="8200" max="8200" width="14" style="952" customWidth="1"/>
    <col min="8201" max="8201" width="15" style="952" customWidth="1"/>
    <col min="8202" max="8448" width="11.42578125" style="952"/>
    <col min="8449" max="8449" width="5" style="952" customWidth="1"/>
    <col min="8450" max="8450" width="43" style="952" customWidth="1"/>
    <col min="8451" max="8451" width="12.85546875" style="952" customWidth="1"/>
    <col min="8452" max="8452" width="13.28515625" style="952" customWidth="1"/>
    <col min="8453" max="8453" width="15" style="952" customWidth="1"/>
    <col min="8454" max="8454" width="16.5703125" style="952" customWidth="1"/>
    <col min="8455" max="8455" width="13.42578125" style="952" customWidth="1"/>
    <col min="8456" max="8456" width="14" style="952" customWidth="1"/>
    <col min="8457" max="8457" width="15" style="952" customWidth="1"/>
    <col min="8458" max="8704" width="11.42578125" style="952"/>
    <col min="8705" max="8705" width="5" style="952" customWidth="1"/>
    <col min="8706" max="8706" width="43" style="952" customWidth="1"/>
    <col min="8707" max="8707" width="12.85546875" style="952" customWidth="1"/>
    <col min="8708" max="8708" width="13.28515625" style="952" customWidth="1"/>
    <col min="8709" max="8709" width="15" style="952" customWidth="1"/>
    <col min="8710" max="8710" width="16.5703125" style="952" customWidth="1"/>
    <col min="8711" max="8711" width="13.42578125" style="952" customWidth="1"/>
    <col min="8712" max="8712" width="14" style="952" customWidth="1"/>
    <col min="8713" max="8713" width="15" style="952" customWidth="1"/>
    <col min="8714" max="8960" width="11.42578125" style="952"/>
    <col min="8961" max="8961" width="5" style="952" customWidth="1"/>
    <col min="8962" max="8962" width="43" style="952" customWidth="1"/>
    <col min="8963" max="8963" width="12.85546875" style="952" customWidth="1"/>
    <col min="8964" max="8964" width="13.28515625" style="952" customWidth="1"/>
    <col min="8965" max="8965" width="15" style="952" customWidth="1"/>
    <col min="8966" max="8966" width="16.5703125" style="952" customWidth="1"/>
    <col min="8967" max="8967" width="13.42578125" style="952" customWidth="1"/>
    <col min="8968" max="8968" width="14" style="952" customWidth="1"/>
    <col min="8969" max="8969" width="15" style="952" customWidth="1"/>
    <col min="8970" max="9216" width="11.42578125" style="952"/>
    <col min="9217" max="9217" width="5" style="952" customWidth="1"/>
    <col min="9218" max="9218" width="43" style="952" customWidth="1"/>
    <col min="9219" max="9219" width="12.85546875" style="952" customWidth="1"/>
    <col min="9220" max="9220" width="13.28515625" style="952" customWidth="1"/>
    <col min="9221" max="9221" width="15" style="952" customWidth="1"/>
    <col min="9222" max="9222" width="16.5703125" style="952" customWidth="1"/>
    <col min="9223" max="9223" width="13.42578125" style="952" customWidth="1"/>
    <col min="9224" max="9224" width="14" style="952" customWidth="1"/>
    <col min="9225" max="9225" width="15" style="952" customWidth="1"/>
    <col min="9226" max="9472" width="11.42578125" style="952"/>
    <col min="9473" max="9473" width="5" style="952" customWidth="1"/>
    <col min="9474" max="9474" width="43" style="952" customWidth="1"/>
    <col min="9475" max="9475" width="12.85546875" style="952" customWidth="1"/>
    <col min="9476" max="9476" width="13.28515625" style="952" customWidth="1"/>
    <col min="9477" max="9477" width="15" style="952" customWidth="1"/>
    <col min="9478" max="9478" width="16.5703125" style="952" customWidth="1"/>
    <col min="9479" max="9479" width="13.42578125" style="952" customWidth="1"/>
    <col min="9480" max="9480" width="14" style="952" customWidth="1"/>
    <col min="9481" max="9481" width="15" style="952" customWidth="1"/>
    <col min="9482" max="9728" width="11.42578125" style="952"/>
    <col min="9729" max="9729" width="5" style="952" customWidth="1"/>
    <col min="9730" max="9730" width="43" style="952" customWidth="1"/>
    <col min="9731" max="9731" width="12.85546875" style="952" customWidth="1"/>
    <col min="9732" max="9732" width="13.28515625" style="952" customWidth="1"/>
    <col min="9733" max="9733" width="15" style="952" customWidth="1"/>
    <col min="9734" max="9734" width="16.5703125" style="952" customWidth="1"/>
    <col min="9735" max="9735" width="13.42578125" style="952" customWidth="1"/>
    <col min="9736" max="9736" width="14" style="952" customWidth="1"/>
    <col min="9737" max="9737" width="15" style="952" customWidth="1"/>
    <col min="9738" max="9984" width="11.42578125" style="952"/>
    <col min="9985" max="9985" width="5" style="952" customWidth="1"/>
    <col min="9986" max="9986" width="43" style="952" customWidth="1"/>
    <col min="9987" max="9987" width="12.85546875" style="952" customWidth="1"/>
    <col min="9988" max="9988" width="13.28515625" style="952" customWidth="1"/>
    <col min="9989" max="9989" width="15" style="952" customWidth="1"/>
    <col min="9990" max="9990" width="16.5703125" style="952" customWidth="1"/>
    <col min="9991" max="9991" width="13.42578125" style="952" customWidth="1"/>
    <col min="9992" max="9992" width="14" style="952" customWidth="1"/>
    <col min="9993" max="9993" width="15" style="952" customWidth="1"/>
    <col min="9994" max="10240" width="11.42578125" style="952"/>
    <col min="10241" max="10241" width="5" style="952" customWidth="1"/>
    <col min="10242" max="10242" width="43" style="952" customWidth="1"/>
    <col min="10243" max="10243" width="12.85546875" style="952" customWidth="1"/>
    <col min="10244" max="10244" width="13.28515625" style="952" customWidth="1"/>
    <col min="10245" max="10245" width="15" style="952" customWidth="1"/>
    <col min="10246" max="10246" width="16.5703125" style="952" customWidth="1"/>
    <col min="10247" max="10247" width="13.42578125" style="952" customWidth="1"/>
    <col min="10248" max="10248" width="14" style="952" customWidth="1"/>
    <col min="10249" max="10249" width="15" style="952" customWidth="1"/>
    <col min="10250" max="10496" width="11.42578125" style="952"/>
    <col min="10497" max="10497" width="5" style="952" customWidth="1"/>
    <col min="10498" max="10498" width="43" style="952" customWidth="1"/>
    <col min="10499" max="10499" width="12.85546875" style="952" customWidth="1"/>
    <col min="10500" max="10500" width="13.28515625" style="952" customWidth="1"/>
    <col min="10501" max="10501" width="15" style="952" customWidth="1"/>
    <col min="10502" max="10502" width="16.5703125" style="952" customWidth="1"/>
    <col min="10503" max="10503" width="13.42578125" style="952" customWidth="1"/>
    <col min="10504" max="10504" width="14" style="952" customWidth="1"/>
    <col min="10505" max="10505" width="15" style="952" customWidth="1"/>
    <col min="10506" max="10752" width="11.42578125" style="952"/>
    <col min="10753" max="10753" width="5" style="952" customWidth="1"/>
    <col min="10754" max="10754" width="43" style="952" customWidth="1"/>
    <col min="10755" max="10755" width="12.85546875" style="952" customWidth="1"/>
    <col min="10756" max="10756" width="13.28515625" style="952" customWidth="1"/>
    <col min="10757" max="10757" width="15" style="952" customWidth="1"/>
    <col min="10758" max="10758" width="16.5703125" style="952" customWidth="1"/>
    <col min="10759" max="10759" width="13.42578125" style="952" customWidth="1"/>
    <col min="10760" max="10760" width="14" style="952" customWidth="1"/>
    <col min="10761" max="10761" width="15" style="952" customWidth="1"/>
    <col min="10762" max="11008" width="11.42578125" style="952"/>
    <col min="11009" max="11009" width="5" style="952" customWidth="1"/>
    <col min="11010" max="11010" width="43" style="952" customWidth="1"/>
    <col min="11011" max="11011" width="12.85546875" style="952" customWidth="1"/>
    <col min="11012" max="11012" width="13.28515625" style="952" customWidth="1"/>
    <col min="11013" max="11013" width="15" style="952" customWidth="1"/>
    <col min="11014" max="11014" width="16.5703125" style="952" customWidth="1"/>
    <col min="11015" max="11015" width="13.42578125" style="952" customWidth="1"/>
    <col min="11016" max="11016" width="14" style="952" customWidth="1"/>
    <col min="11017" max="11017" width="15" style="952" customWidth="1"/>
    <col min="11018" max="11264" width="11.42578125" style="952"/>
    <col min="11265" max="11265" width="5" style="952" customWidth="1"/>
    <col min="11266" max="11266" width="43" style="952" customWidth="1"/>
    <col min="11267" max="11267" width="12.85546875" style="952" customWidth="1"/>
    <col min="11268" max="11268" width="13.28515625" style="952" customWidth="1"/>
    <col min="11269" max="11269" width="15" style="952" customWidth="1"/>
    <col min="11270" max="11270" width="16.5703125" style="952" customWidth="1"/>
    <col min="11271" max="11271" width="13.42578125" style="952" customWidth="1"/>
    <col min="11272" max="11272" width="14" style="952" customWidth="1"/>
    <col min="11273" max="11273" width="15" style="952" customWidth="1"/>
    <col min="11274" max="11520" width="11.42578125" style="952"/>
    <col min="11521" max="11521" width="5" style="952" customWidth="1"/>
    <col min="11522" max="11522" width="43" style="952" customWidth="1"/>
    <col min="11523" max="11523" width="12.85546875" style="952" customWidth="1"/>
    <col min="11524" max="11524" width="13.28515625" style="952" customWidth="1"/>
    <col min="11525" max="11525" width="15" style="952" customWidth="1"/>
    <col min="11526" max="11526" width="16.5703125" style="952" customWidth="1"/>
    <col min="11527" max="11527" width="13.42578125" style="952" customWidth="1"/>
    <col min="11528" max="11528" width="14" style="952" customWidth="1"/>
    <col min="11529" max="11529" width="15" style="952" customWidth="1"/>
    <col min="11530" max="11776" width="11.42578125" style="952"/>
    <col min="11777" max="11777" width="5" style="952" customWidth="1"/>
    <col min="11778" max="11778" width="43" style="952" customWidth="1"/>
    <col min="11779" max="11779" width="12.85546875" style="952" customWidth="1"/>
    <col min="11780" max="11780" width="13.28515625" style="952" customWidth="1"/>
    <col min="11781" max="11781" width="15" style="952" customWidth="1"/>
    <col min="11782" max="11782" width="16.5703125" style="952" customWidth="1"/>
    <col min="11783" max="11783" width="13.42578125" style="952" customWidth="1"/>
    <col min="11784" max="11784" width="14" style="952" customWidth="1"/>
    <col min="11785" max="11785" width="15" style="952" customWidth="1"/>
    <col min="11786" max="12032" width="11.42578125" style="952"/>
    <col min="12033" max="12033" width="5" style="952" customWidth="1"/>
    <col min="12034" max="12034" width="43" style="952" customWidth="1"/>
    <col min="12035" max="12035" width="12.85546875" style="952" customWidth="1"/>
    <col min="12036" max="12036" width="13.28515625" style="952" customWidth="1"/>
    <col min="12037" max="12037" width="15" style="952" customWidth="1"/>
    <col min="12038" max="12038" width="16.5703125" style="952" customWidth="1"/>
    <col min="12039" max="12039" width="13.42578125" style="952" customWidth="1"/>
    <col min="12040" max="12040" width="14" style="952" customWidth="1"/>
    <col min="12041" max="12041" width="15" style="952" customWidth="1"/>
    <col min="12042" max="12288" width="11.42578125" style="952"/>
    <col min="12289" max="12289" width="5" style="952" customWidth="1"/>
    <col min="12290" max="12290" width="43" style="952" customWidth="1"/>
    <col min="12291" max="12291" width="12.85546875" style="952" customWidth="1"/>
    <col min="12292" max="12292" width="13.28515625" style="952" customWidth="1"/>
    <col min="12293" max="12293" width="15" style="952" customWidth="1"/>
    <col min="12294" max="12294" width="16.5703125" style="952" customWidth="1"/>
    <col min="12295" max="12295" width="13.42578125" style="952" customWidth="1"/>
    <col min="12296" max="12296" width="14" style="952" customWidth="1"/>
    <col min="12297" max="12297" width="15" style="952" customWidth="1"/>
    <col min="12298" max="12544" width="11.42578125" style="952"/>
    <col min="12545" max="12545" width="5" style="952" customWidth="1"/>
    <col min="12546" max="12546" width="43" style="952" customWidth="1"/>
    <col min="12547" max="12547" width="12.85546875" style="952" customWidth="1"/>
    <col min="12548" max="12548" width="13.28515625" style="952" customWidth="1"/>
    <col min="12549" max="12549" width="15" style="952" customWidth="1"/>
    <col min="12550" max="12550" width="16.5703125" style="952" customWidth="1"/>
    <col min="12551" max="12551" width="13.42578125" style="952" customWidth="1"/>
    <col min="12552" max="12552" width="14" style="952" customWidth="1"/>
    <col min="12553" max="12553" width="15" style="952" customWidth="1"/>
    <col min="12554" max="12800" width="11.42578125" style="952"/>
    <col min="12801" max="12801" width="5" style="952" customWidth="1"/>
    <col min="12802" max="12802" width="43" style="952" customWidth="1"/>
    <col min="12803" max="12803" width="12.85546875" style="952" customWidth="1"/>
    <col min="12804" max="12804" width="13.28515625" style="952" customWidth="1"/>
    <col min="12805" max="12805" width="15" style="952" customWidth="1"/>
    <col min="12806" max="12806" width="16.5703125" style="952" customWidth="1"/>
    <col min="12807" max="12807" width="13.42578125" style="952" customWidth="1"/>
    <col min="12808" max="12808" width="14" style="952" customWidth="1"/>
    <col min="12809" max="12809" width="15" style="952" customWidth="1"/>
    <col min="12810" max="13056" width="11.42578125" style="952"/>
    <col min="13057" max="13057" width="5" style="952" customWidth="1"/>
    <col min="13058" max="13058" width="43" style="952" customWidth="1"/>
    <col min="13059" max="13059" width="12.85546875" style="952" customWidth="1"/>
    <col min="13060" max="13060" width="13.28515625" style="952" customWidth="1"/>
    <col min="13061" max="13061" width="15" style="952" customWidth="1"/>
    <col min="13062" max="13062" width="16.5703125" style="952" customWidth="1"/>
    <col min="13063" max="13063" width="13.42578125" style="952" customWidth="1"/>
    <col min="13064" max="13064" width="14" style="952" customWidth="1"/>
    <col min="13065" max="13065" width="15" style="952" customWidth="1"/>
    <col min="13066" max="13312" width="11.42578125" style="952"/>
    <col min="13313" max="13313" width="5" style="952" customWidth="1"/>
    <col min="13314" max="13314" width="43" style="952" customWidth="1"/>
    <col min="13315" max="13315" width="12.85546875" style="952" customWidth="1"/>
    <col min="13316" max="13316" width="13.28515625" style="952" customWidth="1"/>
    <col min="13317" max="13317" width="15" style="952" customWidth="1"/>
    <col min="13318" max="13318" width="16.5703125" style="952" customWidth="1"/>
    <col min="13319" max="13319" width="13.42578125" style="952" customWidth="1"/>
    <col min="13320" max="13320" width="14" style="952" customWidth="1"/>
    <col min="13321" max="13321" width="15" style="952" customWidth="1"/>
    <col min="13322" max="13568" width="11.42578125" style="952"/>
    <col min="13569" max="13569" width="5" style="952" customWidth="1"/>
    <col min="13570" max="13570" width="43" style="952" customWidth="1"/>
    <col min="13571" max="13571" width="12.85546875" style="952" customWidth="1"/>
    <col min="13572" max="13572" width="13.28515625" style="952" customWidth="1"/>
    <col min="13573" max="13573" width="15" style="952" customWidth="1"/>
    <col min="13574" max="13574" width="16.5703125" style="952" customWidth="1"/>
    <col min="13575" max="13575" width="13.42578125" style="952" customWidth="1"/>
    <col min="13576" max="13576" width="14" style="952" customWidth="1"/>
    <col min="13577" max="13577" width="15" style="952" customWidth="1"/>
    <col min="13578" max="13824" width="11.42578125" style="952"/>
    <col min="13825" max="13825" width="5" style="952" customWidth="1"/>
    <col min="13826" max="13826" width="43" style="952" customWidth="1"/>
    <col min="13827" max="13827" width="12.85546875" style="952" customWidth="1"/>
    <col min="13828" max="13828" width="13.28515625" style="952" customWidth="1"/>
    <col min="13829" max="13829" width="15" style="952" customWidth="1"/>
    <col min="13830" max="13830" width="16.5703125" style="952" customWidth="1"/>
    <col min="13831" max="13831" width="13.42578125" style="952" customWidth="1"/>
    <col min="13832" max="13832" width="14" style="952" customWidth="1"/>
    <col min="13833" max="13833" width="15" style="952" customWidth="1"/>
    <col min="13834" max="14080" width="11.42578125" style="952"/>
    <col min="14081" max="14081" width="5" style="952" customWidth="1"/>
    <col min="14082" max="14082" width="43" style="952" customWidth="1"/>
    <col min="14083" max="14083" width="12.85546875" style="952" customWidth="1"/>
    <col min="14084" max="14084" width="13.28515625" style="952" customWidth="1"/>
    <col min="14085" max="14085" width="15" style="952" customWidth="1"/>
    <col min="14086" max="14086" width="16.5703125" style="952" customWidth="1"/>
    <col min="14087" max="14087" width="13.42578125" style="952" customWidth="1"/>
    <col min="14088" max="14088" width="14" style="952" customWidth="1"/>
    <col min="14089" max="14089" width="15" style="952" customWidth="1"/>
    <col min="14090" max="14336" width="11.42578125" style="952"/>
    <col min="14337" max="14337" width="5" style="952" customWidth="1"/>
    <col min="14338" max="14338" width="43" style="952" customWidth="1"/>
    <col min="14339" max="14339" width="12.85546875" style="952" customWidth="1"/>
    <col min="14340" max="14340" width="13.28515625" style="952" customWidth="1"/>
    <col min="14341" max="14341" width="15" style="952" customWidth="1"/>
    <col min="14342" max="14342" width="16.5703125" style="952" customWidth="1"/>
    <col min="14343" max="14343" width="13.42578125" style="952" customWidth="1"/>
    <col min="14344" max="14344" width="14" style="952" customWidth="1"/>
    <col min="14345" max="14345" width="15" style="952" customWidth="1"/>
    <col min="14346" max="14592" width="11.42578125" style="952"/>
    <col min="14593" max="14593" width="5" style="952" customWidth="1"/>
    <col min="14594" max="14594" width="43" style="952" customWidth="1"/>
    <col min="14595" max="14595" width="12.85546875" style="952" customWidth="1"/>
    <col min="14596" max="14596" width="13.28515625" style="952" customWidth="1"/>
    <col min="14597" max="14597" width="15" style="952" customWidth="1"/>
    <col min="14598" max="14598" width="16.5703125" style="952" customWidth="1"/>
    <col min="14599" max="14599" width="13.42578125" style="952" customWidth="1"/>
    <col min="14600" max="14600" width="14" style="952" customWidth="1"/>
    <col min="14601" max="14601" width="15" style="952" customWidth="1"/>
    <col min="14602" max="14848" width="11.42578125" style="952"/>
    <col min="14849" max="14849" width="5" style="952" customWidth="1"/>
    <col min="14850" max="14850" width="43" style="952" customWidth="1"/>
    <col min="14851" max="14851" width="12.85546875" style="952" customWidth="1"/>
    <col min="14852" max="14852" width="13.28515625" style="952" customWidth="1"/>
    <col min="14853" max="14853" width="15" style="952" customWidth="1"/>
    <col min="14854" max="14854" width="16.5703125" style="952" customWidth="1"/>
    <col min="14855" max="14855" width="13.42578125" style="952" customWidth="1"/>
    <col min="14856" max="14856" width="14" style="952" customWidth="1"/>
    <col min="14857" max="14857" width="15" style="952" customWidth="1"/>
    <col min="14858" max="15104" width="11.42578125" style="952"/>
    <col min="15105" max="15105" width="5" style="952" customWidth="1"/>
    <col min="15106" max="15106" width="43" style="952" customWidth="1"/>
    <col min="15107" max="15107" width="12.85546875" style="952" customWidth="1"/>
    <col min="15108" max="15108" width="13.28515625" style="952" customWidth="1"/>
    <col min="15109" max="15109" width="15" style="952" customWidth="1"/>
    <col min="15110" max="15110" width="16.5703125" style="952" customWidth="1"/>
    <col min="15111" max="15111" width="13.42578125" style="952" customWidth="1"/>
    <col min="15112" max="15112" width="14" style="952" customWidth="1"/>
    <col min="15113" max="15113" width="15" style="952" customWidth="1"/>
    <col min="15114" max="15360" width="11.42578125" style="952"/>
    <col min="15361" max="15361" width="5" style="952" customWidth="1"/>
    <col min="15362" max="15362" width="43" style="952" customWidth="1"/>
    <col min="15363" max="15363" width="12.85546875" style="952" customWidth="1"/>
    <col min="15364" max="15364" width="13.28515625" style="952" customWidth="1"/>
    <col min="15365" max="15365" width="15" style="952" customWidth="1"/>
    <col min="15366" max="15366" width="16.5703125" style="952" customWidth="1"/>
    <col min="15367" max="15367" width="13.42578125" style="952" customWidth="1"/>
    <col min="15368" max="15368" width="14" style="952" customWidth="1"/>
    <col min="15369" max="15369" width="15" style="952" customWidth="1"/>
    <col min="15370" max="15616" width="11.42578125" style="952"/>
    <col min="15617" max="15617" width="5" style="952" customWidth="1"/>
    <col min="15618" max="15618" width="43" style="952" customWidth="1"/>
    <col min="15619" max="15619" width="12.85546875" style="952" customWidth="1"/>
    <col min="15620" max="15620" width="13.28515625" style="952" customWidth="1"/>
    <col min="15621" max="15621" width="15" style="952" customWidth="1"/>
    <col min="15622" max="15622" width="16.5703125" style="952" customWidth="1"/>
    <col min="15623" max="15623" width="13.42578125" style="952" customWidth="1"/>
    <col min="15624" max="15624" width="14" style="952" customWidth="1"/>
    <col min="15625" max="15625" width="15" style="952" customWidth="1"/>
    <col min="15626" max="15872" width="11.42578125" style="952"/>
    <col min="15873" max="15873" width="5" style="952" customWidth="1"/>
    <col min="15874" max="15874" width="43" style="952" customWidth="1"/>
    <col min="15875" max="15875" width="12.85546875" style="952" customWidth="1"/>
    <col min="15876" max="15876" width="13.28515625" style="952" customWidth="1"/>
    <col min="15877" max="15877" width="15" style="952" customWidth="1"/>
    <col min="15878" max="15878" width="16.5703125" style="952" customWidth="1"/>
    <col min="15879" max="15879" width="13.42578125" style="952" customWidth="1"/>
    <col min="15880" max="15880" width="14" style="952" customWidth="1"/>
    <col min="15881" max="15881" width="15" style="952" customWidth="1"/>
    <col min="15882" max="16128" width="11.42578125" style="952"/>
    <col min="16129" max="16129" width="5" style="952" customWidth="1"/>
    <col min="16130" max="16130" width="43" style="952" customWidth="1"/>
    <col min="16131" max="16131" width="12.85546875" style="952" customWidth="1"/>
    <col min="16132" max="16132" width="13.28515625" style="952" customWidth="1"/>
    <col min="16133" max="16133" width="15" style="952" customWidth="1"/>
    <col min="16134" max="16134" width="16.5703125" style="952" customWidth="1"/>
    <col min="16135" max="16135" width="13.42578125" style="952" customWidth="1"/>
    <col min="16136" max="16136" width="14" style="952" customWidth="1"/>
    <col min="16137" max="16137" width="15" style="952" customWidth="1"/>
    <col min="16138" max="16384" width="11.42578125" style="952"/>
  </cols>
  <sheetData>
    <row r="1" spans="2:9" ht="13.5" thickBot="1" x14ac:dyDescent="0.25"/>
    <row r="2" spans="2:9" ht="13.5" thickBot="1" x14ac:dyDescent="0.25">
      <c r="B2" s="1174" t="s">
        <v>2318</v>
      </c>
      <c r="C2" s="1175"/>
      <c r="D2" s="1175"/>
      <c r="E2" s="1175"/>
      <c r="F2" s="1175"/>
      <c r="G2" s="1175"/>
      <c r="H2" s="1175"/>
      <c r="I2" s="1176"/>
    </row>
    <row r="3" spans="2:9" ht="13.5" thickBot="1" x14ac:dyDescent="0.25">
      <c r="B3" s="1177" t="s">
        <v>297</v>
      </c>
      <c r="C3" s="1178"/>
      <c r="D3" s="1178"/>
      <c r="E3" s="1178"/>
      <c r="F3" s="1178"/>
      <c r="G3" s="1178"/>
      <c r="H3" s="1178"/>
      <c r="I3" s="1179"/>
    </row>
    <row r="4" spans="2:9" ht="13.5" thickBot="1" x14ac:dyDescent="0.25">
      <c r="B4" s="1177" t="s">
        <v>2319</v>
      </c>
      <c r="C4" s="1178"/>
      <c r="D4" s="1178"/>
      <c r="E4" s="1178"/>
      <c r="F4" s="1178"/>
      <c r="G4" s="1178"/>
      <c r="H4" s="1178"/>
      <c r="I4" s="1179"/>
    </row>
    <row r="5" spans="2:9" ht="13.5" thickBot="1" x14ac:dyDescent="0.25">
      <c r="B5" s="1177" t="s">
        <v>83</v>
      </c>
      <c r="C5" s="1178"/>
      <c r="D5" s="1178"/>
      <c r="E5" s="1178"/>
      <c r="F5" s="1178"/>
      <c r="G5" s="1178"/>
      <c r="H5" s="1178"/>
      <c r="I5" s="1179"/>
    </row>
    <row r="6" spans="2:9" ht="76.5" x14ac:dyDescent="0.2">
      <c r="B6" s="953" t="s">
        <v>2333</v>
      </c>
      <c r="C6" s="953" t="s">
        <v>2334</v>
      </c>
      <c r="D6" s="953" t="s">
        <v>2335</v>
      </c>
      <c r="E6" s="953" t="s">
        <v>2336</v>
      </c>
      <c r="F6" s="953" t="s">
        <v>2337</v>
      </c>
      <c r="G6" s="953" t="s">
        <v>299</v>
      </c>
      <c r="H6" s="953" t="s">
        <v>2338</v>
      </c>
      <c r="I6" s="953" t="s">
        <v>2339</v>
      </c>
    </row>
    <row r="7" spans="2:9" ht="13.5" thickBot="1" x14ac:dyDescent="0.25">
      <c r="B7" s="954" t="s">
        <v>382</v>
      </c>
      <c r="C7" s="954" t="s">
        <v>2340</v>
      </c>
      <c r="D7" s="954" t="s">
        <v>2341</v>
      </c>
      <c r="E7" s="954" t="s">
        <v>2342</v>
      </c>
      <c r="F7" s="954" t="s">
        <v>2343</v>
      </c>
      <c r="G7" s="954" t="s">
        <v>300</v>
      </c>
      <c r="H7" s="954" t="s">
        <v>2344</v>
      </c>
      <c r="I7" s="954" t="s">
        <v>2345</v>
      </c>
    </row>
    <row r="8" spans="2:9" ht="12.75" customHeight="1" x14ac:dyDescent="0.2">
      <c r="B8" s="955" t="s">
        <v>301</v>
      </c>
      <c r="C8" s="956">
        <f t="shared" ref="C8:I8" si="0">C9+C13</f>
        <v>0</v>
      </c>
      <c r="D8" s="956">
        <f t="shared" si="0"/>
        <v>0</v>
      </c>
      <c r="E8" s="956">
        <f t="shared" si="0"/>
        <v>0</v>
      </c>
      <c r="F8" s="956">
        <f t="shared" si="0"/>
        <v>0</v>
      </c>
      <c r="G8" s="956">
        <f t="shared" si="0"/>
        <v>0</v>
      </c>
      <c r="H8" s="956">
        <f t="shared" si="0"/>
        <v>0</v>
      </c>
      <c r="I8" s="956">
        <f t="shared" si="0"/>
        <v>0</v>
      </c>
    </row>
    <row r="9" spans="2:9" ht="12.75" customHeight="1" x14ac:dyDescent="0.2">
      <c r="B9" s="955" t="s">
        <v>302</v>
      </c>
      <c r="C9" s="956">
        <f t="shared" ref="C9:I9" si="1">SUM(C10:C12)</f>
        <v>0</v>
      </c>
      <c r="D9" s="956">
        <f t="shared" si="1"/>
        <v>0</v>
      </c>
      <c r="E9" s="956">
        <f t="shared" si="1"/>
        <v>0</v>
      </c>
      <c r="F9" s="956">
        <f t="shared" si="1"/>
        <v>0</v>
      </c>
      <c r="G9" s="956">
        <f t="shared" si="1"/>
        <v>0</v>
      </c>
      <c r="H9" s="956">
        <f t="shared" si="1"/>
        <v>0</v>
      </c>
      <c r="I9" s="956">
        <f t="shared" si="1"/>
        <v>0</v>
      </c>
    </row>
    <row r="10" spans="2:9" x14ac:dyDescent="0.2">
      <c r="B10" s="957" t="s">
        <v>303</v>
      </c>
      <c r="C10" s="956">
        <v>0</v>
      </c>
      <c r="D10" s="956">
        <v>0</v>
      </c>
      <c r="E10" s="956">
        <v>0</v>
      </c>
      <c r="F10" s="956"/>
      <c r="G10" s="958">
        <v>0</v>
      </c>
      <c r="H10" s="956">
        <v>0</v>
      </c>
      <c r="I10" s="956">
        <v>0</v>
      </c>
    </row>
    <row r="11" spans="2:9" x14ac:dyDescent="0.2">
      <c r="B11" s="957" t="s">
        <v>304</v>
      </c>
      <c r="C11" s="958">
        <v>0</v>
      </c>
      <c r="D11" s="958">
        <v>0</v>
      </c>
      <c r="E11" s="958">
        <v>0</v>
      </c>
      <c r="F11" s="958"/>
      <c r="G11" s="958">
        <v>0</v>
      </c>
      <c r="H11" s="958">
        <v>0</v>
      </c>
      <c r="I11" s="958">
        <v>0</v>
      </c>
    </row>
    <row r="12" spans="2:9" x14ac:dyDescent="0.2">
      <c r="B12" s="957" t="s">
        <v>305</v>
      </c>
      <c r="C12" s="958">
        <v>0</v>
      </c>
      <c r="D12" s="958">
        <v>0</v>
      </c>
      <c r="E12" s="958">
        <v>0</v>
      </c>
      <c r="F12" s="958"/>
      <c r="G12" s="958">
        <v>0</v>
      </c>
      <c r="H12" s="958">
        <v>0</v>
      </c>
      <c r="I12" s="958">
        <v>0</v>
      </c>
    </row>
    <row r="13" spans="2:9" ht="12.75" customHeight="1" x14ac:dyDescent="0.2">
      <c r="B13" s="955" t="s">
        <v>306</v>
      </c>
      <c r="C13" s="956">
        <f t="shared" ref="C13:I13" si="2">SUM(C14:C16)</f>
        <v>0</v>
      </c>
      <c r="D13" s="956">
        <f t="shared" si="2"/>
        <v>0</v>
      </c>
      <c r="E13" s="956">
        <f t="shared" si="2"/>
        <v>0</v>
      </c>
      <c r="F13" s="956">
        <f t="shared" si="2"/>
        <v>0</v>
      </c>
      <c r="G13" s="956">
        <f t="shared" si="2"/>
        <v>0</v>
      </c>
      <c r="H13" s="956">
        <f t="shared" si="2"/>
        <v>0</v>
      </c>
      <c r="I13" s="956">
        <f t="shared" si="2"/>
        <v>0</v>
      </c>
    </row>
    <row r="14" spans="2:9" x14ac:dyDescent="0.2">
      <c r="B14" s="957" t="s">
        <v>307</v>
      </c>
      <c r="C14" s="956">
        <v>0</v>
      </c>
      <c r="D14" s="956">
        <v>0</v>
      </c>
      <c r="E14" s="956">
        <v>0</v>
      </c>
      <c r="F14" s="956"/>
      <c r="G14" s="958">
        <v>0</v>
      </c>
      <c r="H14" s="956">
        <v>0</v>
      </c>
      <c r="I14" s="956">
        <v>0</v>
      </c>
    </row>
    <row r="15" spans="2:9" x14ac:dyDescent="0.2">
      <c r="B15" s="957" t="s">
        <v>308</v>
      </c>
      <c r="C15" s="958">
        <v>0</v>
      </c>
      <c r="D15" s="958">
        <v>0</v>
      </c>
      <c r="E15" s="958">
        <v>0</v>
      </c>
      <c r="F15" s="958"/>
      <c r="G15" s="958">
        <v>0</v>
      </c>
      <c r="H15" s="958">
        <v>0</v>
      </c>
      <c r="I15" s="958">
        <v>0</v>
      </c>
    </row>
    <row r="16" spans="2:9" x14ac:dyDescent="0.2">
      <c r="B16" s="957" t="s">
        <v>309</v>
      </c>
      <c r="C16" s="958">
        <v>0</v>
      </c>
      <c r="D16" s="958">
        <v>0</v>
      </c>
      <c r="E16" s="958">
        <v>0</v>
      </c>
      <c r="F16" s="958"/>
      <c r="G16" s="958">
        <v>0</v>
      </c>
      <c r="H16" s="958">
        <v>0</v>
      </c>
      <c r="I16" s="958">
        <v>0</v>
      </c>
    </row>
    <row r="17" spans="2:9" x14ac:dyDescent="0.2">
      <c r="B17" s="955" t="s">
        <v>310</v>
      </c>
      <c r="C17" s="956">
        <v>13345149.35</v>
      </c>
      <c r="D17" s="959"/>
      <c r="E17" s="959"/>
      <c r="F17" s="959"/>
      <c r="G17" s="960">
        <v>5118888.1900000004</v>
      </c>
      <c r="H17" s="959"/>
      <c r="I17" s="959"/>
    </row>
    <row r="18" spans="2:9" x14ac:dyDescent="0.2">
      <c r="B18" s="961"/>
      <c r="C18" s="958"/>
      <c r="D18" s="958"/>
      <c r="E18" s="958"/>
      <c r="F18" s="958"/>
      <c r="G18" s="958"/>
      <c r="H18" s="958"/>
      <c r="I18" s="958"/>
    </row>
    <row r="19" spans="2:9" ht="12.75" customHeight="1" x14ac:dyDescent="0.2">
      <c r="B19" s="962" t="s">
        <v>311</v>
      </c>
      <c r="C19" s="956">
        <f>C8+C17</f>
        <v>13345149.35</v>
      </c>
      <c r="D19" s="956">
        <f t="shared" ref="D19:I19" si="3">D8+D17</f>
        <v>0</v>
      </c>
      <c r="E19" s="956">
        <f t="shared" si="3"/>
        <v>0</v>
      </c>
      <c r="F19" s="956">
        <f t="shared" si="3"/>
        <v>0</v>
      </c>
      <c r="G19" s="956">
        <f t="shared" si="3"/>
        <v>5118888.1900000004</v>
      </c>
      <c r="H19" s="956">
        <f t="shared" si="3"/>
        <v>0</v>
      </c>
      <c r="I19" s="956">
        <f t="shared" si="3"/>
        <v>0</v>
      </c>
    </row>
    <row r="20" spans="2:9" x14ac:dyDescent="0.2">
      <c r="B20" s="955"/>
      <c r="C20" s="956"/>
      <c r="D20" s="956"/>
      <c r="E20" s="956"/>
      <c r="F20" s="956"/>
      <c r="G20" s="956"/>
      <c r="H20" s="956"/>
      <c r="I20" s="956"/>
    </row>
    <row r="21" spans="2:9" ht="12.75" customHeight="1" x14ac:dyDescent="0.2">
      <c r="B21" s="955" t="s">
        <v>312</v>
      </c>
      <c r="C21" s="956">
        <f t="shared" ref="C21:I21" si="4">SUM(C22:C24)</f>
        <v>0</v>
      </c>
      <c r="D21" s="956">
        <f t="shared" si="4"/>
        <v>0</v>
      </c>
      <c r="E21" s="956">
        <f t="shared" si="4"/>
        <v>0</v>
      </c>
      <c r="F21" s="956">
        <f t="shared" si="4"/>
        <v>0</v>
      </c>
      <c r="G21" s="956">
        <f t="shared" si="4"/>
        <v>0</v>
      </c>
      <c r="H21" s="956">
        <f t="shared" si="4"/>
        <v>0</v>
      </c>
      <c r="I21" s="956">
        <f t="shared" si="4"/>
        <v>0</v>
      </c>
    </row>
    <row r="22" spans="2:9" ht="12.75" customHeight="1" x14ac:dyDescent="0.2">
      <c r="B22" s="961" t="s">
        <v>313</v>
      </c>
      <c r="C22" s="958"/>
      <c r="D22" s="958"/>
      <c r="E22" s="958"/>
      <c r="F22" s="958"/>
      <c r="G22" s="958">
        <f>C22+D22-E22+F22</f>
        <v>0</v>
      </c>
      <c r="H22" s="958"/>
      <c r="I22" s="958"/>
    </row>
    <row r="23" spans="2:9" ht="12.75" customHeight="1" x14ac:dyDescent="0.2">
      <c r="B23" s="961" t="s">
        <v>314</v>
      </c>
      <c r="C23" s="958"/>
      <c r="D23" s="958"/>
      <c r="E23" s="958"/>
      <c r="F23" s="958"/>
      <c r="G23" s="958">
        <f>C23+D23-E23+F23</f>
        <v>0</v>
      </c>
      <c r="H23" s="958"/>
      <c r="I23" s="958"/>
    </row>
    <row r="24" spans="2:9" ht="12.75" customHeight="1" x14ac:dyDescent="0.2">
      <c r="B24" s="961" t="s">
        <v>315</v>
      </c>
      <c r="C24" s="958"/>
      <c r="D24" s="958"/>
      <c r="E24" s="958"/>
      <c r="F24" s="958"/>
      <c r="G24" s="958">
        <f>C24+D24-E24+F24</f>
        <v>0</v>
      </c>
      <c r="H24" s="958"/>
      <c r="I24" s="958"/>
    </row>
    <row r="25" spans="2:9" x14ac:dyDescent="0.2">
      <c r="B25" s="963"/>
      <c r="C25" s="964"/>
      <c r="D25" s="964"/>
      <c r="E25" s="964"/>
      <c r="F25" s="964"/>
      <c r="G25" s="964"/>
      <c r="H25" s="964"/>
      <c r="I25" s="964"/>
    </row>
    <row r="26" spans="2:9" ht="25.5" x14ac:dyDescent="0.2">
      <c r="B26" s="962" t="s">
        <v>316</v>
      </c>
      <c r="C26" s="956">
        <f t="shared" ref="C26:I26" si="5">SUM(C27:C29)</f>
        <v>0</v>
      </c>
      <c r="D26" s="956">
        <f t="shared" si="5"/>
        <v>0</v>
      </c>
      <c r="E26" s="956">
        <f t="shared" si="5"/>
        <v>0</v>
      </c>
      <c r="F26" s="956">
        <f t="shared" si="5"/>
        <v>0</v>
      </c>
      <c r="G26" s="956">
        <f t="shared" si="5"/>
        <v>0</v>
      </c>
      <c r="H26" s="956">
        <f t="shared" si="5"/>
        <v>0</v>
      </c>
      <c r="I26" s="956">
        <f t="shared" si="5"/>
        <v>0</v>
      </c>
    </row>
    <row r="27" spans="2:9" ht="12.75" customHeight="1" x14ac:dyDescent="0.2">
      <c r="B27" s="961" t="s">
        <v>317</v>
      </c>
      <c r="C27" s="958"/>
      <c r="D27" s="958"/>
      <c r="E27" s="958"/>
      <c r="F27" s="958"/>
      <c r="G27" s="958">
        <f>C27+D27-E27+F27</f>
        <v>0</v>
      </c>
      <c r="H27" s="958"/>
      <c r="I27" s="958"/>
    </row>
    <row r="28" spans="2:9" ht="12.75" customHeight="1" x14ac:dyDescent="0.2">
      <c r="B28" s="961" t="s">
        <v>318</v>
      </c>
      <c r="C28" s="958"/>
      <c r="D28" s="958"/>
      <c r="E28" s="958"/>
      <c r="F28" s="958"/>
      <c r="G28" s="958">
        <f>C28+D28-E28+F28</f>
        <v>0</v>
      </c>
      <c r="H28" s="958"/>
      <c r="I28" s="958"/>
    </row>
    <row r="29" spans="2:9" ht="12.75" customHeight="1" x14ac:dyDescent="0.2">
      <c r="B29" s="961" t="s">
        <v>319</v>
      </c>
      <c r="C29" s="958"/>
      <c r="D29" s="958"/>
      <c r="E29" s="958"/>
      <c r="F29" s="958"/>
      <c r="G29" s="958">
        <f>C29+D29-E29+F29</f>
        <v>0</v>
      </c>
      <c r="H29" s="958"/>
      <c r="I29" s="958"/>
    </row>
    <row r="30" spans="2:9" ht="13.5" thickBot="1" x14ac:dyDescent="0.25">
      <c r="B30" s="965"/>
      <c r="C30" s="966"/>
      <c r="D30" s="966"/>
      <c r="E30" s="966"/>
      <c r="F30" s="966"/>
      <c r="G30" s="966"/>
      <c r="H30" s="966"/>
      <c r="I30" s="966"/>
    </row>
    <row r="31" spans="2:9" ht="18.75" customHeight="1" x14ac:dyDescent="0.2">
      <c r="B31" s="1180" t="s">
        <v>2346</v>
      </c>
      <c r="C31" s="1180"/>
      <c r="D31" s="1180"/>
      <c r="E31" s="1180"/>
      <c r="F31" s="1180"/>
      <c r="G31" s="1180"/>
      <c r="H31" s="1180"/>
      <c r="I31" s="1180"/>
    </row>
    <row r="32" spans="2:9" x14ac:dyDescent="0.2">
      <c r="B32" s="967" t="s">
        <v>2347</v>
      </c>
      <c r="C32" s="968"/>
      <c r="D32" s="969"/>
      <c r="E32" s="969"/>
      <c r="F32" s="969"/>
      <c r="G32" s="969"/>
      <c r="H32" s="969"/>
      <c r="I32" s="969"/>
    </row>
    <row r="33" spans="2:9" ht="13.5" thickBot="1" x14ac:dyDescent="0.25">
      <c r="B33" s="970"/>
      <c r="C33" s="968"/>
      <c r="D33" s="968"/>
      <c r="E33" s="968"/>
      <c r="F33" s="968"/>
      <c r="G33" s="968"/>
      <c r="H33" s="968"/>
      <c r="I33" s="968"/>
    </row>
    <row r="34" spans="2:9" ht="38.25" customHeight="1" x14ac:dyDescent="0.2">
      <c r="B34" s="1172" t="s">
        <v>320</v>
      </c>
      <c r="C34" s="1172" t="s">
        <v>2348</v>
      </c>
      <c r="D34" s="1172" t="s">
        <v>2349</v>
      </c>
      <c r="E34" s="971" t="s">
        <v>321</v>
      </c>
      <c r="F34" s="1172" t="s">
        <v>322</v>
      </c>
      <c r="G34" s="971" t="s">
        <v>323</v>
      </c>
      <c r="H34" s="968"/>
      <c r="I34" s="968"/>
    </row>
    <row r="35" spans="2:9" ht="15.75" customHeight="1" thickBot="1" x14ac:dyDescent="0.25">
      <c r="B35" s="1173"/>
      <c r="C35" s="1173"/>
      <c r="D35" s="1173"/>
      <c r="E35" s="972" t="s">
        <v>324</v>
      </c>
      <c r="F35" s="1173"/>
      <c r="G35" s="972" t="s">
        <v>325</v>
      </c>
      <c r="H35" s="968"/>
      <c r="I35" s="968"/>
    </row>
    <row r="36" spans="2:9" x14ac:dyDescent="0.2">
      <c r="B36" s="973" t="s">
        <v>326</v>
      </c>
      <c r="C36" s="956">
        <f>SUM(C37:C39)</f>
        <v>0</v>
      </c>
      <c r="D36" s="956">
        <f>SUM(D37:D39)</f>
        <v>0</v>
      </c>
      <c r="E36" s="956">
        <f>SUM(E37:E39)</f>
        <v>0</v>
      </c>
      <c r="F36" s="956">
        <f>SUM(F37:F39)</f>
        <v>0</v>
      </c>
      <c r="G36" s="956">
        <f>SUM(G37:G39)</f>
        <v>0</v>
      </c>
      <c r="H36" s="968"/>
      <c r="I36" s="968"/>
    </row>
    <row r="37" spans="2:9" x14ac:dyDescent="0.2">
      <c r="B37" s="961" t="s">
        <v>327</v>
      </c>
      <c r="C37" s="958"/>
      <c r="D37" s="958"/>
      <c r="E37" s="958"/>
      <c r="F37" s="958"/>
      <c r="G37" s="958"/>
      <c r="H37" s="968"/>
      <c r="I37" s="968"/>
    </row>
    <row r="38" spans="2:9" x14ac:dyDescent="0.2">
      <c r="B38" s="961" t="s">
        <v>328</v>
      </c>
      <c r="C38" s="958"/>
      <c r="D38" s="958"/>
      <c r="E38" s="958"/>
      <c r="F38" s="958"/>
      <c r="G38" s="958"/>
      <c r="H38" s="968"/>
      <c r="I38" s="968"/>
    </row>
    <row r="39" spans="2:9" ht="13.5" thickBot="1" x14ac:dyDescent="0.25">
      <c r="B39" s="974" t="s">
        <v>329</v>
      </c>
      <c r="C39" s="975"/>
      <c r="D39" s="975"/>
      <c r="E39" s="975"/>
      <c r="F39" s="975"/>
      <c r="G39" s="975"/>
      <c r="H39" s="968"/>
      <c r="I39" s="968"/>
    </row>
  </sheetData>
  <mergeCells count="9">
    <mergeCell ref="B34:B35"/>
    <mergeCell ref="C34:C35"/>
    <mergeCell ref="D34:D35"/>
    <mergeCell ref="F34:F35"/>
    <mergeCell ref="B2:I2"/>
    <mergeCell ref="B3:I3"/>
    <mergeCell ref="B4:I4"/>
    <mergeCell ref="B5:I5"/>
    <mergeCell ref="B31:I31"/>
  </mergeCells>
  <pageMargins left="0.7" right="0.7" top="0.75" bottom="0.75" header="0.3" footer="0.3"/>
  <pageSetup scale="6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0"/>
  <sheetViews>
    <sheetView view="pageBreakPreview" zoomScaleNormal="100" zoomScaleSheetLayoutView="100" workbookViewId="0">
      <selection activeCell="I15" sqref="I15"/>
    </sheetView>
  </sheetViews>
  <sheetFormatPr baseColWidth="10" defaultColWidth="11.42578125" defaultRowHeight="15" x14ac:dyDescent="0.25"/>
  <cols>
    <col min="1" max="1" width="23.5703125" customWidth="1"/>
  </cols>
  <sheetData>
    <row r="1" spans="1:11" ht="15.75" x14ac:dyDescent="0.25">
      <c r="A1" s="1134" t="str">
        <f>'ETCA-I-01'!A1:G1</f>
        <v>INSTITUTO DE CAPACITACIÓN PARA EL TRABAJO DEL ESTADO DE SONORA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</row>
    <row r="2" spans="1:11" ht="15.75" customHeight="1" x14ac:dyDescent="0.25">
      <c r="A2" s="1123" t="s">
        <v>330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</row>
    <row r="3" spans="1:11" ht="15.75" customHeight="1" x14ac:dyDescent="0.25">
      <c r="A3" s="1181" t="e">
        <f>#REF!</f>
        <v>#REF!</v>
      </c>
      <c r="B3" s="1181"/>
      <c r="C3" s="1181"/>
      <c r="D3" s="1181"/>
      <c r="E3" s="1181"/>
      <c r="F3" s="1181"/>
      <c r="G3" s="1181"/>
      <c r="H3" s="1181"/>
      <c r="I3" s="1181"/>
      <c r="J3" s="1181"/>
      <c r="K3" s="1181"/>
    </row>
    <row r="4" spans="1:11" ht="15.75" thickBot="1" x14ac:dyDescent="0.3">
      <c r="A4" s="1182" t="s">
        <v>83</v>
      </c>
      <c r="B4" s="1182"/>
      <c r="C4" s="1182"/>
      <c r="D4" s="1182"/>
      <c r="E4" s="1182"/>
      <c r="F4" s="1182"/>
      <c r="G4" s="1182"/>
      <c r="H4" s="1182"/>
      <c r="I4" s="1182"/>
      <c r="J4" s="1182"/>
      <c r="K4" s="1182"/>
    </row>
    <row r="5" spans="1:11" ht="115.5" thickBot="1" x14ac:dyDescent="0.3">
      <c r="A5" s="590" t="s">
        <v>331</v>
      </c>
      <c r="B5" s="591" t="s">
        <v>332</v>
      </c>
      <c r="C5" s="591" t="s">
        <v>333</v>
      </c>
      <c r="D5" s="591" t="s">
        <v>334</v>
      </c>
      <c r="E5" s="591" t="s">
        <v>335</v>
      </c>
      <c r="F5" s="591" t="s">
        <v>336</v>
      </c>
      <c r="G5" s="591" t="s">
        <v>337</v>
      </c>
      <c r="H5" s="591" t="s">
        <v>338</v>
      </c>
      <c r="I5" s="662" t="s">
        <v>964</v>
      </c>
      <c r="J5" s="662" t="s">
        <v>965</v>
      </c>
      <c r="K5" s="662" t="s">
        <v>966</v>
      </c>
    </row>
    <row r="6" spans="1:11" x14ac:dyDescent="0.25">
      <c r="A6" s="587"/>
      <c r="B6" s="589"/>
      <c r="C6" s="589"/>
      <c r="D6" s="589"/>
      <c r="E6" s="589"/>
      <c r="F6" s="589"/>
      <c r="G6" s="589"/>
      <c r="H6" s="589"/>
      <c r="I6" s="589"/>
      <c r="J6" s="589"/>
      <c r="K6" s="589"/>
    </row>
    <row r="7" spans="1:11" ht="25.5" x14ac:dyDescent="0.25">
      <c r="A7" s="592" t="s">
        <v>339</v>
      </c>
      <c r="B7" s="607">
        <f t="shared" ref="B7:J7" si="0">B8+B9+B10+B11</f>
        <v>0</v>
      </c>
      <c r="C7" s="607">
        <f t="shared" si="0"/>
        <v>0</v>
      </c>
      <c r="D7" s="607">
        <f t="shared" si="0"/>
        <v>0</v>
      </c>
      <c r="E7" s="607">
        <f t="shared" si="0"/>
        <v>0</v>
      </c>
      <c r="F7" s="607">
        <f t="shared" si="0"/>
        <v>0</v>
      </c>
      <c r="G7" s="607">
        <f t="shared" si="0"/>
        <v>0</v>
      </c>
      <c r="H7" s="607">
        <f t="shared" si="0"/>
        <v>0</v>
      </c>
      <c r="I7" s="607">
        <f t="shared" si="0"/>
        <v>0</v>
      </c>
      <c r="J7" s="607">
        <f t="shared" si="0"/>
        <v>0</v>
      </c>
      <c r="K7" s="607">
        <f>E7-J7</f>
        <v>0</v>
      </c>
    </row>
    <row r="8" spans="1:11" x14ac:dyDescent="0.25">
      <c r="A8" s="593" t="s">
        <v>340</v>
      </c>
      <c r="B8" s="608">
        <v>0</v>
      </c>
      <c r="C8" s="608">
        <v>0</v>
      </c>
      <c r="D8" s="608">
        <v>0</v>
      </c>
      <c r="E8" s="608">
        <v>0</v>
      </c>
      <c r="F8" s="608">
        <v>0</v>
      </c>
      <c r="G8" s="608">
        <v>0</v>
      </c>
      <c r="H8" s="608">
        <v>0</v>
      </c>
      <c r="I8" s="608">
        <v>0</v>
      </c>
      <c r="J8" s="608">
        <v>0</v>
      </c>
      <c r="K8" s="607">
        <f t="shared" ref="K8:K11" si="1">E8-J8</f>
        <v>0</v>
      </c>
    </row>
    <row r="9" spans="1:11" x14ac:dyDescent="0.25">
      <c r="A9" s="593" t="s">
        <v>341</v>
      </c>
      <c r="B9" s="608">
        <v>0</v>
      </c>
      <c r="C9" s="608"/>
      <c r="D9" s="608"/>
      <c r="E9" s="608">
        <v>0</v>
      </c>
      <c r="F9" s="608"/>
      <c r="G9" s="608"/>
      <c r="H9" s="608"/>
      <c r="I9" s="608"/>
      <c r="J9" s="608">
        <v>0</v>
      </c>
      <c r="K9" s="607">
        <f t="shared" si="1"/>
        <v>0</v>
      </c>
    </row>
    <row r="10" spans="1:11" x14ac:dyDescent="0.25">
      <c r="A10" s="593" t="s">
        <v>342</v>
      </c>
      <c r="B10" s="608">
        <v>0</v>
      </c>
      <c r="C10" s="608">
        <v>0</v>
      </c>
      <c r="D10" s="608">
        <v>0</v>
      </c>
      <c r="E10" s="608">
        <v>0</v>
      </c>
      <c r="F10" s="608">
        <v>0</v>
      </c>
      <c r="G10" s="608">
        <v>0</v>
      </c>
      <c r="H10" s="608">
        <v>0</v>
      </c>
      <c r="I10" s="608">
        <v>0</v>
      </c>
      <c r="J10" s="608">
        <v>0</v>
      </c>
      <c r="K10" s="607">
        <f t="shared" si="1"/>
        <v>0</v>
      </c>
    </row>
    <row r="11" spans="1:11" x14ac:dyDescent="0.25">
      <c r="A11" s="593" t="s">
        <v>343</v>
      </c>
      <c r="B11" s="608">
        <v>0</v>
      </c>
      <c r="C11" s="608"/>
      <c r="D11" s="608"/>
      <c r="E11" s="608">
        <v>0</v>
      </c>
      <c r="F11" s="608"/>
      <c r="G11" s="608"/>
      <c r="H11" s="608"/>
      <c r="I11" s="608"/>
      <c r="J11" s="608">
        <v>0</v>
      </c>
      <c r="K11" s="607">
        <f t="shared" si="1"/>
        <v>0</v>
      </c>
    </row>
    <row r="12" spans="1:11" x14ac:dyDescent="0.25">
      <c r="A12" s="588"/>
      <c r="B12" s="607"/>
      <c r="C12" s="607"/>
      <c r="D12" s="607"/>
      <c r="E12" s="607"/>
      <c r="F12" s="607"/>
      <c r="G12" s="607"/>
      <c r="H12" s="607"/>
      <c r="I12" s="607"/>
      <c r="J12" s="607"/>
      <c r="K12" s="607"/>
    </row>
    <row r="13" spans="1:11" ht="25.5" x14ac:dyDescent="0.25">
      <c r="A13" s="592" t="s">
        <v>344</v>
      </c>
      <c r="B13" s="607">
        <f t="shared" ref="B13:J13" si="2">B14+B15+B16+B17</f>
        <v>0</v>
      </c>
      <c r="C13" s="607">
        <f t="shared" si="2"/>
        <v>0</v>
      </c>
      <c r="D13" s="607">
        <f t="shared" si="2"/>
        <v>0</v>
      </c>
      <c r="E13" s="607">
        <f t="shared" si="2"/>
        <v>0</v>
      </c>
      <c r="F13" s="607">
        <f t="shared" si="2"/>
        <v>0</v>
      </c>
      <c r="G13" s="607">
        <f t="shared" si="2"/>
        <v>0</v>
      </c>
      <c r="H13" s="607">
        <f t="shared" si="2"/>
        <v>0</v>
      </c>
      <c r="I13" s="607">
        <f t="shared" si="2"/>
        <v>0</v>
      </c>
      <c r="J13" s="607">
        <f t="shared" si="2"/>
        <v>0</v>
      </c>
      <c r="K13" s="607">
        <f>E13-J13</f>
        <v>0</v>
      </c>
    </row>
    <row r="14" spans="1:11" x14ac:dyDescent="0.25">
      <c r="A14" s="593" t="s">
        <v>345</v>
      </c>
      <c r="B14" s="608">
        <v>0</v>
      </c>
      <c r="C14" s="608"/>
      <c r="D14" s="608"/>
      <c r="E14" s="608">
        <v>0</v>
      </c>
      <c r="F14" s="608"/>
      <c r="G14" s="608"/>
      <c r="H14" s="608"/>
      <c r="I14" s="608"/>
      <c r="J14" s="608"/>
      <c r="K14" s="607">
        <f t="shared" ref="K14:K17" si="3">E14-J14</f>
        <v>0</v>
      </c>
    </row>
    <row r="15" spans="1:11" x14ac:dyDescent="0.25">
      <c r="A15" s="593" t="s">
        <v>346</v>
      </c>
      <c r="B15" s="608">
        <v>0</v>
      </c>
      <c r="C15" s="608"/>
      <c r="D15" s="608">
        <v>0</v>
      </c>
      <c r="E15" s="608">
        <v>0</v>
      </c>
      <c r="F15" s="608">
        <v>0</v>
      </c>
      <c r="G15" s="608">
        <v>0</v>
      </c>
      <c r="H15" s="608">
        <v>0</v>
      </c>
      <c r="I15" s="608">
        <v>0</v>
      </c>
      <c r="J15" s="608">
        <v>0</v>
      </c>
      <c r="K15" s="607">
        <f t="shared" si="3"/>
        <v>0</v>
      </c>
    </row>
    <row r="16" spans="1:11" x14ac:dyDescent="0.25">
      <c r="A16" s="593" t="s">
        <v>347</v>
      </c>
      <c r="B16" s="608">
        <v>0</v>
      </c>
      <c r="C16" s="608">
        <v>0</v>
      </c>
      <c r="D16" s="608"/>
      <c r="E16" s="608">
        <v>0</v>
      </c>
      <c r="F16" s="608"/>
      <c r="G16" s="608"/>
      <c r="H16" s="608"/>
      <c r="I16" s="608"/>
      <c r="J16" s="608"/>
      <c r="K16" s="607">
        <f t="shared" si="3"/>
        <v>0</v>
      </c>
    </row>
    <row r="17" spans="1:11" x14ac:dyDescent="0.25">
      <c r="A17" s="593" t="s">
        <v>348</v>
      </c>
      <c r="B17" s="608">
        <v>0</v>
      </c>
      <c r="C17" s="608"/>
      <c r="D17" s="608"/>
      <c r="E17" s="608">
        <v>0</v>
      </c>
      <c r="F17" s="608"/>
      <c r="G17" s="608"/>
      <c r="H17" s="608"/>
      <c r="I17" s="608"/>
      <c r="J17" s="608"/>
      <c r="K17" s="607">
        <f t="shared" si="3"/>
        <v>0</v>
      </c>
    </row>
    <row r="18" spans="1:11" x14ac:dyDescent="0.25">
      <c r="A18" s="588"/>
      <c r="B18" s="607">
        <v>0</v>
      </c>
      <c r="C18" s="607"/>
      <c r="D18" s="607"/>
      <c r="E18" s="607"/>
      <c r="F18" s="607"/>
      <c r="G18" s="607"/>
      <c r="H18" s="607"/>
      <c r="I18" s="607"/>
      <c r="J18" s="607"/>
      <c r="K18" s="609"/>
    </row>
    <row r="19" spans="1:11" ht="38.25" x14ac:dyDescent="0.25">
      <c r="A19" s="592" t="s">
        <v>349</v>
      </c>
      <c r="B19" s="607">
        <f>B7+B13</f>
        <v>0</v>
      </c>
      <c r="C19" s="607">
        <f t="shared" ref="C19:J19" si="4">C7+C13</f>
        <v>0</v>
      </c>
      <c r="D19" s="607">
        <f t="shared" si="4"/>
        <v>0</v>
      </c>
      <c r="E19" s="607">
        <f t="shared" si="4"/>
        <v>0</v>
      </c>
      <c r="F19" s="607">
        <f t="shared" si="4"/>
        <v>0</v>
      </c>
      <c r="G19" s="607">
        <f t="shared" si="4"/>
        <v>0</v>
      </c>
      <c r="H19" s="607">
        <f t="shared" si="4"/>
        <v>0</v>
      </c>
      <c r="I19" s="607">
        <f t="shared" si="4"/>
        <v>0</v>
      </c>
      <c r="J19" s="607">
        <f t="shared" si="4"/>
        <v>0</v>
      </c>
      <c r="K19" s="607">
        <f>E19-J19</f>
        <v>0</v>
      </c>
    </row>
    <row r="20" spans="1:11" ht="15.75" thickBot="1" x14ac:dyDescent="0.3">
      <c r="A20" s="594"/>
      <c r="B20" s="595"/>
      <c r="C20" s="595"/>
      <c r="D20" s="595"/>
      <c r="E20" s="595"/>
      <c r="F20" s="595"/>
      <c r="G20" s="595"/>
      <c r="H20" s="595"/>
      <c r="I20" s="595"/>
      <c r="J20" s="595"/>
      <c r="K20" s="595"/>
    </row>
  </sheetData>
  <mergeCells count="4">
    <mergeCell ref="A1:K1"/>
    <mergeCell ref="A2:K2"/>
    <mergeCell ref="A3:K3"/>
    <mergeCell ref="A4:K4"/>
  </mergeCells>
  <printOptions horizontalCentered="1"/>
  <pageMargins left="0.23622047244094491" right="0.23622047244094491" top="0.74803149606299213" bottom="0.74803149606299213" header="0.31496062992125984" footer="0.31496062992125984"/>
  <pageSetup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50"/>
  </sheetPr>
  <dimension ref="A1:I49"/>
  <sheetViews>
    <sheetView view="pageBreakPreview" topLeftCell="A10" zoomScale="90" zoomScaleNormal="100" zoomScaleSheetLayoutView="90" workbookViewId="0">
      <selection activeCell="H37" sqref="H37"/>
    </sheetView>
  </sheetViews>
  <sheetFormatPr baseColWidth="10" defaultColWidth="11.28515625" defaultRowHeight="16.5" x14ac:dyDescent="0.3"/>
  <cols>
    <col min="1" max="1" width="18.85546875" style="3" customWidth="1"/>
    <col min="2" max="5" width="11.28515625" style="3"/>
    <col min="6" max="6" width="12" style="3" bestFit="1" customWidth="1"/>
    <col min="7" max="7" width="11.28515625" style="3"/>
    <col min="8" max="8" width="12.140625" style="3" customWidth="1"/>
    <col min="9" max="9" width="14.28515625" style="3" customWidth="1"/>
    <col min="10" max="16384" width="11.28515625" style="3"/>
  </cols>
  <sheetData>
    <row r="1" spans="1:9" x14ac:dyDescent="0.3">
      <c r="A1" s="1192" t="str">
        <f>'ETCA-I-01'!A1:G1</f>
        <v>INSTITUTO DE CAPACITACIÓN PARA EL TRABAJO DEL ESTADO DE SONORA</v>
      </c>
      <c r="B1" s="1192"/>
      <c r="C1" s="1192"/>
      <c r="D1" s="1192"/>
      <c r="E1" s="1192"/>
      <c r="F1" s="1192"/>
      <c r="G1" s="1192"/>
      <c r="H1" s="1192"/>
      <c r="I1" s="1192"/>
    </row>
    <row r="2" spans="1:9" x14ac:dyDescent="0.3">
      <c r="A2" s="1193" t="s">
        <v>8</v>
      </c>
      <c r="B2" s="1193"/>
      <c r="C2" s="1193"/>
      <c r="D2" s="1193"/>
      <c r="E2" s="1193"/>
      <c r="F2" s="1193"/>
      <c r="G2" s="1193"/>
      <c r="H2" s="1193"/>
      <c r="I2" s="1193"/>
    </row>
    <row r="3" spans="1:9" x14ac:dyDescent="0.3">
      <c r="A3" s="1194" t="str">
        <f>'ETCA-I-01'!A3:G3</f>
        <v>Al 30 de Septiembre de 2020</v>
      </c>
      <c r="B3" s="1194"/>
      <c r="C3" s="1194"/>
      <c r="D3" s="1194"/>
      <c r="E3" s="1194"/>
      <c r="F3" s="1194"/>
      <c r="G3" s="1194"/>
      <c r="H3" s="1194"/>
      <c r="I3" s="1194"/>
    </row>
    <row r="4" spans="1:9" ht="18" customHeight="1" thickBot="1" x14ac:dyDescent="0.35">
      <c r="A4" s="5"/>
      <c r="B4" s="1195" t="s">
        <v>948</v>
      </c>
      <c r="C4" s="1195"/>
      <c r="D4" s="1195"/>
      <c r="E4" s="1195"/>
      <c r="F4" s="1195"/>
      <c r="G4" s="1195"/>
      <c r="H4" s="303"/>
      <c r="I4" s="5"/>
    </row>
    <row r="5" spans="1:9" x14ac:dyDescent="0.3">
      <c r="A5" s="8"/>
      <c r="B5" s="9"/>
      <c r="C5" s="9"/>
      <c r="D5" s="9"/>
      <c r="E5" s="9"/>
      <c r="F5" s="9"/>
      <c r="G5" s="9"/>
      <c r="H5" s="9"/>
      <c r="I5" s="10"/>
    </row>
    <row r="6" spans="1:9" x14ac:dyDescent="0.3">
      <c r="A6" s="11"/>
      <c r="B6" s="12"/>
      <c r="C6" s="12"/>
      <c r="D6" s="12"/>
      <c r="E6" s="12"/>
      <c r="F6" s="12"/>
      <c r="G6" s="12"/>
      <c r="H6" s="12"/>
      <c r="I6" s="13"/>
    </row>
    <row r="7" spans="1:9" x14ac:dyDescent="0.3">
      <c r="A7" s="14" t="s">
        <v>350</v>
      </c>
      <c r="B7" s="12"/>
      <c r="C7" s="12"/>
      <c r="D7" s="12"/>
      <c r="E7" s="12"/>
      <c r="F7" s="12"/>
      <c r="G7" s="12"/>
      <c r="H7" s="12"/>
      <c r="I7" s="13"/>
    </row>
    <row r="8" spans="1:9" x14ac:dyDescent="0.3">
      <c r="A8" s="14"/>
      <c r="B8" s="12"/>
      <c r="C8" s="12"/>
      <c r="D8" s="12"/>
      <c r="E8" s="12"/>
      <c r="F8" s="12"/>
      <c r="G8" s="12"/>
      <c r="H8" s="12"/>
      <c r="I8" s="13"/>
    </row>
    <row r="9" spans="1:9" x14ac:dyDescent="0.3">
      <c r="A9" s="14"/>
      <c r="B9" s="12"/>
      <c r="C9" s="12"/>
      <c r="D9" s="12"/>
      <c r="E9" s="12"/>
      <c r="F9" s="12"/>
      <c r="G9" s="12"/>
      <c r="H9" s="12"/>
      <c r="I9" s="13"/>
    </row>
    <row r="10" spans="1:9" x14ac:dyDescent="0.3">
      <c r="A10" s="14"/>
      <c r="B10" s="12"/>
      <c r="C10" s="12"/>
      <c r="D10" s="12"/>
      <c r="E10" s="12"/>
      <c r="F10" s="12"/>
      <c r="G10" s="12"/>
      <c r="H10" s="12"/>
      <c r="I10" s="13"/>
    </row>
    <row r="11" spans="1:9" x14ac:dyDescent="0.3">
      <c r="A11" s="14"/>
      <c r="B11" s="12"/>
      <c r="C11" s="12"/>
      <c r="D11" s="12"/>
      <c r="E11" s="12"/>
      <c r="F11" s="12"/>
      <c r="G11" s="12"/>
      <c r="H11" s="12"/>
      <c r="I11" s="13"/>
    </row>
    <row r="12" spans="1:9" ht="15.75" customHeight="1" x14ac:dyDescent="0.3">
      <c r="A12" s="11"/>
      <c r="B12" s="12"/>
      <c r="C12" s="15"/>
      <c r="D12" s="15"/>
      <c r="E12" s="15"/>
      <c r="F12" s="15"/>
      <c r="G12" s="15"/>
      <c r="H12" s="15"/>
      <c r="I12" s="13"/>
    </row>
    <row r="13" spans="1:9" ht="15" customHeight="1" thickBot="1" x14ac:dyDescent="0.35">
      <c r="A13" s="16"/>
      <c r="B13" s="1"/>
      <c r="C13" s="17"/>
      <c r="D13" s="17"/>
      <c r="E13" s="17"/>
      <c r="F13" s="17"/>
      <c r="G13" s="17"/>
      <c r="H13" s="17"/>
      <c r="I13" s="2"/>
    </row>
    <row r="14" spans="1:9" ht="15" customHeight="1" thickBot="1" x14ac:dyDescent="0.35">
      <c r="A14" s="11"/>
      <c r="B14" s="12"/>
      <c r="C14" s="15"/>
      <c r="D14" s="15"/>
      <c r="E14" s="15"/>
      <c r="F14" s="15"/>
      <c r="G14" s="15"/>
      <c r="H14" s="15"/>
      <c r="I14" s="13"/>
    </row>
    <row r="15" spans="1:9" ht="15" customHeight="1" x14ac:dyDescent="0.3">
      <c r="A15" s="11"/>
      <c r="B15" s="12"/>
      <c r="C15" s="1183" t="s">
        <v>351</v>
      </c>
      <c r="D15" s="1184"/>
      <c r="E15" s="1184"/>
      <c r="F15" s="1184"/>
      <c r="G15" s="1184"/>
      <c r="H15" s="1185"/>
      <c r="I15" s="13"/>
    </row>
    <row r="16" spans="1:9" ht="15" customHeight="1" x14ac:dyDescent="0.3">
      <c r="A16" s="11"/>
      <c r="B16" s="12"/>
      <c r="C16" s="1186"/>
      <c r="D16" s="1187"/>
      <c r="E16" s="1187"/>
      <c r="F16" s="1187"/>
      <c r="G16" s="1187"/>
      <c r="H16" s="1188"/>
      <c r="I16" s="13"/>
    </row>
    <row r="17" spans="1:9" ht="15" customHeight="1" x14ac:dyDescent="0.3">
      <c r="A17" s="11"/>
      <c r="B17" s="12"/>
      <c r="C17" s="1186"/>
      <c r="D17" s="1187"/>
      <c r="E17" s="1187"/>
      <c r="F17" s="1187"/>
      <c r="G17" s="1187"/>
      <c r="H17" s="1188"/>
      <c r="I17" s="13"/>
    </row>
    <row r="18" spans="1:9" ht="15" customHeight="1" x14ac:dyDescent="0.3">
      <c r="A18" s="14" t="s">
        <v>352</v>
      </c>
      <c r="B18" s="12"/>
      <c r="C18" s="1186"/>
      <c r="D18" s="1187"/>
      <c r="E18" s="1187"/>
      <c r="F18" s="1187"/>
      <c r="G18" s="1187"/>
      <c r="H18" s="1188"/>
      <c r="I18" s="13"/>
    </row>
    <row r="19" spans="1:9" ht="15" customHeight="1" x14ac:dyDescent="0.3">
      <c r="A19" s="11"/>
      <c r="B19" s="12"/>
      <c r="C19" s="1186"/>
      <c r="D19" s="1187"/>
      <c r="E19" s="1187"/>
      <c r="F19" s="1187"/>
      <c r="G19" s="1187"/>
      <c r="H19" s="1188"/>
      <c r="I19" s="13"/>
    </row>
    <row r="20" spans="1:9" ht="15" customHeight="1" x14ac:dyDescent="0.3">
      <c r="A20" s="11"/>
      <c r="B20" s="12"/>
      <c r="C20" s="1186"/>
      <c r="D20" s="1187"/>
      <c r="E20" s="1187"/>
      <c r="F20" s="1187"/>
      <c r="G20" s="1187"/>
      <c r="H20" s="1188"/>
      <c r="I20" s="13"/>
    </row>
    <row r="21" spans="1:9" ht="15" customHeight="1" x14ac:dyDescent="0.3">
      <c r="A21" s="11"/>
      <c r="B21" s="12"/>
      <c r="C21" s="1186"/>
      <c r="D21" s="1187"/>
      <c r="E21" s="1187"/>
      <c r="F21" s="1187"/>
      <c r="G21" s="1187"/>
      <c r="H21" s="1188"/>
      <c r="I21" s="13"/>
    </row>
    <row r="22" spans="1:9" ht="15" customHeight="1" x14ac:dyDescent="0.3">
      <c r="A22" s="11"/>
      <c r="B22" s="12"/>
      <c r="C22" s="1186"/>
      <c r="D22" s="1187"/>
      <c r="E22" s="1187"/>
      <c r="F22" s="1187"/>
      <c r="G22" s="1187"/>
      <c r="H22" s="1188"/>
      <c r="I22" s="13"/>
    </row>
    <row r="23" spans="1:9" ht="15" customHeight="1" x14ac:dyDescent="0.3">
      <c r="A23" s="11"/>
      <c r="B23" s="12"/>
      <c r="C23" s="1186"/>
      <c r="D23" s="1187"/>
      <c r="E23" s="1187"/>
      <c r="F23" s="1187"/>
      <c r="G23" s="1187"/>
      <c r="H23" s="1188"/>
      <c r="I23" s="13"/>
    </row>
    <row r="24" spans="1:9" ht="15" customHeight="1" x14ac:dyDescent="0.3">
      <c r="A24" s="11"/>
      <c r="B24" s="12"/>
      <c r="C24" s="1186"/>
      <c r="D24" s="1187"/>
      <c r="E24" s="1187"/>
      <c r="F24" s="1187"/>
      <c r="G24" s="1187"/>
      <c r="H24" s="1188"/>
      <c r="I24" s="13"/>
    </row>
    <row r="25" spans="1:9" ht="15" customHeight="1" x14ac:dyDescent="0.3">
      <c r="A25" s="11"/>
      <c r="B25" s="12"/>
      <c r="C25" s="1186"/>
      <c r="D25" s="1187"/>
      <c r="E25" s="1187"/>
      <c r="F25" s="1187"/>
      <c r="G25" s="1187"/>
      <c r="H25" s="1188"/>
      <c r="I25" s="13"/>
    </row>
    <row r="26" spans="1:9" ht="14.25" customHeight="1" x14ac:dyDescent="0.3">
      <c r="A26" s="11"/>
      <c r="B26" s="12"/>
      <c r="C26" s="1186"/>
      <c r="D26" s="1187"/>
      <c r="E26" s="1187"/>
      <c r="F26" s="1187"/>
      <c r="G26" s="1187"/>
      <c r="H26" s="1188"/>
      <c r="I26" s="13"/>
    </row>
    <row r="27" spans="1:9" ht="15.75" customHeight="1" x14ac:dyDescent="0.3">
      <c r="A27" s="11"/>
      <c r="B27" s="12"/>
      <c r="C27" s="1186"/>
      <c r="D27" s="1187"/>
      <c r="E27" s="1187"/>
      <c r="F27" s="1187"/>
      <c r="G27" s="1187"/>
      <c r="H27" s="1188"/>
      <c r="I27" s="13"/>
    </row>
    <row r="28" spans="1:9" x14ac:dyDescent="0.3">
      <c r="A28" s="11"/>
      <c r="B28" s="12"/>
      <c r="C28" s="1186"/>
      <c r="D28" s="1187"/>
      <c r="E28" s="1187"/>
      <c r="F28" s="1187"/>
      <c r="G28" s="1187"/>
      <c r="H28" s="1188"/>
      <c r="I28" s="13"/>
    </row>
    <row r="29" spans="1:9" ht="17.25" thickBot="1" x14ac:dyDescent="0.35">
      <c r="A29" s="11"/>
      <c r="B29" s="12"/>
      <c r="C29" s="1189"/>
      <c r="D29" s="1190"/>
      <c r="E29" s="1190"/>
      <c r="F29" s="1190"/>
      <c r="G29" s="1190"/>
      <c r="H29" s="1191"/>
      <c r="I29" s="13"/>
    </row>
    <row r="30" spans="1:9" ht="17.25" thickBot="1" x14ac:dyDescent="0.35">
      <c r="A30" s="16"/>
      <c r="B30" s="1"/>
      <c r="C30" s="1"/>
      <c r="D30" s="1"/>
      <c r="E30" s="1"/>
      <c r="F30" s="1"/>
      <c r="G30" s="1"/>
      <c r="H30" s="1"/>
      <c r="I30" s="2"/>
    </row>
    <row r="31" spans="1:9" x14ac:dyDescent="0.3">
      <c r="A31" s="11"/>
      <c r="B31" s="12"/>
      <c r="C31" s="12"/>
      <c r="D31" s="12"/>
      <c r="E31" s="12"/>
      <c r="F31" s="12"/>
      <c r="G31" s="12"/>
      <c r="H31" s="12"/>
      <c r="I31" s="13"/>
    </row>
    <row r="32" spans="1:9" x14ac:dyDescent="0.3">
      <c r="A32" s="14" t="s">
        <v>353</v>
      </c>
      <c r="B32" s="12"/>
      <c r="C32" s="12"/>
      <c r="D32" s="12"/>
      <c r="E32" s="12"/>
      <c r="F32" s="12"/>
      <c r="G32" s="12"/>
      <c r="H32" s="12"/>
      <c r="I32" s="13"/>
    </row>
    <row r="33" spans="1:9" x14ac:dyDescent="0.3">
      <c r="A33" s="11"/>
      <c r="B33" s="12"/>
      <c r="C33" s="12"/>
      <c r="D33" s="12"/>
      <c r="E33" s="12"/>
      <c r="F33" s="12"/>
      <c r="G33" s="12"/>
      <c r="H33" s="12"/>
      <c r="I33" s="13"/>
    </row>
    <row r="34" spans="1:9" x14ac:dyDescent="0.3">
      <c r="A34" s="11"/>
      <c r="B34" s="12"/>
      <c r="C34" s="12"/>
      <c r="D34" s="12"/>
      <c r="E34" s="12"/>
      <c r="F34" s="12"/>
      <c r="G34" s="12"/>
      <c r="H34" s="12"/>
      <c r="I34" s="13"/>
    </row>
    <row r="35" spans="1:9" x14ac:dyDescent="0.3">
      <c r="A35" s="11"/>
      <c r="B35" s="12"/>
      <c r="C35" s="12"/>
      <c r="D35" s="12"/>
      <c r="E35" s="12"/>
      <c r="F35" s="12"/>
      <c r="G35" s="12"/>
      <c r="H35" s="12"/>
      <c r="I35" s="13"/>
    </row>
    <row r="36" spans="1:9" x14ac:dyDescent="0.3">
      <c r="A36" s="11"/>
      <c r="B36" s="12"/>
      <c r="C36" s="12"/>
      <c r="D36" s="12"/>
      <c r="E36" s="12"/>
      <c r="F36" s="12"/>
      <c r="G36" s="12"/>
      <c r="H36" s="12"/>
      <c r="I36" s="13"/>
    </row>
    <row r="37" spans="1:9" x14ac:dyDescent="0.3">
      <c r="A37" s="11"/>
      <c r="B37" s="12"/>
      <c r="C37" s="12"/>
      <c r="D37" s="12"/>
      <c r="E37" s="12"/>
      <c r="F37" s="1086">
        <v>20317663.41</v>
      </c>
      <c r="G37" s="12"/>
      <c r="H37" s="12"/>
      <c r="I37" s="13"/>
    </row>
    <row r="38" spans="1:9" x14ac:dyDescent="0.3">
      <c r="A38" s="11"/>
      <c r="B38" s="12"/>
      <c r="C38" s="12"/>
      <c r="D38" s="12"/>
      <c r="E38" s="12"/>
      <c r="F38" s="12"/>
      <c r="G38" s="12"/>
      <c r="H38" s="12"/>
      <c r="I38" s="13"/>
    </row>
    <row r="39" spans="1:9" x14ac:dyDescent="0.3">
      <c r="A39" s="11"/>
      <c r="B39" s="12"/>
      <c r="C39" s="12"/>
      <c r="D39" s="12"/>
      <c r="E39" s="12"/>
      <c r="F39" s="12"/>
      <c r="G39" s="12"/>
      <c r="H39" s="12"/>
      <c r="I39" s="13"/>
    </row>
    <row r="40" spans="1:9" ht="17.25" thickBot="1" x14ac:dyDescent="0.35">
      <c r="A40" s="16"/>
      <c r="B40" s="1"/>
      <c r="C40" s="1"/>
      <c r="D40" s="1"/>
      <c r="E40" s="1"/>
      <c r="F40" s="1"/>
      <c r="G40" s="1"/>
      <c r="H40" s="1"/>
      <c r="I40" s="2"/>
    </row>
    <row r="41" spans="1:9" x14ac:dyDescent="0.3">
      <c r="A41" s="3" t="s">
        <v>238</v>
      </c>
    </row>
    <row r="47" spans="1:9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9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5">
    <mergeCell ref="C15:H29"/>
    <mergeCell ref="A1:I1"/>
    <mergeCell ref="A2:I2"/>
    <mergeCell ref="A3:I3"/>
    <mergeCell ref="B4:G4"/>
  </mergeCells>
  <pageMargins left="0.43307086614173229" right="0.31496062992125984" top="0.55118110236220474" bottom="0.74803149606299213" header="0.31496062992125984" footer="0.31496062992125984"/>
  <pageSetup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658"/>
  <sheetViews>
    <sheetView topLeftCell="A397" workbookViewId="0">
      <selection activeCell="B429" sqref="B429:P429"/>
    </sheetView>
  </sheetViews>
  <sheetFormatPr baseColWidth="10" defaultColWidth="9.140625" defaultRowHeight="15" x14ac:dyDescent="0.25"/>
  <cols>
    <col min="1" max="2" width="3.5703125" style="830" customWidth="1"/>
    <col min="3" max="3" width="5.42578125" style="830" customWidth="1"/>
    <col min="4" max="9" width="7.85546875" style="830" customWidth="1"/>
    <col min="10" max="10" width="10" style="830" customWidth="1"/>
    <col min="11" max="15" width="7.85546875" style="830" customWidth="1"/>
    <col min="17" max="17" width="13.7109375" bestFit="1" customWidth="1"/>
  </cols>
  <sheetData>
    <row r="1" spans="1:17" x14ac:dyDescent="0.25">
      <c r="A1" s="1211" t="s">
        <v>2281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  <c r="N1" s="1211"/>
      <c r="O1" s="1211"/>
    </row>
    <row r="2" spans="1:17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</row>
    <row r="3" spans="1:17" x14ac:dyDescent="0.25">
      <c r="A3" s="829"/>
      <c r="B3" s="829"/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829"/>
      <c r="N3" s="829"/>
      <c r="O3" s="829"/>
    </row>
    <row r="4" spans="1:17" x14ac:dyDescent="0.25">
      <c r="B4" s="831"/>
      <c r="C4" s="832"/>
      <c r="Q4" s="833"/>
    </row>
    <row r="5" spans="1:17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7" x14ac:dyDescent="0.25">
      <c r="A6" s="834"/>
      <c r="B6" s="834"/>
      <c r="C6" s="834"/>
      <c r="D6" s="834"/>
      <c r="E6" s="834"/>
      <c r="F6" s="834"/>
      <c r="G6" s="834"/>
      <c r="H6" s="834"/>
      <c r="I6" s="834"/>
      <c r="J6" s="834"/>
      <c r="K6" s="834"/>
      <c r="L6" s="834"/>
      <c r="M6" s="834"/>
      <c r="N6" s="834"/>
      <c r="O6" s="834"/>
    </row>
    <row r="7" spans="1:17" x14ac:dyDescent="0.25">
      <c r="B7" s="835" t="s">
        <v>1987</v>
      </c>
      <c r="C7" s="835" t="s">
        <v>1988</v>
      </c>
      <c r="D7" s="835"/>
      <c r="E7" s="835"/>
      <c r="F7" s="835"/>
      <c r="G7" s="835"/>
      <c r="H7" s="835"/>
      <c r="I7" s="835"/>
      <c r="J7" s="835"/>
      <c r="K7" s="835"/>
      <c r="L7" s="835"/>
      <c r="M7" s="835"/>
      <c r="N7" s="835"/>
      <c r="O7" s="835"/>
    </row>
    <row r="8" spans="1:17" x14ac:dyDescent="0.25">
      <c r="B8" s="835"/>
      <c r="C8" s="835"/>
      <c r="D8" s="835"/>
      <c r="E8" s="835"/>
      <c r="F8" s="835"/>
      <c r="G8" s="835"/>
      <c r="H8" s="835"/>
      <c r="I8" s="835"/>
      <c r="J8" s="835"/>
      <c r="K8" s="835"/>
      <c r="L8" s="835"/>
      <c r="M8" s="835"/>
      <c r="N8" s="835"/>
      <c r="O8" s="835"/>
    </row>
    <row r="9" spans="1:17" x14ac:dyDescent="0.25">
      <c r="A9" s="835"/>
      <c r="B9" s="836" t="s">
        <v>247</v>
      </c>
      <c r="C9" s="835"/>
      <c r="D9" s="835"/>
      <c r="E9" s="835"/>
      <c r="F9" s="835"/>
      <c r="G9" s="835"/>
      <c r="H9" s="835"/>
      <c r="I9" s="835"/>
      <c r="J9" s="835"/>
      <c r="K9" s="835"/>
      <c r="L9" s="835"/>
      <c r="M9" s="835"/>
      <c r="N9" s="835"/>
      <c r="O9" s="835"/>
    </row>
    <row r="10" spans="1:17" x14ac:dyDescent="0.25">
      <c r="A10" s="835"/>
      <c r="B10" s="836"/>
      <c r="C10" s="835"/>
      <c r="D10" s="835"/>
      <c r="E10" s="835"/>
      <c r="F10" s="835"/>
      <c r="G10" s="835"/>
      <c r="H10" s="835"/>
      <c r="I10" s="835"/>
      <c r="J10" s="835"/>
      <c r="K10" s="835"/>
      <c r="L10" s="835"/>
      <c r="M10" s="835"/>
      <c r="N10" s="835"/>
      <c r="O10" s="835"/>
    </row>
    <row r="11" spans="1:17" x14ac:dyDescent="0.25">
      <c r="B11" s="837" t="s">
        <v>1989</v>
      </c>
      <c r="C11" s="836" t="s">
        <v>27</v>
      </c>
    </row>
    <row r="12" spans="1:17" x14ac:dyDescent="0.25">
      <c r="B12" s="837"/>
      <c r="C12" s="836"/>
    </row>
    <row r="13" spans="1:17" x14ac:dyDescent="0.25">
      <c r="B13" s="838"/>
      <c r="C13" s="838"/>
      <c r="D13" s="838"/>
      <c r="E13" s="838"/>
      <c r="F13" s="838"/>
      <c r="G13" s="838"/>
      <c r="H13" s="838"/>
      <c r="I13" s="838"/>
      <c r="J13" s="838"/>
      <c r="K13" s="838"/>
      <c r="L13" s="838"/>
      <c r="M13" s="838"/>
      <c r="N13" s="838"/>
      <c r="O13" s="838"/>
    </row>
    <row r="14" spans="1:17" x14ac:dyDescent="0.25">
      <c r="B14" s="838"/>
      <c r="C14" s="839" t="s">
        <v>1990</v>
      </c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</row>
    <row r="15" spans="1:17" x14ac:dyDescent="0.25">
      <c r="B15" s="838"/>
      <c r="C15" s="840"/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</row>
    <row r="16" spans="1:17" x14ac:dyDescent="0.25">
      <c r="B16" s="838"/>
      <c r="C16" s="840"/>
      <c r="D16" s="1196" t="s">
        <v>241</v>
      </c>
      <c r="E16" s="1196"/>
      <c r="F16" s="1196"/>
      <c r="G16" s="1196"/>
      <c r="H16" s="1196"/>
      <c r="I16" s="1196"/>
      <c r="J16" s="1212">
        <v>2020</v>
      </c>
      <c r="K16" s="1213"/>
      <c r="L16" s="1214"/>
      <c r="M16" s="1197">
        <v>2019</v>
      </c>
      <c r="N16" s="1197"/>
      <c r="O16" s="1197"/>
    </row>
    <row r="17" spans="2:15" x14ac:dyDescent="0.25">
      <c r="B17" s="838"/>
      <c r="C17" s="840"/>
      <c r="D17" s="1198" t="s">
        <v>1991</v>
      </c>
      <c r="E17" s="1198"/>
      <c r="F17" s="1198"/>
      <c r="G17" s="1198"/>
      <c r="H17" s="1198"/>
      <c r="I17" s="1198"/>
      <c r="J17" s="1199">
        <v>40828.11</v>
      </c>
      <c r="K17" s="1200"/>
      <c r="L17" s="1201"/>
      <c r="M17" s="1199">
        <v>-7.31</v>
      </c>
      <c r="N17" s="1202"/>
      <c r="O17" s="1203"/>
    </row>
    <row r="18" spans="2:15" x14ac:dyDescent="0.25">
      <c r="B18" s="838"/>
      <c r="C18" s="840"/>
      <c r="D18" s="1198" t="s">
        <v>1992</v>
      </c>
      <c r="E18" s="1198"/>
      <c r="F18" s="1198"/>
      <c r="G18" s="1198"/>
      <c r="H18" s="1198"/>
      <c r="I18" s="1198"/>
      <c r="J18" s="1199">
        <v>18336835.899999999</v>
      </c>
      <c r="K18" s="1200"/>
      <c r="L18" s="1201"/>
      <c r="M18" s="1199">
        <v>18823808.969999999</v>
      </c>
      <c r="N18" s="1202"/>
      <c r="O18" s="1203"/>
    </row>
    <row r="19" spans="2:15" x14ac:dyDescent="0.25">
      <c r="B19" s="838"/>
      <c r="C19" s="840"/>
      <c r="D19" s="1204" t="s">
        <v>1993</v>
      </c>
      <c r="E19" s="1205"/>
      <c r="F19" s="1205"/>
      <c r="G19" s="1205"/>
      <c r="H19" s="1205"/>
      <c r="I19" s="1206"/>
      <c r="J19" s="1207">
        <f>SUM(J17:L18)</f>
        <v>18377664.009999998</v>
      </c>
      <c r="K19" s="1208"/>
      <c r="L19" s="1209"/>
      <c r="M19" s="1210">
        <f>SUM(M17:O18)</f>
        <v>18823801.66</v>
      </c>
      <c r="N19" s="1210"/>
      <c r="O19" s="1210"/>
    </row>
    <row r="20" spans="2:15" x14ac:dyDescent="0.25">
      <c r="B20" s="838"/>
      <c r="C20" s="840"/>
      <c r="D20" s="840"/>
      <c r="E20" s="840"/>
      <c r="F20" s="840"/>
      <c r="G20" s="840"/>
      <c r="H20" s="840"/>
      <c r="I20" s="840"/>
      <c r="J20" s="840"/>
      <c r="K20" s="840"/>
      <c r="L20" s="840"/>
      <c r="M20" s="840"/>
      <c r="N20" s="840"/>
      <c r="O20" s="840"/>
    </row>
    <row r="21" spans="2:15" x14ac:dyDescent="0.25">
      <c r="B21" s="838"/>
      <c r="C21" s="841" t="s">
        <v>1994</v>
      </c>
      <c r="D21" s="840"/>
      <c r="E21" s="840"/>
      <c r="F21" s="840"/>
      <c r="G21" s="840"/>
      <c r="H21" s="840"/>
      <c r="I21" s="840"/>
      <c r="J21" s="840"/>
      <c r="K21" s="840"/>
      <c r="L21" s="840"/>
      <c r="M21" s="840"/>
      <c r="N21" s="840"/>
      <c r="O21" s="840"/>
    </row>
    <row r="22" spans="2:15" x14ac:dyDescent="0.25">
      <c r="B22" s="838"/>
      <c r="C22" s="841"/>
      <c r="D22" s="840"/>
      <c r="E22" s="840"/>
      <c r="F22" s="840"/>
      <c r="G22" s="840"/>
      <c r="H22" s="840"/>
      <c r="I22" s="840"/>
      <c r="J22" s="840"/>
      <c r="K22" s="840"/>
      <c r="L22" s="840"/>
      <c r="M22" s="840"/>
      <c r="N22" s="840"/>
      <c r="O22" s="840"/>
    </row>
    <row r="23" spans="2:15" x14ac:dyDescent="0.25">
      <c r="B23" s="838"/>
      <c r="C23" s="842" t="s">
        <v>1995</v>
      </c>
      <c r="D23" s="840"/>
      <c r="E23" s="840"/>
      <c r="F23" s="840"/>
      <c r="G23" s="840"/>
      <c r="H23" s="840"/>
      <c r="I23" s="840"/>
      <c r="J23" s="840"/>
      <c r="K23" s="840"/>
      <c r="L23" s="840"/>
      <c r="M23" s="840"/>
      <c r="N23" s="840"/>
      <c r="O23" s="840"/>
    </row>
    <row r="24" spans="2:15" x14ac:dyDescent="0.25">
      <c r="B24" s="838"/>
      <c r="C24" s="840"/>
      <c r="D24" s="840"/>
      <c r="E24" s="840"/>
      <c r="F24" s="840"/>
      <c r="G24" s="840"/>
      <c r="H24" s="840"/>
      <c r="I24" s="840"/>
      <c r="J24" s="840"/>
      <c r="K24" s="840"/>
      <c r="L24" s="840"/>
      <c r="M24" s="840"/>
      <c r="N24" s="840"/>
      <c r="O24" s="840"/>
    </row>
    <row r="25" spans="2:15" x14ac:dyDescent="0.25">
      <c r="B25" s="838"/>
      <c r="C25" s="840"/>
      <c r="D25" s="840"/>
      <c r="E25" s="840"/>
      <c r="F25" s="1196" t="s">
        <v>1996</v>
      </c>
      <c r="G25" s="1196"/>
      <c r="H25" s="1196"/>
      <c r="I25" s="1196"/>
      <c r="J25" s="1196"/>
      <c r="K25" s="1197" t="s">
        <v>1997</v>
      </c>
      <c r="L25" s="1197"/>
      <c r="M25" s="1197"/>
      <c r="O25" s="840"/>
    </row>
    <row r="26" spans="2:15" x14ac:dyDescent="0.25">
      <c r="B26" s="838"/>
      <c r="C26" s="840"/>
      <c r="D26" s="840"/>
      <c r="E26" s="840"/>
      <c r="F26" s="1198" t="s">
        <v>1998</v>
      </c>
      <c r="G26" s="1198"/>
      <c r="H26" s="1198"/>
      <c r="I26" s="1198"/>
      <c r="J26" s="1198"/>
      <c r="K26" s="1215">
        <v>506856.38</v>
      </c>
      <c r="L26" s="1216"/>
      <c r="M26" s="1216"/>
      <c r="O26" s="840"/>
    </row>
    <row r="27" spans="2:15" x14ac:dyDescent="0.25">
      <c r="B27" s="838"/>
      <c r="C27" s="840"/>
      <c r="D27" s="840"/>
      <c r="E27" s="840"/>
      <c r="F27" s="1198" t="s">
        <v>1999</v>
      </c>
      <c r="G27" s="1198"/>
      <c r="H27" s="1198"/>
      <c r="I27" s="1198"/>
      <c r="J27" s="1198"/>
      <c r="K27" s="1215">
        <v>79432.94</v>
      </c>
      <c r="L27" s="1216"/>
      <c r="M27" s="1216"/>
      <c r="O27" s="840"/>
    </row>
    <row r="28" spans="2:15" x14ac:dyDescent="0.25">
      <c r="B28" s="838"/>
      <c r="C28" s="840"/>
      <c r="D28" s="840"/>
      <c r="E28" s="840"/>
      <c r="F28" s="1198" t="s">
        <v>2000</v>
      </c>
      <c r="G28" s="1198"/>
      <c r="H28" s="1198"/>
      <c r="I28" s="1198"/>
      <c r="J28" s="1198"/>
      <c r="K28" s="1215">
        <v>319971.57</v>
      </c>
      <c r="L28" s="1216"/>
      <c r="M28" s="1216"/>
      <c r="O28" s="840"/>
    </row>
    <row r="29" spans="2:15" x14ac:dyDescent="0.25">
      <c r="B29" s="838"/>
      <c r="C29" s="840"/>
      <c r="D29" s="840"/>
      <c r="E29" s="840"/>
      <c r="F29" s="1198" t="s">
        <v>2001</v>
      </c>
      <c r="G29" s="1198"/>
      <c r="H29" s="1198"/>
      <c r="I29" s="1198"/>
      <c r="J29" s="1198"/>
      <c r="K29" s="1215">
        <v>3752633.05</v>
      </c>
      <c r="L29" s="1216"/>
      <c r="M29" s="1216"/>
      <c r="O29" s="840"/>
    </row>
    <row r="30" spans="2:15" x14ac:dyDescent="0.25">
      <c r="B30" s="838"/>
      <c r="C30" s="840"/>
      <c r="D30" s="840"/>
      <c r="E30" s="840"/>
      <c r="F30" s="1198" t="s">
        <v>2002</v>
      </c>
      <c r="G30" s="1198"/>
      <c r="H30" s="1198"/>
      <c r="I30" s="1198"/>
      <c r="J30" s="1198"/>
      <c r="K30" s="1215">
        <v>492699.34</v>
      </c>
      <c r="L30" s="1216"/>
      <c r="M30" s="1216"/>
      <c r="O30" s="840"/>
    </row>
    <row r="31" spans="2:15" x14ac:dyDescent="0.25">
      <c r="B31" s="838"/>
      <c r="C31" s="840"/>
      <c r="D31" s="840"/>
      <c r="E31" s="840"/>
      <c r="F31" s="1198" t="s">
        <v>2003</v>
      </c>
      <c r="G31" s="1198"/>
      <c r="H31" s="1198"/>
      <c r="I31" s="1198"/>
      <c r="J31" s="1198"/>
      <c r="K31" s="1215">
        <v>23927.01</v>
      </c>
      <c r="L31" s="1216"/>
      <c r="M31" s="1216"/>
      <c r="O31" s="840"/>
    </row>
    <row r="32" spans="2:15" x14ac:dyDescent="0.25">
      <c r="B32" s="838"/>
      <c r="C32" s="840"/>
      <c r="D32" s="840"/>
      <c r="E32" s="840"/>
      <c r="F32" s="1198" t="s">
        <v>2004</v>
      </c>
      <c r="G32" s="1198"/>
      <c r="H32" s="1198"/>
      <c r="I32" s="1198"/>
      <c r="J32" s="1198"/>
      <c r="K32" s="1215">
        <v>0</v>
      </c>
      <c r="L32" s="1216"/>
      <c r="M32" s="1216"/>
      <c r="O32" s="840"/>
    </row>
    <row r="33" spans="2:15" x14ac:dyDescent="0.25">
      <c r="B33" s="838"/>
      <c r="C33" s="840"/>
      <c r="D33" s="840"/>
      <c r="E33" s="840"/>
      <c r="F33" s="1198" t="s">
        <v>2005</v>
      </c>
      <c r="G33" s="1198"/>
      <c r="H33" s="1198"/>
      <c r="I33" s="1198"/>
      <c r="J33" s="1198"/>
      <c r="K33" s="1215">
        <v>0</v>
      </c>
      <c r="L33" s="1216"/>
      <c r="M33" s="1216"/>
      <c r="O33" s="840"/>
    </row>
    <row r="34" spans="2:15" x14ac:dyDescent="0.25">
      <c r="B34" s="838"/>
      <c r="C34" s="840"/>
      <c r="D34" s="840"/>
      <c r="E34" s="840"/>
      <c r="F34" s="1198" t="s">
        <v>2006</v>
      </c>
      <c r="G34" s="1198"/>
      <c r="H34" s="1198"/>
      <c r="I34" s="1198"/>
      <c r="J34" s="1198"/>
      <c r="K34" s="1199">
        <v>1474957.12</v>
      </c>
      <c r="L34" s="1200"/>
      <c r="M34" s="1201"/>
      <c r="O34" s="840"/>
    </row>
    <row r="35" spans="2:15" x14ac:dyDescent="0.25">
      <c r="B35" s="838"/>
      <c r="C35" s="840"/>
      <c r="D35" s="840"/>
      <c r="E35" s="840"/>
      <c r="F35" s="1198" t="s">
        <v>2007</v>
      </c>
      <c r="G35" s="1198"/>
      <c r="H35" s="1198"/>
      <c r="I35" s="1198"/>
      <c r="J35" s="1198"/>
      <c r="K35" s="1199">
        <v>0</v>
      </c>
      <c r="L35" s="1200"/>
      <c r="M35" s="1201"/>
      <c r="O35" s="840"/>
    </row>
    <row r="36" spans="2:15" x14ac:dyDescent="0.25">
      <c r="B36" s="838"/>
      <c r="C36" s="840"/>
      <c r="D36" s="840"/>
      <c r="E36" s="840"/>
      <c r="F36" s="1198" t="s">
        <v>2008</v>
      </c>
      <c r="G36" s="1198"/>
      <c r="H36" s="1198"/>
      <c r="I36" s="1198"/>
      <c r="J36" s="1198"/>
      <c r="K36" s="1199">
        <v>804700.02</v>
      </c>
      <c r="L36" s="1200"/>
      <c r="M36" s="1201"/>
      <c r="O36" s="840"/>
    </row>
    <row r="37" spans="2:15" x14ac:dyDescent="0.25">
      <c r="B37" s="838"/>
      <c r="C37" s="840"/>
      <c r="D37" s="840"/>
      <c r="E37" s="840"/>
      <c r="F37" s="1198" t="s">
        <v>2009</v>
      </c>
      <c r="G37" s="1198"/>
      <c r="H37" s="1198"/>
      <c r="I37" s="1198"/>
      <c r="J37" s="1198"/>
      <c r="K37" s="1199">
        <v>8910945.2300000004</v>
      </c>
      <c r="L37" s="1200"/>
      <c r="M37" s="1201"/>
      <c r="O37" s="840"/>
    </row>
    <row r="38" spans="2:15" x14ac:dyDescent="0.25">
      <c r="B38" s="838"/>
      <c r="C38" s="840"/>
      <c r="D38" s="840"/>
      <c r="E38" s="840"/>
      <c r="F38" s="1204" t="s">
        <v>1993</v>
      </c>
      <c r="G38" s="1205"/>
      <c r="H38" s="1205"/>
      <c r="I38" s="1205"/>
      <c r="J38" s="1206"/>
      <c r="K38" s="1220">
        <f>SUM(K26:M37)</f>
        <v>16366122.66</v>
      </c>
      <c r="L38" s="1221"/>
      <c r="M38" s="1222"/>
      <c r="O38" s="840"/>
    </row>
    <row r="39" spans="2:15" x14ac:dyDescent="0.25">
      <c r="B39" s="838"/>
      <c r="C39" s="840"/>
      <c r="D39" s="840"/>
      <c r="E39" s="840"/>
      <c r="F39" s="840"/>
      <c r="G39" s="840"/>
      <c r="H39" s="840"/>
      <c r="I39" s="840"/>
      <c r="J39" s="840"/>
      <c r="K39" s="840"/>
      <c r="L39" s="840"/>
      <c r="M39" s="840"/>
      <c r="N39" s="840"/>
      <c r="O39" s="840"/>
    </row>
    <row r="40" spans="2:15" x14ac:dyDescent="0.25">
      <c r="B40" s="838"/>
      <c r="C40" s="840"/>
      <c r="D40" s="840"/>
      <c r="E40" s="840"/>
      <c r="F40" s="840"/>
      <c r="G40" s="840"/>
      <c r="H40" s="840"/>
      <c r="I40" s="840"/>
      <c r="J40" s="840"/>
      <c r="K40" s="840"/>
      <c r="L40" s="840"/>
      <c r="M40" s="840"/>
      <c r="N40" s="840"/>
      <c r="O40" s="840"/>
    </row>
    <row r="41" spans="2:15" x14ac:dyDescent="0.25">
      <c r="B41" s="838"/>
      <c r="C41" s="841" t="s">
        <v>1481</v>
      </c>
      <c r="D41" s="839"/>
      <c r="E41" s="839"/>
      <c r="F41" s="839"/>
      <c r="G41" s="839"/>
      <c r="H41" s="839"/>
      <c r="I41" s="839"/>
      <c r="J41" s="839"/>
      <c r="K41" s="839"/>
      <c r="L41" s="839"/>
      <c r="M41" s="839"/>
      <c r="N41" s="839"/>
      <c r="O41" s="839"/>
    </row>
    <row r="42" spans="2:15" x14ac:dyDescent="0.25">
      <c r="B42" s="838"/>
      <c r="C42" s="841"/>
      <c r="D42" s="839"/>
      <c r="E42" s="839"/>
      <c r="F42" s="839"/>
      <c r="G42" s="839"/>
      <c r="H42" s="839"/>
      <c r="I42" s="839"/>
      <c r="J42" s="839"/>
      <c r="K42" s="839"/>
      <c r="L42" s="839"/>
      <c r="M42" s="839"/>
      <c r="N42" s="839"/>
      <c r="O42" s="839"/>
    </row>
    <row r="43" spans="2:15" x14ac:dyDescent="0.25">
      <c r="B43" s="838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2:15" x14ac:dyDescent="0.25">
      <c r="B44" s="838"/>
      <c r="C44" s="840"/>
      <c r="D44" s="840"/>
      <c r="E44" s="840"/>
      <c r="F44" s="840"/>
      <c r="G44" s="840"/>
      <c r="H44" s="840"/>
      <c r="I44" s="840"/>
      <c r="J44" s="840"/>
      <c r="K44" s="840"/>
      <c r="L44" s="840"/>
      <c r="M44" s="840"/>
      <c r="N44" s="840"/>
      <c r="O44" s="840"/>
    </row>
    <row r="45" spans="2:15" x14ac:dyDescent="0.25">
      <c r="B45" s="838"/>
      <c r="C45" s="840"/>
      <c r="D45" s="840"/>
      <c r="E45" s="840"/>
      <c r="F45" s="1196" t="s">
        <v>1996</v>
      </c>
      <c r="G45" s="1196"/>
      <c r="H45" s="1196"/>
      <c r="I45" s="1196"/>
      <c r="J45" s="1196"/>
      <c r="K45" s="1197" t="s">
        <v>1997</v>
      </c>
      <c r="L45" s="1197"/>
      <c r="M45" s="1197"/>
      <c r="O45" s="840"/>
    </row>
    <row r="46" spans="2:15" x14ac:dyDescent="0.25">
      <c r="B46" s="838"/>
      <c r="C46" s="840"/>
      <c r="D46" s="840"/>
      <c r="E46" s="840"/>
      <c r="F46" s="1217" t="s">
        <v>2010</v>
      </c>
      <c r="G46" s="1217"/>
      <c r="H46" s="1217"/>
      <c r="I46" s="1217"/>
      <c r="J46" s="1217"/>
      <c r="K46" s="1218">
        <f>SUM([2]BALANZA!H6)</f>
        <v>10264.01</v>
      </c>
      <c r="L46" s="1219"/>
      <c r="M46" s="1219"/>
      <c r="O46" s="840"/>
    </row>
    <row r="47" spans="2:15" x14ac:dyDescent="0.25">
      <c r="B47" s="838"/>
      <c r="C47" s="840"/>
      <c r="D47" s="840"/>
      <c r="E47" s="840"/>
      <c r="F47" s="1217" t="s">
        <v>2011</v>
      </c>
      <c r="G47" s="1217"/>
      <c r="H47" s="1217"/>
      <c r="I47" s="1217"/>
      <c r="J47" s="1217"/>
      <c r="K47" s="1218">
        <v>7000</v>
      </c>
      <c r="L47" s="1219"/>
      <c r="M47" s="1219"/>
      <c r="O47" s="840"/>
    </row>
    <row r="48" spans="2:15" x14ac:dyDescent="0.25">
      <c r="B48" s="838"/>
      <c r="C48" s="840"/>
      <c r="D48" s="840"/>
      <c r="E48" s="840"/>
      <c r="F48" s="1217" t="s">
        <v>2012</v>
      </c>
      <c r="G48" s="1217"/>
      <c r="H48" s="1217"/>
      <c r="I48" s="1217"/>
      <c r="J48" s="1217"/>
      <c r="K48" s="1218">
        <f>SUM([2]BALANZA!H11)</f>
        <v>4000</v>
      </c>
      <c r="L48" s="1219"/>
      <c r="M48" s="1219"/>
      <c r="O48" s="840"/>
    </row>
    <row r="49" spans="1:15" x14ac:dyDescent="0.25">
      <c r="B49" s="838"/>
      <c r="C49" s="840"/>
      <c r="D49" s="840"/>
      <c r="E49" s="840"/>
      <c r="F49" s="1217" t="s">
        <v>2013</v>
      </c>
      <c r="G49" s="1217"/>
      <c r="H49" s="1217"/>
      <c r="I49" s="1217"/>
      <c r="J49" s="1217"/>
      <c r="K49" s="1218">
        <f>SUM([2]BALANZA!H13)</f>
        <v>3000</v>
      </c>
      <c r="L49" s="1219"/>
      <c r="M49" s="1219"/>
      <c r="O49" s="840"/>
    </row>
    <row r="50" spans="1:15" x14ac:dyDescent="0.25">
      <c r="B50" s="838"/>
      <c r="C50" s="840"/>
      <c r="D50" s="840"/>
      <c r="E50" s="840"/>
      <c r="F50" s="1217" t="s">
        <v>2014</v>
      </c>
      <c r="G50" s="1217"/>
      <c r="H50" s="1217"/>
      <c r="I50" s="1217"/>
      <c r="J50" s="1217"/>
      <c r="K50" s="1218">
        <f>SUM([2]BALANZA!H15)</f>
        <v>3000</v>
      </c>
      <c r="L50" s="1219"/>
      <c r="M50" s="1219"/>
      <c r="O50" s="840"/>
    </row>
    <row r="51" spans="1:15" x14ac:dyDescent="0.25">
      <c r="B51" s="838"/>
      <c r="C51" s="840"/>
      <c r="D51" s="840"/>
      <c r="E51" s="840"/>
      <c r="F51" s="1217" t="s">
        <v>2015</v>
      </c>
      <c r="G51" s="1217"/>
      <c r="H51" s="1217"/>
      <c r="I51" s="1217"/>
      <c r="J51" s="1217"/>
      <c r="K51" s="1218">
        <f>SUM([2]BALANZA!H17)</f>
        <v>4000</v>
      </c>
      <c r="L51" s="1219"/>
      <c r="M51" s="1219"/>
      <c r="O51" s="840"/>
    </row>
    <row r="52" spans="1:15" x14ac:dyDescent="0.25">
      <c r="B52" s="838"/>
      <c r="C52" s="840"/>
      <c r="D52" s="840"/>
      <c r="E52" s="840"/>
      <c r="F52" s="1217" t="s">
        <v>2016</v>
      </c>
      <c r="G52" s="1217"/>
      <c r="H52" s="1217"/>
      <c r="I52" s="1217"/>
      <c r="J52" s="1217"/>
      <c r="K52" s="1218">
        <f>SUM([2]BALANZA!H19)</f>
        <v>3200.1</v>
      </c>
      <c r="L52" s="1219"/>
      <c r="M52" s="1219"/>
      <c r="O52" s="840"/>
    </row>
    <row r="53" spans="1:15" x14ac:dyDescent="0.25">
      <c r="B53" s="838"/>
      <c r="C53" s="840"/>
      <c r="D53" s="840"/>
      <c r="E53" s="840"/>
      <c r="F53" s="1217" t="s">
        <v>2017</v>
      </c>
      <c r="G53" s="1217"/>
      <c r="H53" s="1217"/>
      <c r="I53" s="1217"/>
      <c r="J53" s="1217"/>
      <c r="K53" s="1218">
        <f>SUM([2]BALANZA!H21)</f>
        <v>3000</v>
      </c>
      <c r="L53" s="1219"/>
      <c r="M53" s="1219"/>
      <c r="O53" s="840"/>
    </row>
    <row r="54" spans="1:15" x14ac:dyDescent="0.25">
      <c r="B54" s="838"/>
      <c r="C54" s="840"/>
      <c r="D54" s="840"/>
      <c r="E54" s="840"/>
      <c r="F54" s="1217" t="s">
        <v>2018</v>
      </c>
      <c r="G54" s="1217"/>
      <c r="H54" s="1217"/>
      <c r="I54" s="1217"/>
      <c r="J54" s="1217"/>
      <c r="K54" s="1218">
        <f>SUM([2]BALANZA!H23)</f>
        <v>3364</v>
      </c>
      <c r="L54" s="1219"/>
      <c r="M54" s="1219"/>
      <c r="O54" s="840"/>
    </row>
    <row r="55" spans="1:15" x14ac:dyDescent="0.25">
      <c r="B55" s="838"/>
      <c r="C55" s="840"/>
      <c r="D55" s="840"/>
      <c r="E55" s="840"/>
      <c r="F55" s="1230" t="s">
        <v>1993</v>
      </c>
      <c r="G55" s="1231"/>
      <c r="H55" s="1231"/>
      <c r="I55" s="1231"/>
      <c r="J55" s="1232"/>
      <c r="K55" s="1233">
        <f>SUM(K46:M54)</f>
        <v>40828.11</v>
      </c>
      <c r="L55" s="1234"/>
      <c r="M55" s="1235"/>
      <c r="O55" s="840"/>
    </row>
    <row r="56" spans="1:15" x14ac:dyDescent="0.25">
      <c r="B56" s="838"/>
      <c r="C56" s="840"/>
      <c r="D56" s="840"/>
      <c r="E56" s="840"/>
      <c r="F56" s="840"/>
      <c r="G56" s="840"/>
      <c r="H56" s="840"/>
      <c r="I56" s="840"/>
      <c r="J56" s="840"/>
      <c r="K56" s="840"/>
      <c r="L56" s="840"/>
      <c r="M56" s="840"/>
      <c r="N56" s="840"/>
      <c r="O56" s="840"/>
    </row>
    <row r="57" spans="1:15" x14ac:dyDescent="0.25">
      <c r="A57" s="836"/>
      <c r="B57" s="837" t="s">
        <v>1989</v>
      </c>
      <c r="C57" s="836" t="s">
        <v>2019</v>
      </c>
      <c r="M57" s="843"/>
    </row>
    <row r="58" spans="1:15" x14ac:dyDescent="0.25">
      <c r="A58" s="836"/>
      <c r="B58" s="837"/>
      <c r="C58" s="836"/>
    </row>
    <row r="59" spans="1:15" x14ac:dyDescent="0.25">
      <c r="A59" s="836"/>
      <c r="B59" s="837"/>
      <c r="C59" s="836"/>
    </row>
    <row r="60" spans="1:15" x14ac:dyDescent="0.25">
      <c r="A60" s="844"/>
      <c r="B60" s="845"/>
      <c r="C60" s="1236" t="s">
        <v>241</v>
      </c>
      <c r="D60" s="1237"/>
      <c r="E60" s="1237"/>
      <c r="F60" s="1237"/>
      <c r="G60" s="1237"/>
      <c r="H60" s="1237"/>
      <c r="I60" s="1237"/>
      <c r="J60" s="1212">
        <v>2020</v>
      </c>
      <c r="K60" s="1213"/>
      <c r="L60" s="1214"/>
      <c r="M60" s="1212">
        <v>2019</v>
      </c>
      <c r="N60" s="1213"/>
      <c r="O60" s="1214"/>
    </row>
    <row r="61" spans="1:15" x14ac:dyDescent="0.25">
      <c r="A61" s="844"/>
      <c r="B61" s="845"/>
      <c r="C61" s="1223" t="s">
        <v>2020</v>
      </c>
      <c r="D61" s="1224"/>
      <c r="E61" s="1224"/>
      <c r="F61" s="1224"/>
      <c r="G61" s="1224"/>
      <c r="H61" s="1224"/>
      <c r="I61" s="1224"/>
      <c r="J61" s="1225">
        <v>268463.40999999997</v>
      </c>
      <c r="K61" s="1226"/>
      <c r="L61" s="1227"/>
      <c r="M61" s="1225">
        <v>77979.56</v>
      </c>
      <c r="N61" s="1228"/>
      <c r="O61" s="1229"/>
    </row>
    <row r="62" spans="1:15" x14ac:dyDescent="0.25">
      <c r="A62" s="844"/>
      <c r="B62" s="845"/>
      <c r="C62" s="1223" t="s">
        <v>2021</v>
      </c>
      <c r="D62" s="1224"/>
      <c r="E62" s="1224"/>
      <c r="F62" s="1224"/>
      <c r="G62" s="1224"/>
      <c r="H62" s="1224"/>
      <c r="I62" s="1224"/>
      <c r="J62" s="1225">
        <v>3480039.53</v>
      </c>
      <c r="K62" s="1226"/>
      <c r="L62" s="1227"/>
      <c r="M62" s="1225">
        <v>3494069.01</v>
      </c>
      <c r="N62" s="1228"/>
      <c r="O62" s="1229"/>
    </row>
    <row r="63" spans="1:15" x14ac:dyDescent="0.25">
      <c r="A63" s="844"/>
      <c r="B63" s="845"/>
      <c r="C63" s="1223" t="s">
        <v>2022</v>
      </c>
      <c r="D63" s="1224"/>
      <c r="E63" s="1224"/>
      <c r="F63" s="1224"/>
      <c r="G63" s="1224"/>
      <c r="H63" s="1224"/>
      <c r="I63" s="1224"/>
      <c r="J63" s="1225">
        <v>0</v>
      </c>
      <c r="K63" s="1226"/>
      <c r="L63" s="1227"/>
      <c r="M63" s="1225">
        <v>0</v>
      </c>
      <c r="N63" s="1226"/>
      <c r="O63" s="1227"/>
    </row>
    <row r="64" spans="1:15" x14ac:dyDescent="0.25">
      <c r="A64" s="844"/>
      <c r="B64" s="845"/>
      <c r="C64" s="1230" t="s">
        <v>1993</v>
      </c>
      <c r="D64" s="1231"/>
      <c r="E64" s="1231"/>
      <c r="F64" s="1231"/>
      <c r="G64" s="1231"/>
      <c r="H64" s="1231"/>
      <c r="I64" s="1231"/>
      <c r="J64" s="1233">
        <f>SUM(J61:L63)</f>
        <v>3748502.94</v>
      </c>
      <c r="K64" s="1247"/>
      <c r="L64" s="1248"/>
      <c r="M64" s="1249">
        <f>SUM(M61:O63)</f>
        <v>3572048.57</v>
      </c>
      <c r="N64" s="1250"/>
      <c r="O64" s="1251"/>
    </row>
    <row r="65" spans="1:15" x14ac:dyDescent="0.25">
      <c r="A65" s="844"/>
      <c r="B65" s="845"/>
      <c r="C65" s="844"/>
      <c r="D65" s="844"/>
      <c r="E65" s="844"/>
      <c r="F65" s="844"/>
      <c r="G65" s="844"/>
      <c r="H65" s="844"/>
      <c r="I65" s="844"/>
      <c r="J65" s="844"/>
      <c r="K65" s="844"/>
      <c r="L65" s="844"/>
      <c r="M65" s="844"/>
      <c r="N65" s="844"/>
      <c r="O65" s="844"/>
    </row>
    <row r="66" spans="1:15" x14ac:dyDescent="0.25">
      <c r="A66" s="844"/>
      <c r="B66" s="845"/>
      <c r="C66" s="839" t="s">
        <v>2023</v>
      </c>
      <c r="D66" s="844"/>
      <c r="E66" s="844"/>
      <c r="F66" s="844"/>
      <c r="G66" s="844"/>
      <c r="H66" s="844"/>
      <c r="I66" s="844"/>
      <c r="J66" s="844"/>
      <c r="K66" s="844"/>
      <c r="L66" s="844"/>
      <c r="M66" s="844"/>
      <c r="N66" s="844"/>
      <c r="O66" s="844"/>
    </row>
    <row r="67" spans="1:15" x14ac:dyDescent="0.25">
      <c r="A67" s="844"/>
      <c r="B67" s="845"/>
      <c r="C67" s="839"/>
      <c r="D67" s="844"/>
      <c r="E67" s="844"/>
      <c r="F67" s="844"/>
      <c r="G67" s="844"/>
      <c r="H67" s="844"/>
      <c r="I67" s="844"/>
      <c r="J67" s="844"/>
      <c r="K67" s="844"/>
      <c r="L67" s="844"/>
      <c r="M67" s="844"/>
      <c r="N67" s="844"/>
      <c r="O67" s="844"/>
    </row>
    <row r="68" spans="1:15" x14ac:dyDescent="0.25">
      <c r="A68" s="844"/>
      <c r="B68" s="845"/>
      <c r="C68" s="839"/>
      <c r="D68" s="844"/>
      <c r="E68" s="844"/>
      <c r="F68" s="844"/>
      <c r="G68" s="844"/>
      <c r="H68" s="844"/>
      <c r="I68" s="844"/>
      <c r="J68" s="844"/>
      <c r="K68" s="844"/>
      <c r="L68" s="844"/>
      <c r="M68" s="844"/>
      <c r="N68" s="844"/>
      <c r="O68" s="844"/>
    </row>
    <row r="69" spans="1:15" x14ac:dyDescent="0.25">
      <c r="A69" s="844"/>
      <c r="B69" s="845"/>
      <c r="C69" s="839"/>
      <c r="D69" s="844"/>
      <c r="E69" s="844"/>
      <c r="F69" s="844"/>
      <c r="G69" s="844"/>
      <c r="H69" s="844"/>
      <c r="I69" s="844"/>
      <c r="J69" s="844"/>
      <c r="K69" s="844"/>
      <c r="L69" s="844"/>
      <c r="M69" s="844"/>
      <c r="N69" s="844"/>
      <c r="O69" s="844"/>
    </row>
    <row r="70" spans="1:15" x14ac:dyDescent="0.25">
      <c r="A70" s="844"/>
      <c r="B70" s="845"/>
      <c r="C70" s="839"/>
      <c r="D70" s="844"/>
      <c r="E70" s="844"/>
      <c r="F70" s="844"/>
      <c r="G70" s="844"/>
      <c r="H70" s="844"/>
      <c r="I70" s="844"/>
      <c r="J70" s="844"/>
      <c r="K70" s="844"/>
      <c r="L70" s="844"/>
      <c r="M70" s="844"/>
      <c r="N70" s="844"/>
      <c r="O70" s="844"/>
    </row>
    <row r="71" spans="1:15" x14ac:dyDescent="0.25">
      <c r="A71" s="844"/>
      <c r="B71" s="845"/>
      <c r="C71" s="839"/>
      <c r="D71" s="844"/>
      <c r="E71" s="844"/>
      <c r="F71" s="844"/>
      <c r="G71" s="844"/>
      <c r="H71" s="844"/>
      <c r="I71" s="844"/>
      <c r="J71" s="844"/>
      <c r="K71" s="844"/>
      <c r="L71" s="844"/>
      <c r="M71" s="844"/>
      <c r="N71" s="844"/>
      <c r="O71" s="844"/>
    </row>
    <row r="72" spans="1:15" x14ac:dyDescent="0.25">
      <c r="A72" s="844"/>
      <c r="B72" s="845"/>
      <c r="C72" s="839"/>
      <c r="D72" s="844"/>
      <c r="E72" s="844"/>
      <c r="F72" s="844"/>
      <c r="G72" s="844"/>
      <c r="H72" s="844"/>
      <c r="I72" s="844"/>
      <c r="J72" s="844"/>
      <c r="K72" s="844"/>
      <c r="L72" s="844"/>
      <c r="M72" s="844"/>
      <c r="N72" s="844"/>
      <c r="O72" s="844"/>
    </row>
    <row r="73" spans="1:15" x14ac:dyDescent="0.25">
      <c r="A73" s="844"/>
      <c r="B73" s="845"/>
      <c r="C73" s="839"/>
      <c r="D73" s="844"/>
      <c r="E73" s="844"/>
      <c r="F73" s="844"/>
      <c r="G73" s="844"/>
      <c r="H73" s="844"/>
      <c r="I73" s="844"/>
      <c r="J73" s="844"/>
      <c r="K73" s="844"/>
      <c r="L73" s="844"/>
      <c r="M73" s="844"/>
      <c r="N73" s="844"/>
      <c r="O73" s="844"/>
    </row>
    <row r="74" spans="1:15" x14ac:dyDescent="0.25">
      <c r="A74" s="844"/>
      <c r="B74" s="845"/>
      <c r="C74" s="839"/>
      <c r="D74" s="844"/>
      <c r="E74" s="844"/>
      <c r="F74" s="844"/>
      <c r="G74" s="844"/>
      <c r="H74" s="844"/>
      <c r="I74" s="844"/>
      <c r="J74" s="844"/>
      <c r="K74" s="844"/>
      <c r="L74" s="844"/>
      <c r="M74" s="844"/>
      <c r="N74" s="844"/>
      <c r="O74" s="844"/>
    </row>
    <row r="75" spans="1:15" x14ac:dyDescent="0.25">
      <c r="A75" s="844"/>
      <c r="B75" s="845"/>
      <c r="C75" s="839"/>
      <c r="D75" s="844"/>
      <c r="E75" s="844"/>
      <c r="F75" s="844"/>
      <c r="G75" s="844"/>
      <c r="H75" s="844"/>
      <c r="I75" s="844"/>
      <c r="J75" s="844"/>
      <c r="K75" s="844"/>
      <c r="L75" s="844"/>
      <c r="M75" s="844"/>
      <c r="N75" s="844"/>
      <c r="O75" s="844"/>
    </row>
    <row r="76" spans="1:15" x14ac:dyDescent="0.25">
      <c r="A76" s="844"/>
      <c r="B76" s="845"/>
      <c r="C76" s="839"/>
      <c r="D76" s="844"/>
      <c r="E76" s="844"/>
      <c r="F76" s="844"/>
      <c r="G76" s="844"/>
      <c r="H76" s="844"/>
      <c r="I76" s="844"/>
      <c r="J76" s="844"/>
      <c r="K76" s="844"/>
      <c r="L76" s="844"/>
      <c r="M76" s="844"/>
      <c r="N76" s="844"/>
      <c r="O76" s="844"/>
    </row>
    <row r="77" spans="1:15" x14ac:dyDescent="0.25">
      <c r="A77" s="844"/>
      <c r="B77" s="845"/>
      <c r="C77" s="839"/>
      <c r="D77" s="844"/>
      <c r="E77" s="844"/>
      <c r="F77" s="844"/>
      <c r="G77" s="844"/>
      <c r="H77" s="844"/>
      <c r="I77" s="844"/>
      <c r="J77" s="844"/>
      <c r="K77" s="844"/>
      <c r="L77" s="844"/>
      <c r="M77" s="844"/>
      <c r="N77" s="844"/>
      <c r="O77" s="844"/>
    </row>
    <row r="78" spans="1:15" x14ac:dyDescent="0.25">
      <c r="A78" s="844"/>
      <c r="B78" s="845"/>
      <c r="C78" s="839"/>
      <c r="D78" s="844"/>
      <c r="E78" s="844"/>
      <c r="F78" s="844"/>
      <c r="G78" s="844"/>
      <c r="H78" s="844"/>
      <c r="I78" s="844"/>
      <c r="J78" s="844"/>
      <c r="K78" s="844"/>
      <c r="L78" s="844"/>
      <c r="M78" s="844"/>
      <c r="N78" s="844"/>
      <c r="O78" s="844"/>
    </row>
    <row r="79" spans="1:15" x14ac:dyDescent="0.25">
      <c r="A79" s="844"/>
      <c r="B79" s="845"/>
      <c r="C79" s="839"/>
      <c r="D79" s="844"/>
      <c r="E79" s="844"/>
      <c r="F79" s="844"/>
      <c r="G79" s="844"/>
      <c r="H79" s="844"/>
      <c r="I79" s="844"/>
      <c r="J79" s="844"/>
      <c r="K79" s="844"/>
      <c r="L79" s="844"/>
      <c r="M79" s="844"/>
      <c r="N79" s="844"/>
      <c r="O79" s="844"/>
    </row>
    <row r="80" spans="1:15" x14ac:dyDescent="0.25">
      <c r="A80" s="844"/>
      <c r="B80" s="845"/>
      <c r="C80" s="839"/>
      <c r="D80" s="844"/>
      <c r="E80" s="844"/>
      <c r="F80" s="844"/>
      <c r="G80" s="844"/>
      <c r="H80" s="844"/>
      <c r="I80" s="844"/>
      <c r="J80" s="844"/>
      <c r="K80" s="844"/>
      <c r="L80" s="844"/>
      <c r="M80" s="844"/>
      <c r="N80" s="844"/>
      <c r="O80" s="844"/>
    </row>
    <row r="81" spans="1:15" x14ac:dyDescent="0.25">
      <c r="A81" s="844"/>
      <c r="B81" s="845"/>
      <c r="C81" s="839"/>
      <c r="D81" s="844"/>
      <c r="E81" s="844"/>
      <c r="F81" s="844"/>
      <c r="G81" s="844"/>
      <c r="H81" s="844"/>
      <c r="I81" s="844"/>
      <c r="J81" s="844"/>
      <c r="K81" s="844"/>
      <c r="L81" s="844"/>
      <c r="M81" s="844"/>
      <c r="N81" s="844"/>
      <c r="O81" s="844"/>
    </row>
    <row r="82" spans="1:15" x14ac:dyDescent="0.25">
      <c r="A82" s="844"/>
      <c r="B82" s="845"/>
      <c r="C82" s="839"/>
      <c r="D82" s="844"/>
      <c r="E82" s="844"/>
      <c r="F82" s="844"/>
      <c r="G82" s="844"/>
      <c r="H82" s="844"/>
      <c r="I82" s="844"/>
      <c r="J82" s="844"/>
      <c r="K82" s="844"/>
      <c r="L82" s="844"/>
      <c r="M82" s="844"/>
      <c r="N82" s="844"/>
      <c r="O82" s="844"/>
    </row>
    <row r="83" spans="1:15" x14ac:dyDescent="0.25">
      <c r="A83" s="844"/>
      <c r="B83" s="845"/>
      <c r="C83" s="839"/>
      <c r="D83" s="844"/>
      <c r="E83" s="844"/>
      <c r="F83" s="844"/>
      <c r="G83" s="844"/>
      <c r="H83" s="844"/>
      <c r="I83" s="844"/>
      <c r="J83" s="844"/>
      <c r="K83" s="844"/>
      <c r="L83" s="844"/>
      <c r="M83" s="844"/>
      <c r="N83" s="844"/>
      <c r="O83" s="844"/>
    </row>
    <row r="84" spans="1:15" x14ac:dyDescent="0.25">
      <c r="A84" s="844"/>
      <c r="B84" s="845"/>
      <c r="C84" s="839"/>
      <c r="D84" s="844"/>
      <c r="E84" s="844"/>
      <c r="F84" s="844"/>
      <c r="G84" s="844"/>
      <c r="H84" s="844"/>
      <c r="I84" s="844"/>
      <c r="J84" s="844"/>
      <c r="K84" s="844"/>
      <c r="L84" s="844"/>
      <c r="M84" s="844"/>
      <c r="N84" s="844"/>
      <c r="O84" s="844"/>
    </row>
    <row r="85" spans="1:15" x14ac:dyDescent="0.25">
      <c r="A85" s="844"/>
      <c r="B85" s="845"/>
      <c r="C85" s="839"/>
      <c r="D85" s="844"/>
      <c r="E85" s="844"/>
      <c r="F85" s="844"/>
      <c r="G85" s="844"/>
      <c r="H85" s="844"/>
      <c r="I85" s="844"/>
      <c r="J85" s="844"/>
      <c r="K85" s="844"/>
      <c r="L85" s="844"/>
      <c r="M85" s="844"/>
      <c r="N85" s="844"/>
      <c r="O85" s="844"/>
    </row>
    <row r="86" spans="1:15" x14ac:dyDescent="0.25">
      <c r="A86" s="844"/>
      <c r="B86" s="845"/>
      <c r="C86" s="839"/>
      <c r="D86" s="844"/>
      <c r="E86" s="844"/>
      <c r="F86" s="844"/>
      <c r="G86" s="844"/>
      <c r="H86" s="844"/>
      <c r="I86" s="844"/>
      <c r="J86" s="844"/>
      <c r="K86" s="844"/>
      <c r="L86" s="844"/>
      <c r="M86" s="844"/>
      <c r="N86" s="844"/>
      <c r="O86" s="844"/>
    </row>
    <row r="87" spans="1:15" x14ac:dyDescent="0.25">
      <c r="A87" s="844"/>
      <c r="B87" s="845"/>
      <c r="C87" s="839"/>
      <c r="D87" s="844"/>
      <c r="E87" s="844"/>
      <c r="F87" s="844"/>
      <c r="G87" s="844"/>
      <c r="H87" s="844"/>
      <c r="I87" s="844"/>
      <c r="J87" s="844"/>
      <c r="K87" s="844"/>
      <c r="L87" s="844"/>
      <c r="M87" s="844"/>
      <c r="N87" s="844"/>
      <c r="O87" s="844"/>
    </row>
    <row r="88" spans="1:15" x14ac:dyDescent="0.25">
      <c r="A88" s="844"/>
      <c r="B88" s="845"/>
      <c r="C88" s="839"/>
      <c r="D88" s="844"/>
      <c r="E88" s="844"/>
      <c r="F88" s="844"/>
      <c r="G88" s="844"/>
      <c r="H88" s="844"/>
      <c r="I88" s="844"/>
      <c r="J88" s="844"/>
      <c r="K88" s="844"/>
      <c r="L88" s="844"/>
      <c r="M88" s="844"/>
      <c r="N88" s="844"/>
      <c r="O88" s="844"/>
    </row>
    <row r="89" spans="1:15" x14ac:dyDescent="0.25">
      <c r="A89" s="844"/>
      <c r="B89" s="845"/>
      <c r="C89" s="839"/>
      <c r="D89" s="844"/>
      <c r="E89" s="844"/>
      <c r="F89" s="844"/>
      <c r="G89" s="844"/>
      <c r="H89" s="844"/>
      <c r="I89" s="844"/>
      <c r="J89" s="844"/>
      <c r="K89" s="844"/>
      <c r="L89" s="844"/>
      <c r="M89" s="844"/>
      <c r="N89" s="844"/>
      <c r="O89" s="844"/>
    </row>
    <row r="90" spans="1:15" x14ac:dyDescent="0.25">
      <c r="A90" s="844"/>
      <c r="B90" s="845"/>
      <c r="C90" s="839"/>
      <c r="D90" s="844"/>
      <c r="E90" s="844"/>
      <c r="F90" s="844"/>
      <c r="G90" s="844"/>
      <c r="H90" s="844"/>
      <c r="I90" s="844"/>
      <c r="J90" s="844"/>
      <c r="K90" s="844"/>
      <c r="L90" s="844"/>
      <c r="M90" s="844"/>
      <c r="N90" s="844"/>
      <c r="O90" s="844"/>
    </row>
    <row r="91" spans="1:15" x14ac:dyDescent="0.25">
      <c r="A91" s="844"/>
      <c r="B91" s="845"/>
      <c r="C91" s="839"/>
      <c r="D91" s="844"/>
      <c r="E91" s="844"/>
      <c r="F91" s="844"/>
      <c r="G91" s="844"/>
      <c r="H91" s="844"/>
      <c r="I91" s="844"/>
      <c r="J91" s="844"/>
      <c r="K91" s="844"/>
      <c r="L91" s="844"/>
      <c r="M91" s="844"/>
      <c r="N91" s="844"/>
      <c r="O91" s="844"/>
    </row>
    <row r="92" spans="1:15" x14ac:dyDescent="0.25">
      <c r="A92" s="844"/>
      <c r="B92" s="845"/>
      <c r="C92" s="839"/>
      <c r="D92" s="844"/>
      <c r="E92" s="844"/>
      <c r="F92" s="844"/>
      <c r="G92" s="844"/>
      <c r="H92" s="844"/>
      <c r="I92" s="844"/>
      <c r="J92" s="844"/>
      <c r="K92" s="844"/>
      <c r="L92" s="844"/>
      <c r="M92" s="844"/>
      <c r="N92" s="844"/>
      <c r="O92" s="844"/>
    </row>
    <row r="93" spans="1:15" x14ac:dyDescent="0.25">
      <c r="A93" s="844"/>
      <c r="B93" s="845"/>
      <c r="C93" s="839"/>
      <c r="D93" s="844"/>
      <c r="E93" s="844"/>
      <c r="F93" s="844"/>
      <c r="G93" s="844"/>
      <c r="H93" s="844"/>
      <c r="I93" s="844"/>
      <c r="J93" s="844"/>
      <c r="K93" s="844"/>
      <c r="L93" s="844"/>
      <c r="M93" s="844"/>
      <c r="N93" s="844"/>
      <c r="O93" s="844"/>
    </row>
    <row r="94" spans="1:15" x14ac:dyDescent="0.25">
      <c r="A94" s="844"/>
      <c r="B94" s="845"/>
      <c r="C94" s="839"/>
      <c r="D94" s="844"/>
      <c r="E94" s="844"/>
      <c r="F94" s="844"/>
      <c r="G94" s="844"/>
      <c r="H94" s="844"/>
      <c r="I94" s="844"/>
      <c r="J94" s="844"/>
      <c r="K94" s="844"/>
      <c r="L94" s="844"/>
      <c r="M94" s="844"/>
      <c r="N94" s="844"/>
      <c r="O94" s="844"/>
    </row>
    <row r="95" spans="1:15" x14ac:dyDescent="0.25">
      <c r="A95" s="844"/>
      <c r="B95" s="845"/>
      <c r="C95" s="839"/>
      <c r="D95" s="844"/>
      <c r="E95" s="844"/>
      <c r="F95" s="844"/>
      <c r="G95" s="844"/>
      <c r="H95" s="844"/>
      <c r="I95" s="844"/>
      <c r="J95" s="844"/>
      <c r="K95" s="844"/>
      <c r="L95" s="844"/>
      <c r="M95" s="844"/>
      <c r="N95" s="844"/>
      <c r="O95" s="844"/>
    </row>
    <row r="96" spans="1:15" x14ac:dyDescent="0.25">
      <c r="A96" s="844"/>
      <c r="B96" s="845"/>
      <c r="C96" s="839"/>
      <c r="D96" s="844"/>
      <c r="E96" s="844"/>
      <c r="F96" s="844"/>
      <c r="G96" s="844"/>
      <c r="H96" s="844"/>
      <c r="I96" s="844"/>
      <c r="J96" s="844"/>
      <c r="K96" s="844"/>
      <c r="L96" s="844"/>
      <c r="M96" s="844"/>
      <c r="N96" s="844"/>
      <c r="O96" s="844"/>
    </row>
    <row r="97" spans="1:15" x14ac:dyDescent="0.25">
      <c r="A97" s="844"/>
      <c r="B97" s="845"/>
      <c r="C97" s="839"/>
      <c r="D97" s="844"/>
      <c r="E97" s="844"/>
      <c r="F97" s="844"/>
      <c r="G97" s="844"/>
      <c r="H97" s="844"/>
      <c r="I97" s="844"/>
      <c r="J97" s="844"/>
      <c r="K97" s="844"/>
      <c r="L97" s="844"/>
      <c r="M97" s="844"/>
      <c r="N97" s="844"/>
      <c r="O97" s="844"/>
    </row>
    <row r="98" spans="1:15" x14ac:dyDescent="0.25">
      <c r="A98" s="844"/>
      <c r="B98" s="845"/>
      <c r="C98" s="839"/>
      <c r="D98" s="844"/>
      <c r="E98" s="844"/>
      <c r="F98" s="844"/>
      <c r="G98" s="844"/>
      <c r="H98" s="844"/>
      <c r="I98" s="844"/>
      <c r="J98" s="844"/>
      <c r="K98" s="844"/>
      <c r="L98" s="844"/>
      <c r="M98" s="844"/>
      <c r="N98" s="844"/>
      <c r="O98" s="844"/>
    </row>
    <row r="99" spans="1:15" x14ac:dyDescent="0.25">
      <c r="A99" s="844"/>
      <c r="B99" s="845"/>
      <c r="C99" s="839"/>
      <c r="D99" s="844"/>
      <c r="E99" s="844"/>
      <c r="F99" s="844"/>
      <c r="G99" s="844"/>
      <c r="H99" s="844"/>
      <c r="I99" s="844"/>
      <c r="J99" s="844"/>
      <c r="K99" s="844"/>
      <c r="L99" s="844"/>
      <c r="M99" s="844"/>
      <c r="N99" s="844"/>
      <c r="O99" s="844"/>
    </row>
    <row r="100" spans="1:15" x14ac:dyDescent="0.25">
      <c r="A100" s="844"/>
      <c r="B100" s="845"/>
      <c r="C100" s="839"/>
      <c r="D100" s="844"/>
      <c r="E100" s="844"/>
      <c r="F100" s="844"/>
      <c r="G100" s="844"/>
      <c r="H100" s="844"/>
      <c r="I100" s="844"/>
      <c r="J100" s="844"/>
      <c r="K100" s="844"/>
      <c r="L100" s="844"/>
      <c r="M100" s="844"/>
      <c r="N100" s="844"/>
      <c r="O100" s="844"/>
    </row>
    <row r="101" spans="1:15" x14ac:dyDescent="0.25">
      <c r="A101" s="844"/>
      <c r="B101" s="845"/>
      <c r="C101" s="839"/>
      <c r="D101" s="844"/>
      <c r="E101" s="844"/>
      <c r="F101" s="844"/>
      <c r="G101" s="844"/>
      <c r="H101" s="844"/>
      <c r="I101" s="844"/>
      <c r="J101" s="844"/>
      <c r="K101" s="844"/>
      <c r="L101" s="844"/>
      <c r="M101" s="844"/>
      <c r="N101" s="844"/>
      <c r="O101" s="844"/>
    </row>
    <row r="102" spans="1:15" x14ac:dyDescent="0.25">
      <c r="A102" s="844"/>
      <c r="B102" s="845"/>
      <c r="C102" s="839"/>
      <c r="D102" s="844"/>
      <c r="E102" s="844"/>
      <c r="F102" s="844"/>
      <c r="G102" s="844"/>
      <c r="H102" s="844"/>
      <c r="I102" s="844"/>
      <c r="J102" s="844"/>
      <c r="K102" s="844"/>
      <c r="L102" s="844"/>
      <c r="M102" s="844"/>
      <c r="N102" s="844"/>
      <c r="O102" s="844"/>
    </row>
    <row r="103" spans="1:15" x14ac:dyDescent="0.25">
      <c r="A103" s="844"/>
      <c r="B103" s="845"/>
      <c r="C103" s="839"/>
      <c r="D103" s="844"/>
      <c r="E103" s="844"/>
      <c r="F103" s="844"/>
      <c r="G103" s="844"/>
      <c r="H103" s="844"/>
      <c r="I103" s="844"/>
      <c r="J103" s="844"/>
      <c r="K103" s="844"/>
      <c r="L103" s="844"/>
      <c r="M103" s="844"/>
      <c r="N103" s="844"/>
      <c r="O103" s="844"/>
    </row>
    <row r="104" spans="1:15" x14ac:dyDescent="0.25">
      <c r="A104" s="844"/>
      <c r="B104" s="845"/>
      <c r="C104" s="839"/>
      <c r="D104" s="844"/>
      <c r="E104" s="844"/>
      <c r="F104" s="844"/>
      <c r="G104" s="844"/>
      <c r="H104" s="844"/>
      <c r="I104" s="844"/>
      <c r="J104" s="844"/>
      <c r="K104" s="844"/>
      <c r="L104" s="844"/>
      <c r="M104" s="844"/>
      <c r="N104" s="844"/>
      <c r="O104" s="844"/>
    </row>
    <row r="105" spans="1:15" x14ac:dyDescent="0.25">
      <c r="A105" s="844"/>
      <c r="B105" s="845"/>
      <c r="C105" s="839"/>
      <c r="D105" s="844"/>
      <c r="E105" s="844"/>
      <c r="F105" s="844"/>
      <c r="G105" s="844"/>
      <c r="H105" s="844"/>
      <c r="I105" s="844"/>
      <c r="J105" s="844"/>
      <c r="K105" s="844"/>
      <c r="L105" s="844"/>
      <c r="M105" s="844"/>
      <c r="N105" s="844"/>
      <c r="O105" s="844"/>
    </row>
    <row r="106" spans="1:15" x14ac:dyDescent="0.25">
      <c r="A106" s="844"/>
      <c r="B106" s="845"/>
      <c r="C106" s="839"/>
      <c r="D106" s="844"/>
      <c r="E106" s="844"/>
      <c r="F106" s="844"/>
      <c r="G106" s="844"/>
      <c r="H106" s="844"/>
      <c r="I106" s="844"/>
      <c r="J106" s="844"/>
      <c r="K106" s="844"/>
      <c r="L106" s="844"/>
      <c r="M106" s="844"/>
      <c r="N106" s="844"/>
      <c r="O106" s="844"/>
    </row>
    <row r="107" spans="1:15" x14ac:dyDescent="0.25">
      <c r="A107" s="844"/>
      <c r="B107" s="845"/>
      <c r="C107" s="839"/>
      <c r="D107" s="844"/>
      <c r="E107" s="844"/>
      <c r="F107" s="844"/>
      <c r="G107" s="844"/>
      <c r="H107" s="844"/>
      <c r="I107" s="844"/>
      <c r="J107" s="844"/>
      <c r="K107" s="844"/>
      <c r="L107" s="844"/>
      <c r="M107" s="844"/>
      <c r="N107" s="844"/>
      <c r="O107" s="844"/>
    </row>
    <row r="108" spans="1:15" x14ac:dyDescent="0.25">
      <c r="A108" s="844"/>
      <c r="B108" s="845"/>
      <c r="C108" s="839"/>
      <c r="D108" s="844"/>
      <c r="E108" s="844"/>
      <c r="F108" s="844"/>
      <c r="G108" s="844"/>
      <c r="H108" s="844"/>
      <c r="I108" s="844"/>
      <c r="J108" s="844"/>
      <c r="K108" s="844"/>
      <c r="L108" s="844"/>
      <c r="M108" s="844"/>
      <c r="N108" s="844"/>
      <c r="O108" s="844"/>
    </row>
    <row r="109" spans="1:15" x14ac:dyDescent="0.25">
      <c r="A109" s="844"/>
      <c r="B109" s="845"/>
      <c r="C109" s="839"/>
      <c r="D109" s="844"/>
      <c r="E109" s="844"/>
      <c r="F109" s="844"/>
      <c r="G109" s="844"/>
      <c r="H109" s="844"/>
      <c r="I109" s="844"/>
      <c r="J109" s="844"/>
      <c r="K109" s="844"/>
      <c r="L109" s="844"/>
      <c r="M109" s="844"/>
      <c r="N109" s="844"/>
      <c r="O109" s="844"/>
    </row>
    <row r="110" spans="1:15" x14ac:dyDescent="0.25">
      <c r="A110" s="844"/>
      <c r="B110" s="845"/>
      <c r="C110" s="839"/>
      <c r="D110" s="844"/>
      <c r="E110" s="844"/>
      <c r="F110" s="844"/>
      <c r="G110" s="844"/>
      <c r="H110" s="844"/>
      <c r="I110" s="844"/>
      <c r="J110" s="844"/>
      <c r="K110" s="844"/>
      <c r="L110" s="844"/>
      <c r="M110" s="844"/>
      <c r="N110" s="844"/>
      <c r="O110" s="844"/>
    </row>
    <row r="111" spans="1:15" x14ac:dyDescent="0.25">
      <c r="A111" s="844"/>
      <c r="B111" s="845"/>
      <c r="C111" s="839"/>
      <c r="D111" s="844"/>
      <c r="E111" s="844"/>
      <c r="F111" s="844"/>
      <c r="G111" s="844"/>
      <c r="H111" s="844"/>
      <c r="I111" s="844"/>
      <c r="J111" s="844"/>
      <c r="K111" s="844"/>
      <c r="L111" s="844"/>
      <c r="M111" s="844"/>
      <c r="N111" s="844"/>
      <c r="O111" s="844"/>
    </row>
    <row r="112" spans="1:15" x14ac:dyDescent="0.25">
      <c r="A112" s="844"/>
      <c r="B112" s="845"/>
      <c r="C112" s="839"/>
      <c r="D112" s="844"/>
      <c r="E112" s="844"/>
      <c r="F112" s="844"/>
      <c r="G112" s="844"/>
      <c r="H112" s="844"/>
      <c r="I112" s="844"/>
      <c r="J112" s="844"/>
      <c r="K112" s="844"/>
      <c r="L112" s="844"/>
      <c r="M112" s="844"/>
      <c r="N112" s="844"/>
      <c r="O112" s="844"/>
    </row>
    <row r="113" spans="1:16" x14ac:dyDescent="0.25">
      <c r="A113" s="844"/>
      <c r="B113" s="845"/>
      <c r="C113" s="839"/>
      <c r="D113" s="844"/>
      <c r="E113" s="844"/>
      <c r="F113" s="844"/>
      <c r="G113" s="844"/>
      <c r="H113" s="844"/>
      <c r="I113" s="844"/>
      <c r="J113" s="844"/>
      <c r="K113" s="844"/>
      <c r="L113" s="844"/>
      <c r="M113" s="844"/>
      <c r="N113" s="844"/>
      <c r="O113" s="844"/>
    </row>
    <row r="114" spans="1:16" x14ac:dyDescent="0.25">
      <c r="A114" s="844"/>
      <c r="B114" s="845"/>
      <c r="C114" s="839"/>
      <c r="D114" s="844"/>
      <c r="E114" s="844"/>
      <c r="F114" s="844"/>
      <c r="G114" s="844"/>
      <c r="H114" s="844"/>
      <c r="I114" s="844"/>
      <c r="J114" s="844"/>
      <c r="K114" s="844"/>
      <c r="L114" s="844"/>
      <c r="M114" s="844"/>
      <c r="N114" s="844"/>
      <c r="O114" s="844"/>
    </row>
    <row r="115" spans="1:16" x14ac:dyDescent="0.25">
      <c r="A115" s="844"/>
      <c r="B115" s="845"/>
      <c r="C115" s="839"/>
      <c r="D115" s="844"/>
      <c r="E115" s="844"/>
      <c r="F115" s="844"/>
      <c r="G115" s="844"/>
      <c r="H115" s="844"/>
      <c r="I115" s="844"/>
      <c r="J115" s="844"/>
      <c r="K115" s="844"/>
      <c r="L115" s="844"/>
      <c r="M115" s="844"/>
      <c r="N115" s="844"/>
      <c r="O115" s="844"/>
    </row>
    <row r="116" spans="1:16" x14ac:dyDescent="0.25">
      <c r="A116" s="844"/>
      <c r="B116" s="845"/>
      <c r="C116" s="839"/>
      <c r="D116" s="844"/>
      <c r="E116" s="844"/>
      <c r="F116" s="844"/>
      <c r="G116" s="844"/>
      <c r="H116" s="844"/>
      <c r="I116" s="844"/>
      <c r="J116" s="844"/>
      <c r="K116" s="844"/>
      <c r="L116" s="844"/>
      <c r="M116" s="844"/>
      <c r="N116" s="844"/>
      <c r="O116" s="844"/>
    </row>
    <row r="117" spans="1:16" x14ac:dyDescent="0.25">
      <c r="A117" s="844"/>
      <c r="B117" s="845"/>
      <c r="C117" s="839"/>
      <c r="D117" s="844"/>
      <c r="E117" s="844"/>
      <c r="F117" s="844"/>
      <c r="G117" s="844"/>
      <c r="H117" s="844"/>
      <c r="I117" s="844"/>
      <c r="J117" s="844"/>
      <c r="K117" s="844"/>
      <c r="L117" s="844"/>
      <c r="M117" s="844"/>
      <c r="N117" s="844"/>
      <c r="O117" s="844"/>
    </row>
    <row r="118" spans="1:16" x14ac:dyDescent="0.25">
      <c r="B118" s="838"/>
      <c r="C118" s="847"/>
      <c r="D118" s="840"/>
      <c r="E118" s="840"/>
      <c r="F118" s="840"/>
      <c r="G118" s="840"/>
      <c r="H118" s="840"/>
      <c r="I118" s="840"/>
      <c r="J118" s="840"/>
      <c r="K118" s="840"/>
      <c r="L118" s="840"/>
      <c r="M118" s="840"/>
      <c r="N118" s="840"/>
      <c r="O118" s="840"/>
    </row>
    <row r="119" spans="1:16" x14ac:dyDescent="0.25">
      <c r="B119" s="838"/>
      <c r="C119" s="842" t="s">
        <v>2024</v>
      </c>
      <c r="D119" s="840"/>
      <c r="E119" s="840"/>
      <c r="F119" s="840"/>
      <c r="G119" s="840"/>
      <c r="H119" s="840"/>
      <c r="I119" s="840"/>
      <c r="J119" s="840"/>
      <c r="K119" s="840"/>
      <c r="L119" s="840"/>
      <c r="M119" s="840"/>
      <c r="N119" s="840"/>
      <c r="O119" s="840"/>
    </row>
    <row r="120" spans="1:16" x14ac:dyDescent="0.25">
      <c r="B120" s="838"/>
      <c r="C120" s="840"/>
      <c r="D120" s="840"/>
      <c r="E120" s="840"/>
      <c r="F120" s="840"/>
      <c r="G120" s="840"/>
      <c r="H120" s="840"/>
      <c r="I120" s="840"/>
      <c r="J120" s="840"/>
      <c r="K120" s="840"/>
      <c r="L120" s="840"/>
      <c r="M120" s="840"/>
      <c r="N120" s="840"/>
      <c r="O120" s="840"/>
    </row>
    <row r="121" spans="1:16" x14ac:dyDescent="0.25">
      <c r="B121" s="838"/>
      <c r="C121" s="1238" t="s">
        <v>241</v>
      </c>
      <c r="D121" s="1239"/>
      <c r="E121" s="1239"/>
      <c r="F121" s="1239"/>
      <c r="G121" s="1239"/>
      <c r="H121" s="1239"/>
      <c r="I121" s="1239"/>
      <c r="J121" s="1240"/>
      <c r="K121" s="1197">
        <v>2020</v>
      </c>
      <c r="L121" s="1197"/>
      <c r="M121" s="1197"/>
      <c r="N121" s="1197">
        <v>2019</v>
      </c>
      <c r="O121" s="1197"/>
      <c r="P121" s="1197"/>
    </row>
    <row r="122" spans="1:16" x14ac:dyDescent="0.25">
      <c r="B122" s="838"/>
      <c r="C122" s="1241" t="s">
        <v>2025</v>
      </c>
      <c r="D122" s="1242"/>
      <c r="E122" s="1242"/>
      <c r="F122" s="1242"/>
      <c r="G122" s="1242"/>
      <c r="H122" s="1242"/>
      <c r="I122" s="1242"/>
      <c r="J122" s="1243"/>
      <c r="K122" s="1244">
        <v>13328515.18</v>
      </c>
      <c r="L122" s="1244"/>
      <c r="M122" s="1244"/>
      <c r="N122" s="1245">
        <v>13328515.18</v>
      </c>
      <c r="O122" s="1245"/>
      <c r="P122" s="1245"/>
    </row>
    <row r="123" spans="1:16" x14ac:dyDescent="0.25">
      <c r="B123" s="838"/>
      <c r="C123" s="1241" t="s">
        <v>2026</v>
      </c>
      <c r="D123" s="1242"/>
      <c r="E123" s="1242"/>
      <c r="F123" s="1242"/>
      <c r="G123" s="1242"/>
      <c r="H123" s="1242"/>
      <c r="I123" s="1242"/>
      <c r="J123" s="1243"/>
      <c r="K123" s="1244">
        <v>22107367.710000001</v>
      </c>
      <c r="L123" s="1244"/>
      <c r="M123" s="1244"/>
      <c r="N123" s="1245">
        <v>22107367.109999999</v>
      </c>
      <c r="O123" s="1245"/>
      <c r="P123" s="1245"/>
    </row>
    <row r="124" spans="1:16" x14ac:dyDescent="0.25">
      <c r="B124" s="838"/>
      <c r="C124" s="1230" t="s">
        <v>2027</v>
      </c>
      <c r="D124" s="1231"/>
      <c r="E124" s="1231"/>
      <c r="F124" s="1231"/>
      <c r="G124" s="1231"/>
      <c r="H124" s="1231"/>
      <c r="I124" s="1231"/>
      <c r="J124" s="1232"/>
      <c r="K124" s="1246">
        <f>SUM(K122:M123)</f>
        <v>35435882.890000001</v>
      </c>
      <c r="L124" s="1246"/>
      <c r="M124" s="1246"/>
      <c r="N124" s="1246">
        <f>SUM(N122:P123)</f>
        <v>35435882.289999999</v>
      </c>
      <c r="O124" s="1246"/>
      <c r="P124" s="1246"/>
    </row>
    <row r="125" spans="1:16" x14ac:dyDescent="0.25">
      <c r="B125" s="838"/>
      <c r="C125" s="840"/>
      <c r="D125" s="848"/>
      <c r="E125" s="848"/>
      <c r="F125" s="848"/>
      <c r="G125" s="848"/>
      <c r="H125" s="848"/>
      <c r="I125" s="848"/>
      <c r="J125" s="848"/>
      <c r="K125" s="848"/>
      <c r="L125" s="849"/>
      <c r="M125" s="849"/>
      <c r="N125" s="849"/>
      <c r="O125" s="849"/>
    </row>
    <row r="126" spans="1:16" x14ac:dyDescent="0.25">
      <c r="B126" s="838"/>
      <c r="C126" s="850" t="s">
        <v>2028</v>
      </c>
      <c r="D126" s="848"/>
      <c r="E126" s="848"/>
      <c r="F126" s="848"/>
      <c r="G126" s="848"/>
      <c r="H126" s="848"/>
      <c r="I126" s="848"/>
      <c r="J126" s="848"/>
      <c r="K126" s="848"/>
      <c r="L126" s="849"/>
      <c r="M126" s="849"/>
      <c r="N126" s="849"/>
      <c r="O126" s="849"/>
    </row>
    <row r="127" spans="1:16" x14ac:dyDescent="0.25">
      <c r="B127" s="838"/>
      <c r="C127" s="850"/>
      <c r="D127" s="848"/>
      <c r="E127" s="848"/>
      <c r="F127" s="848"/>
      <c r="G127" s="848"/>
      <c r="H127" s="848"/>
      <c r="I127" s="848"/>
      <c r="J127" s="848"/>
      <c r="K127" s="848"/>
      <c r="L127" s="849"/>
      <c r="M127" s="849"/>
      <c r="N127" s="849"/>
      <c r="O127" s="849"/>
    </row>
    <row r="128" spans="1:16" x14ac:dyDescent="0.25">
      <c r="B128" s="838"/>
      <c r="C128" s="842" t="s">
        <v>2029</v>
      </c>
      <c r="D128" s="848"/>
      <c r="E128" s="848"/>
      <c r="F128" s="848"/>
      <c r="G128" s="848"/>
      <c r="H128" s="848"/>
      <c r="I128" s="848"/>
      <c r="J128" s="848"/>
      <c r="K128" s="848"/>
      <c r="L128" s="849"/>
      <c r="M128" s="849"/>
      <c r="N128" s="849"/>
      <c r="O128" s="849"/>
    </row>
    <row r="129" spans="2:17" x14ac:dyDescent="0.25">
      <c r="B129" s="838"/>
      <c r="C129" s="840"/>
      <c r="D129" s="848"/>
      <c r="E129" s="848"/>
      <c r="F129" s="848"/>
      <c r="G129" s="848"/>
      <c r="H129" s="848"/>
      <c r="I129" s="848"/>
      <c r="J129" s="848"/>
      <c r="K129" s="848"/>
      <c r="L129" s="849"/>
      <c r="M129" s="849"/>
      <c r="N129" s="849"/>
      <c r="O129" s="849"/>
    </row>
    <row r="130" spans="2:17" x14ac:dyDescent="0.25">
      <c r="B130" s="838"/>
      <c r="D130" s="1238" t="s">
        <v>241</v>
      </c>
      <c r="E130" s="1239"/>
      <c r="F130" s="1239"/>
      <c r="G130" s="1239"/>
      <c r="H130" s="1239"/>
      <c r="I130" s="1240"/>
      <c r="J130" s="1212">
        <v>2020</v>
      </c>
      <c r="K130" s="1213"/>
      <c r="L130" s="1214"/>
      <c r="M130" s="1197">
        <v>2019</v>
      </c>
      <c r="N130" s="1197"/>
      <c r="O130" s="1197"/>
    </row>
    <row r="131" spans="2:17" x14ac:dyDescent="0.25">
      <c r="B131" s="838"/>
      <c r="D131" s="1241" t="s">
        <v>2030</v>
      </c>
      <c r="E131" s="1242"/>
      <c r="F131" s="1242"/>
      <c r="G131" s="1242"/>
      <c r="H131" s="1242"/>
      <c r="I131" s="1243"/>
      <c r="J131" s="1252">
        <v>15095888.49</v>
      </c>
      <c r="K131" s="1253"/>
      <c r="L131" s="1254"/>
      <c r="M131" s="1252">
        <v>16042263.550000001</v>
      </c>
      <c r="N131" s="1253"/>
      <c r="O131" s="1254"/>
    </row>
    <row r="132" spans="2:17" x14ac:dyDescent="0.25">
      <c r="B132" s="838"/>
      <c r="D132" s="1241" t="s">
        <v>2031</v>
      </c>
      <c r="E132" s="1242"/>
      <c r="F132" s="1242"/>
      <c r="G132" s="1242"/>
      <c r="H132" s="1242"/>
      <c r="I132" s="1243"/>
      <c r="J132" s="1252">
        <v>2329529.7000000002</v>
      </c>
      <c r="K132" s="1253"/>
      <c r="L132" s="1254"/>
      <c r="M132" s="1252">
        <v>2347739.17</v>
      </c>
      <c r="N132" s="1253"/>
      <c r="O132" s="1254"/>
    </row>
    <row r="133" spans="2:17" x14ac:dyDescent="0.25">
      <c r="B133" s="838"/>
      <c r="D133" s="1241" t="s">
        <v>2032</v>
      </c>
      <c r="E133" s="1242"/>
      <c r="F133" s="1242"/>
      <c r="G133" s="1242"/>
      <c r="H133" s="1242"/>
      <c r="I133" s="1243"/>
      <c r="J133" s="1252">
        <v>4280985.45</v>
      </c>
      <c r="K133" s="1253"/>
      <c r="L133" s="1254"/>
      <c r="M133" s="1252">
        <v>4280985.45</v>
      </c>
      <c r="N133" s="1253"/>
      <c r="O133" s="1254"/>
    </row>
    <row r="134" spans="2:17" x14ac:dyDescent="0.25">
      <c r="B134" s="838"/>
      <c r="D134" s="1241" t="s">
        <v>2033</v>
      </c>
      <c r="E134" s="1242"/>
      <c r="F134" s="1242"/>
      <c r="G134" s="1242"/>
      <c r="H134" s="1242"/>
      <c r="I134" s="1243"/>
      <c r="J134" s="1252">
        <v>41006710.5</v>
      </c>
      <c r="K134" s="1253"/>
      <c r="L134" s="1254"/>
      <c r="M134" s="1252">
        <v>43579553.310000002</v>
      </c>
      <c r="N134" s="1253"/>
      <c r="O134" s="1254"/>
      <c r="Q134">
        <v>41006710.5</v>
      </c>
    </row>
    <row r="135" spans="2:17" x14ac:dyDescent="0.25">
      <c r="B135" s="838"/>
      <c r="D135" s="1230" t="s">
        <v>2034</v>
      </c>
      <c r="E135" s="1231"/>
      <c r="F135" s="1231"/>
      <c r="G135" s="1231"/>
      <c r="H135" s="1231"/>
      <c r="I135" s="1232"/>
      <c r="J135" s="1255">
        <v>62713114.140000001</v>
      </c>
      <c r="K135" s="1256"/>
      <c r="L135" s="1257"/>
      <c r="M135" s="1246">
        <v>66250541.480000004</v>
      </c>
      <c r="N135" s="1246"/>
      <c r="O135" s="1246"/>
    </row>
    <row r="136" spans="2:17" x14ac:dyDescent="0.25">
      <c r="B136" s="838"/>
      <c r="D136" s="1241" t="s">
        <v>2035</v>
      </c>
      <c r="E136" s="1242"/>
      <c r="F136" s="1242"/>
      <c r="G136" s="1242"/>
      <c r="H136" s="1242"/>
      <c r="I136" s="1243"/>
      <c r="J136" s="1252">
        <v>752357.01</v>
      </c>
      <c r="K136" s="1253"/>
      <c r="L136" s="1254"/>
      <c r="M136" s="1245">
        <v>752357.01</v>
      </c>
      <c r="N136" s="1245"/>
      <c r="O136" s="1245"/>
    </row>
    <row r="137" spans="2:17" x14ac:dyDescent="0.25">
      <c r="B137" s="838"/>
      <c r="D137" s="1230" t="s">
        <v>2036</v>
      </c>
      <c r="E137" s="1231"/>
      <c r="F137" s="1231"/>
      <c r="G137" s="1231"/>
      <c r="H137" s="1231"/>
      <c r="I137" s="1232"/>
      <c r="J137" s="1255">
        <v>752357.01</v>
      </c>
      <c r="K137" s="1256"/>
      <c r="L137" s="1257"/>
      <c r="M137" s="1246">
        <v>752357.01</v>
      </c>
      <c r="N137" s="1246"/>
      <c r="O137" s="1246"/>
    </row>
    <row r="138" spans="2:17" x14ac:dyDescent="0.25">
      <c r="B138" s="838"/>
      <c r="D138" s="1241" t="s">
        <v>2037</v>
      </c>
      <c r="E138" s="1242"/>
      <c r="F138" s="1242"/>
      <c r="G138" s="1242"/>
      <c r="H138" s="1242"/>
      <c r="I138" s="1243"/>
      <c r="J138" s="1252">
        <v>3697001.92</v>
      </c>
      <c r="K138" s="1253"/>
      <c r="L138" s="1254"/>
      <c r="M138" s="1245">
        <v>-7848411.9900000002</v>
      </c>
      <c r="N138" s="1245"/>
      <c r="O138" s="1245"/>
    </row>
    <row r="139" spans="2:17" x14ac:dyDescent="0.25">
      <c r="B139" s="838"/>
      <c r="D139" s="1230" t="s">
        <v>2038</v>
      </c>
      <c r="E139" s="1231"/>
      <c r="F139" s="1231"/>
      <c r="G139" s="1231"/>
      <c r="H139" s="1231"/>
      <c r="I139" s="1232"/>
      <c r="J139" s="1258">
        <v>-24419565.59</v>
      </c>
      <c r="K139" s="1259"/>
      <c r="L139" s="1260"/>
      <c r="M139" s="1246">
        <v>-20193484.530000001</v>
      </c>
      <c r="N139" s="1246"/>
      <c r="O139" s="1246"/>
    </row>
    <row r="140" spans="2:17" x14ac:dyDescent="0.25">
      <c r="B140" s="838"/>
      <c r="D140" s="1230" t="s">
        <v>1993</v>
      </c>
      <c r="E140" s="1231"/>
      <c r="F140" s="1231"/>
      <c r="G140" s="1231"/>
      <c r="H140" s="1231"/>
      <c r="I140" s="1232"/>
      <c r="J140" s="1255">
        <v>39045905.560000002</v>
      </c>
      <c r="K140" s="1256"/>
      <c r="L140" s="1257"/>
      <c r="M140" s="1246">
        <v>46809413.960000001</v>
      </c>
      <c r="N140" s="1246"/>
      <c r="O140" s="1246"/>
    </row>
    <row r="141" spans="2:17" x14ac:dyDescent="0.25">
      <c r="B141" s="838"/>
      <c r="C141" s="840"/>
      <c r="D141" s="848"/>
      <c r="E141" s="848"/>
      <c r="F141" s="848"/>
      <c r="G141" s="848"/>
      <c r="H141" s="848"/>
      <c r="I141" s="848"/>
      <c r="J141" s="848"/>
      <c r="K141" s="848"/>
      <c r="L141" s="849"/>
      <c r="M141" s="849"/>
      <c r="N141" s="849"/>
      <c r="O141" s="849"/>
    </row>
    <row r="142" spans="2:17" x14ac:dyDescent="0.25">
      <c r="B142" s="838"/>
      <c r="C142" s="850" t="s">
        <v>2039</v>
      </c>
      <c r="D142" s="848"/>
      <c r="E142" s="848"/>
      <c r="F142" s="848"/>
      <c r="G142" s="848"/>
      <c r="H142" s="848"/>
      <c r="I142" s="848"/>
      <c r="J142" s="848"/>
      <c r="K142" s="848"/>
      <c r="L142" s="849"/>
      <c r="M142" s="849"/>
      <c r="N142" s="849"/>
      <c r="O142" s="849"/>
    </row>
    <row r="143" spans="2:17" x14ac:dyDescent="0.25">
      <c r="B143" s="838"/>
      <c r="C143" s="850"/>
      <c r="D143" s="848"/>
      <c r="E143" s="848"/>
      <c r="F143" s="848"/>
      <c r="G143" s="848"/>
      <c r="H143" s="848"/>
      <c r="I143" s="848"/>
      <c r="J143" s="848"/>
      <c r="K143" s="848"/>
      <c r="L143" s="849"/>
      <c r="M143" s="849"/>
      <c r="N143" s="849"/>
      <c r="O143" s="849"/>
    </row>
    <row r="144" spans="2:17" x14ac:dyDescent="0.25">
      <c r="B144" s="838"/>
      <c r="C144" s="842" t="s">
        <v>2029</v>
      </c>
      <c r="D144" s="848"/>
      <c r="E144" s="848"/>
      <c r="F144" s="848"/>
      <c r="G144" s="848"/>
      <c r="H144" s="848"/>
      <c r="I144" s="848"/>
      <c r="J144" s="848"/>
      <c r="K144" s="848"/>
      <c r="L144" s="849"/>
      <c r="M144" s="849"/>
      <c r="N144" s="849"/>
      <c r="O144" s="849"/>
    </row>
    <row r="145" spans="1:16" x14ac:dyDescent="0.25">
      <c r="B145" s="838"/>
      <c r="C145" s="840"/>
      <c r="D145" s="848"/>
      <c r="E145" s="848"/>
      <c r="F145" s="848"/>
      <c r="G145" s="848"/>
      <c r="H145" s="848"/>
      <c r="I145" s="848"/>
      <c r="J145" s="848"/>
      <c r="K145" s="848"/>
      <c r="L145" s="849"/>
      <c r="M145" s="849"/>
      <c r="N145" s="849"/>
      <c r="O145" s="849"/>
    </row>
    <row r="146" spans="1:16" x14ac:dyDescent="0.25">
      <c r="B146" s="838"/>
      <c r="C146" s="840"/>
      <c r="D146" s="1238" t="s">
        <v>241</v>
      </c>
      <c r="E146" s="1239"/>
      <c r="F146" s="1239"/>
      <c r="G146" s="1239"/>
      <c r="H146" s="1239"/>
      <c r="I146" s="1240"/>
      <c r="J146" s="1212">
        <v>2020</v>
      </c>
      <c r="K146" s="1213"/>
      <c r="L146" s="1214"/>
      <c r="M146" s="1197">
        <v>2019</v>
      </c>
      <c r="N146" s="1197"/>
      <c r="O146" s="1197"/>
    </row>
    <row r="147" spans="1:16" x14ac:dyDescent="0.25">
      <c r="B147" s="838"/>
      <c r="C147" s="840"/>
      <c r="D147" s="1241" t="s">
        <v>2040</v>
      </c>
      <c r="E147" s="1242"/>
      <c r="F147" s="1242"/>
      <c r="G147" s="1242"/>
      <c r="H147" s="1242"/>
      <c r="I147" s="1243"/>
      <c r="J147" s="1252">
        <f>SUM('[3]BALANZA JUNIO'!H298)</f>
        <v>329266</v>
      </c>
      <c r="K147" s="1253"/>
      <c r="L147" s="1254"/>
      <c r="M147" s="1245">
        <f>SUM('[4]BALANZA COMPROBACION ENE 20'!J250)</f>
        <v>329266</v>
      </c>
      <c r="N147" s="1245"/>
      <c r="O147" s="1245"/>
    </row>
    <row r="148" spans="1:16" x14ac:dyDescent="0.25">
      <c r="B148" s="838"/>
      <c r="C148" s="840"/>
      <c r="D148" s="1241" t="s">
        <v>2041</v>
      </c>
      <c r="E148" s="1242"/>
      <c r="F148" s="1242"/>
      <c r="G148" s="1242"/>
      <c r="H148" s="1242"/>
      <c r="I148" s="1243"/>
      <c r="J148" s="1252">
        <f>SUM('[3]BALANZA JUNIO'!H303)</f>
        <v>-10683.47</v>
      </c>
      <c r="K148" s="1253"/>
      <c r="L148" s="1254"/>
      <c r="M148" s="1245">
        <f>SUM('[4]BALANZA COMPROBACION ENE 20'!J255)</f>
        <v>-13677.16</v>
      </c>
      <c r="N148" s="1245"/>
      <c r="O148" s="1245"/>
    </row>
    <row r="149" spans="1:16" x14ac:dyDescent="0.25">
      <c r="B149" s="838"/>
      <c r="C149" s="840"/>
      <c r="D149" s="1230" t="s">
        <v>1993</v>
      </c>
      <c r="E149" s="1231"/>
      <c r="F149" s="1231"/>
      <c r="G149" s="1231"/>
      <c r="H149" s="1231"/>
      <c r="I149" s="1232"/>
      <c r="J149" s="1252">
        <f>SUM(J147:L148)</f>
        <v>318582.53000000003</v>
      </c>
      <c r="K149" s="1253"/>
      <c r="L149" s="1254"/>
      <c r="M149" s="1245">
        <f>SUM(M147:O148)</f>
        <v>315588.84000000003</v>
      </c>
      <c r="N149" s="1245"/>
      <c r="O149" s="1245"/>
    </row>
    <row r="150" spans="1:16" x14ac:dyDescent="0.25">
      <c r="B150" s="838"/>
      <c r="C150" s="840"/>
      <c r="D150" s="848"/>
      <c r="E150" s="848"/>
      <c r="F150" s="848"/>
      <c r="G150" s="848"/>
      <c r="H150" s="848"/>
      <c r="I150" s="848"/>
      <c r="J150" s="848"/>
      <c r="K150" s="848"/>
      <c r="L150" s="849"/>
      <c r="M150" s="849"/>
      <c r="N150" s="849"/>
      <c r="O150" s="849"/>
    </row>
    <row r="152" spans="1:16" x14ac:dyDescent="0.25">
      <c r="A152" s="836"/>
      <c r="B152" s="851" t="s">
        <v>249</v>
      </c>
    </row>
    <row r="153" spans="1:16" x14ac:dyDescent="0.25">
      <c r="A153" s="836"/>
      <c r="B153" s="851"/>
    </row>
    <row r="154" spans="1:16" x14ac:dyDescent="0.25">
      <c r="A154" s="852"/>
      <c r="B154" s="853"/>
      <c r="C154" s="1261" t="s">
        <v>2282</v>
      </c>
      <c r="D154" s="1261"/>
      <c r="E154" s="1261"/>
      <c r="F154" s="1261"/>
      <c r="G154" s="1261"/>
      <c r="H154" s="1261"/>
      <c r="I154" s="1261"/>
      <c r="J154" s="1261"/>
      <c r="K154" s="1261"/>
      <c r="L154" s="1261"/>
      <c r="M154" s="1261"/>
      <c r="N154" s="1261"/>
      <c r="O154" s="1261"/>
      <c r="P154" s="1261"/>
    </row>
    <row r="155" spans="1:16" x14ac:dyDescent="0.25">
      <c r="A155" s="854"/>
      <c r="B155" s="853"/>
      <c r="C155" s="1261"/>
      <c r="D155" s="1261"/>
      <c r="E155" s="1261"/>
      <c r="F155" s="1261"/>
      <c r="G155" s="1261"/>
      <c r="H155" s="1261"/>
      <c r="I155" s="1261"/>
      <c r="J155" s="1261"/>
      <c r="K155" s="1261"/>
      <c r="L155" s="1261"/>
      <c r="M155" s="1261"/>
      <c r="N155" s="1261"/>
      <c r="O155" s="1261"/>
      <c r="P155" s="1261"/>
    </row>
    <row r="156" spans="1:16" x14ac:dyDescent="0.25">
      <c r="A156" s="854"/>
      <c r="B156" s="853"/>
      <c r="C156" s="1261"/>
      <c r="D156" s="1261"/>
      <c r="E156" s="1261"/>
      <c r="F156" s="1261"/>
      <c r="G156" s="1261"/>
      <c r="H156" s="1261"/>
      <c r="I156" s="1261"/>
      <c r="J156" s="1261"/>
      <c r="K156" s="1261"/>
      <c r="L156" s="1261"/>
      <c r="M156" s="1261"/>
      <c r="N156" s="1261"/>
      <c r="O156" s="1261"/>
      <c r="P156" s="1261"/>
    </row>
    <row r="157" spans="1:16" x14ac:dyDescent="0.25">
      <c r="A157" s="854"/>
      <c r="B157" s="853"/>
      <c r="C157"/>
      <c r="D157"/>
      <c r="E157"/>
      <c r="F157"/>
      <c r="G157"/>
      <c r="H157"/>
      <c r="I157"/>
      <c r="J157"/>
      <c r="K157"/>
      <c r="L157"/>
      <c r="M157"/>
      <c r="N157"/>
      <c r="O157"/>
    </row>
    <row r="158" spans="1:16" x14ac:dyDescent="0.25">
      <c r="A158" s="854"/>
      <c r="B158" s="853"/>
      <c r="C158" s="844"/>
      <c r="D158" s="844"/>
      <c r="E158" s="844"/>
      <c r="F158" s="844"/>
      <c r="G158" s="844"/>
      <c r="H158" s="844"/>
      <c r="I158" s="844"/>
      <c r="J158" s="844"/>
      <c r="K158" s="844"/>
      <c r="L158" s="844"/>
      <c r="M158" s="844"/>
      <c r="N158" s="844"/>
      <c r="O158" s="844"/>
    </row>
    <row r="159" spans="1:16" x14ac:dyDescent="0.25">
      <c r="A159" s="854"/>
      <c r="B159" s="853"/>
      <c r="C159" s="844"/>
      <c r="D159" s="844"/>
      <c r="E159" s="1238" t="s">
        <v>241</v>
      </c>
      <c r="F159" s="1239"/>
      <c r="G159" s="1239"/>
      <c r="H159" s="1240"/>
      <c r="I159" s="1212">
        <v>2020</v>
      </c>
      <c r="J159" s="1213"/>
      <c r="K159" s="1214"/>
      <c r="L159" s="1197">
        <v>2019</v>
      </c>
      <c r="M159" s="1197"/>
      <c r="N159" s="1197"/>
    </row>
    <row r="160" spans="1:16" x14ac:dyDescent="0.25">
      <c r="A160" s="854"/>
      <c r="B160" s="853"/>
      <c r="C160" s="844"/>
      <c r="D160" s="844"/>
      <c r="E160" s="1241" t="s">
        <v>2042</v>
      </c>
      <c r="F160" s="1242"/>
      <c r="G160" s="1242"/>
      <c r="H160" s="1243"/>
      <c r="I160" s="1252">
        <v>5079514.26</v>
      </c>
      <c r="J160" s="1253"/>
      <c r="K160" s="1254"/>
      <c r="L160" s="1245">
        <v>13305775.42</v>
      </c>
      <c r="M160" s="1245"/>
      <c r="N160" s="1245"/>
    </row>
    <row r="161" spans="1:15" x14ac:dyDescent="0.25">
      <c r="A161" s="854"/>
      <c r="B161" s="853"/>
      <c r="C161" s="844"/>
      <c r="D161" s="844"/>
      <c r="E161" s="1241" t="s">
        <v>2043</v>
      </c>
      <c r="F161" s="1242"/>
      <c r="G161" s="1242"/>
      <c r="H161" s="1243"/>
      <c r="I161" s="1252">
        <v>39373.93</v>
      </c>
      <c r="J161" s="1253"/>
      <c r="K161" s="1254"/>
      <c r="L161" s="1245">
        <v>39373.93</v>
      </c>
      <c r="M161" s="1245"/>
      <c r="N161" s="1245"/>
    </row>
    <row r="162" spans="1:15" x14ac:dyDescent="0.25">
      <c r="A162" s="854"/>
      <c r="B162" s="853"/>
      <c r="C162" s="844"/>
      <c r="D162" s="844"/>
      <c r="E162" s="1230" t="s">
        <v>2044</v>
      </c>
      <c r="F162" s="1231"/>
      <c r="G162" s="1231"/>
      <c r="H162" s="1232"/>
      <c r="I162" s="1255">
        <f>SUM(I160:K161)</f>
        <v>5118888.1899999995</v>
      </c>
      <c r="J162" s="1256"/>
      <c r="K162" s="1257"/>
      <c r="L162" s="1246">
        <f>SUM(L160:N161)</f>
        <v>13345149.35</v>
      </c>
      <c r="M162" s="1246"/>
      <c r="N162" s="1246"/>
    </row>
    <row r="163" spans="1:15" x14ac:dyDescent="0.25">
      <c r="A163" s="854"/>
      <c r="B163" s="853"/>
      <c r="C163" s="844"/>
      <c r="D163" s="844"/>
      <c r="E163" s="844"/>
      <c r="F163" s="844"/>
      <c r="G163" s="844"/>
      <c r="H163" s="844"/>
      <c r="I163" s="844"/>
      <c r="J163" s="844"/>
      <c r="K163" s="844"/>
      <c r="L163" s="844"/>
      <c r="M163" s="844"/>
      <c r="N163" s="844"/>
      <c r="O163" s="844"/>
    </row>
    <row r="164" spans="1:15" x14ac:dyDescent="0.25">
      <c r="A164" s="854"/>
      <c r="B164" s="837" t="s">
        <v>1989</v>
      </c>
      <c r="C164" s="850" t="s">
        <v>26</v>
      </c>
      <c r="D164" s="844"/>
      <c r="E164" s="844"/>
      <c r="F164" s="844"/>
      <c r="G164" s="844"/>
      <c r="H164" s="844"/>
      <c r="I164" s="844"/>
      <c r="J164" s="844"/>
      <c r="K164" s="844"/>
      <c r="L164" s="844"/>
      <c r="M164" s="844"/>
      <c r="N164" s="844"/>
      <c r="O164" s="844"/>
    </row>
    <row r="165" spans="1:15" x14ac:dyDescent="0.25">
      <c r="A165" s="854"/>
      <c r="B165" s="837"/>
      <c r="C165" s="850"/>
      <c r="D165" s="844"/>
      <c r="E165" s="844"/>
      <c r="F165" s="844"/>
      <c r="G165" s="844"/>
      <c r="H165" s="844"/>
      <c r="I165" s="844"/>
      <c r="J165" s="844"/>
      <c r="K165" s="844"/>
      <c r="L165" s="844"/>
      <c r="M165" s="844"/>
      <c r="N165" s="844"/>
      <c r="O165" s="844"/>
    </row>
    <row r="166" spans="1:15" x14ac:dyDescent="0.25">
      <c r="A166" s="854"/>
      <c r="B166" s="853"/>
      <c r="C166" s="855" t="s">
        <v>2045</v>
      </c>
      <c r="D166" s="844"/>
      <c r="E166" s="844"/>
      <c r="F166" s="844"/>
      <c r="G166" s="844"/>
      <c r="H166" s="844"/>
      <c r="I166" s="844"/>
      <c r="J166" s="844"/>
      <c r="K166" s="844"/>
      <c r="L166" s="844"/>
      <c r="M166" s="844"/>
      <c r="N166" s="844"/>
      <c r="O166" s="844"/>
    </row>
    <row r="167" spans="1:15" x14ac:dyDescent="0.25">
      <c r="A167" s="854"/>
      <c r="B167" s="853"/>
      <c r="C167" s="844"/>
      <c r="D167" s="844"/>
      <c r="E167" s="844"/>
      <c r="F167" s="844"/>
      <c r="G167" s="844"/>
      <c r="H167" s="844"/>
      <c r="I167" s="844"/>
      <c r="J167" s="844"/>
      <c r="K167" s="844"/>
      <c r="L167" s="844"/>
      <c r="M167" s="844"/>
      <c r="N167" s="844"/>
      <c r="O167" s="844"/>
    </row>
    <row r="168" spans="1:15" x14ac:dyDescent="0.25">
      <c r="A168" s="854"/>
      <c r="B168" s="853"/>
      <c r="C168" s="844"/>
      <c r="D168" s="1238" t="s">
        <v>241</v>
      </c>
      <c r="E168" s="1239"/>
      <c r="F168" s="1239"/>
      <c r="G168" s="1239"/>
      <c r="H168" s="1239"/>
      <c r="I168" s="1239"/>
      <c r="J168" s="1239"/>
      <c r="K168" s="1239"/>
      <c r="L168" s="1240"/>
      <c r="M168" s="1212" t="s">
        <v>1997</v>
      </c>
      <c r="N168" s="1213"/>
      <c r="O168" s="1214"/>
    </row>
    <row r="169" spans="1:15" x14ac:dyDescent="0.25">
      <c r="A169" s="854"/>
      <c r="B169" s="853"/>
      <c r="C169" s="844"/>
      <c r="D169" s="1241" t="s">
        <v>2046</v>
      </c>
      <c r="E169" s="1242"/>
      <c r="F169" s="1242"/>
      <c r="G169" s="1242"/>
      <c r="H169" s="1242"/>
      <c r="I169" s="1242"/>
      <c r="J169" s="1242"/>
      <c r="K169" s="1242"/>
      <c r="L169" s="1243"/>
      <c r="M169" s="1245">
        <v>2683144.08</v>
      </c>
      <c r="N169" s="1245"/>
      <c r="O169" s="1245"/>
    </row>
    <row r="170" spans="1:15" x14ac:dyDescent="0.25">
      <c r="A170" s="854"/>
      <c r="B170" s="853"/>
      <c r="C170" s="844"/>
      <c r="D170" s="1241" t="s">
        <v>2047</v>
      </c>
      <c r="E170" s="1242"/>
      <c r="F170" s="1242"/>
      <c r="G170" s="1242"/>
      <c r="H170" s="1242"/>
      <c r="I170" s="1242"/>
      <c r="J170" s="1242"/>
      <c r="K170" s="1242"/>
      <c r="L170" s="1243"/>
      <c r="M170" s="1245">
        <v>2234856.0699999998</v>
      </c>
      <c r="N170" s="1245"/>
      <c r="O170" s="1245"/>
    </row>
    <row r="171" spans="1:15" x14ac:dyDescent="0.25">
      <c r="A171" s="854"/>
      <c r="B171" s="853"/>
      <c r="C171" s="844"/>
      <c r="D171" s="1241" t="s">
        <v>2048</v>
      </c>
      <c r="E171" s="1242"/>
      <c r="F171" s="1242"/>
      <c r="G171" s="1242"/>
      <c r="H171" s="1242"/>
      <c r="I171" s="1242"/>
      <c r="J171" s="1242"/>
      <c r="K171" s="1242"/>
      <c r="L171" s="1243"/>
      <c r="M171" s="1245">
        <v>107954.34</v>
      </c>
      <c r="N171" s="1245"/>
      <c r="O171" s="1245"/>
    </row>
    <row r="172" spans="1:15" x14ac:dyDescent="0.25">
      <c r="A172" s="854"/>
      <c r="B172" s="853"/>
      <c r="C172" s="844"/>
      <c r="D172" s="1241" t="s">
        <v>2049</v>
      </c>
      <c r="E172" s="1242"/>
      <c r="F172" s="1242"/>
      <c r="G172" s="1242"/>
      <c r="H172" s="1242"/>
      <c r="I172" s="1242"/>
      <c r="J172" s="1242"/>
      <c r="K172" s="1242"/>
      <c r="L172" s="1243"/>
      <c r="M172" s="1245">
        <v>53559.77</v>
      </c>
      <c r="N172" s="1245"/>
      <c r="O172" s="1245"/>
    </row>
    <row r="173" spans="1:15" x14ac:dyDescent="0.25">
      <c r="A173" s="854"/>
      <c r="B173" s="853"/>
      <c r="C173" s="844"/>
      <c r="D173" s="1230" t="s">
        <v>2050</v>
      </c>
      <c r="E173" s="1231"/>
      <c r="F173" s="1231"/>
      <c r="G173" s="1231"/>
      <c r="H173" s="1231"/>
      <c r="I173" s="1231"/>
      <c r="J173" s="1231"/>
      <c r="K173" s="1231"/>
      <c r="L173" s="1232"/>
      <c r="M173" s="1262">
        <f>SUM(M169:O172)</f>
        <v>5079514.26</v>
      </c>
      <c r="N173" s="1246"/>
      <c r="O173" s="1246"/>
    </row>
    <row r="174" spans="1:15" x14ac:dyDescent="0.25">
      <c r="A174" s="854"/>
      <c r="B174" s="853"/>
      <c r="C174" s="844"/>
      <c r="D174" s="914"/>
      <c r="E174" s="914"/>
      <c r="F174" s="914"/>
      <c r="G174" s="914"/>
      <c r="H174" s="914"/>
      <c r="I174" s="914"/>
      <c r="J174" s="914"/>
      <c r="K174" s="914"/>
      <c r="L174" s="914"/>
      <c r="M174" s="915"/>
      <c r="N174" s="916"/>
      <c r="O174" s="916"/>
    </row>
    <row r="175" spans="1:15" x14ac:dyDescent="0.25">
      <c r="A175" s="854"/>
      <c r="B175" s="853"/>
      <c r="C175" s="844"/>
      <c r="D175" s="914"/>
      <c r="E175" s="914"/>
      <c r="F175" s="914"/>
      <c r="G175" s="914"/>
      <c r="H175" s="914"/>
      <c r="I175" s="914"/>
      <c r="J175" s="914"/>
      <c r="K175" s="914"/>
      <c r="L175" s="914"/>
      <c r="M175" s="915"/>
      <c r="N175" s="916"/>
      <c r="O175" s="916"/>
    </row>
    <row r="176" spans="1:15" x14ac:dyDescent="0.25">
      <c r="A176" s="854"/>
      <c r="B176" s="853"/>
      <c r="C176" s="844"/>
      <c r="D176" s="914"/>
      <c r="E176" s="914"/>
      <c r="F176" s="914"/>
      <c r="G176" s="914"/>
      <c r="H176" s="914"/>
      <c r="I176" s="914"/>
      <c r="J176" s="914"/>
      <c r="K176" s="914"/>
      <c r="L176" s="914"/>
      <c r="M176" s="915"/>
      <c r="N176" s="916"/>
      <c r="O176" s="916"/>
    </row>
    <row r="177" spans="1:15" x14ac:dyDescent="0.25">
      <c r="A177" s="854"/>
      <c r="B177" s="853"/>
      <c r="C177" s="844"/>
      <c r="D177" s="914"/>
      <c r="E177" s="914"/>
      <c r="F177" s="914"/>
      <c r="G177" s="914"/>
      <c r="H177" s="914"/>
      <c r="I177" s="914"/>
      <c r="J177" s="914"/>
      <c r="K177" s="914"/>
      <c r="L177" s="914"/>
      <c r="M177" s="915"/>
      <c r="N177" s="916"/>
      <c r="O177" s="916"/>
    </row>
    <row r="178" spans="1:15" x14ac:dyDescent="0.25">
      <c r="A178" s="854"/>
      <c r="B178" s="853"/>
      <c r="C178" s="844"/>
      <c r="D178" s="914"/>
      <c r="E178" s="914"/>
      <c r="F178" s="914"/>
      <c r="G178" s="914"/>
      <c r="H178" s="914"/>
      <c r="I178" s="914"/>
      <c r="J178" s="914"/>
      <c r="K178" s="914"/>
      <c r="L178" s="914"/>
      <c r="M178" s="915"/>
      <c r="N178" s="916"/>
      <c r="O178" s="916"/>
    </row>
    <row r="179" spans="1:15" x14ac:dyDescent="0.25">
      <c r="A179" s="854"/>
      <c r="B179" s="853"/>
      <c r="C179" s="844"/>
      <c r="D179" s="914"/>
      <c r="E179" s="914"/>
      <c r="F179" s="914"/>
      <c r="G179" s="914"/>
      <c r="H179" s="914"/>
      <c r="I179" s="914"/>
      <c r="J179" s="914"/>
      <c r="K179" s="914"/>
      <c r="L179" s="914"/>
      <c r="M179" s="915"/>
      <c r="N179" s="916"/>
      <c r="O179" s="916"/>
    </row>
    <row r="180" spans="1:15" x14ac:dyDescent="0.25">
      <c r="A180" s="854"/>
      <c r="B180" s="853"/>
      <c r="C180" s="844"/>
      <c r="D180" s="914"/>
      <c r="E180" s="914"/>
      <c r="F180" s="914"/>
      <c r="G180" s="914"/>
      <c r="H180" s="914"/>
      <c r="I180" s="914"/>
      <c r="J180" s="914"/>
      <c r="K180" s="914"/>
      <c r="L180" s="914"/>
      <c r="M180" s="915"/>
      <c r="N180" s="916"/>
      <c r="O180" s="916"/>
    </row>
    <row r="181" spans="1:15" x14ac:dyDescent="0.25">
      <c r="A181" s="854"/>
      <c r="B181" s="853"/>
      <c r="C181" s="844"/>
      <c r="D181" s="914"/>
      <c r="E181" s="914"/>
      <c r="F181" s="914"/>
      <c r="G181" s="914"/>
      <c r="H181" s="914"/>
      <c r="I181" s="914"/>
      <c r="J181" s="914"/>
      <c r="K181" s="914"/>
      <c r="L181" s="914"/>
      <c r="M181" s="915"/>
      <c r="N181" s="916"/>
      <c r="O181" s="916"/>
    </row>
    <row r="182" spans="1:15" x14ac:dyDescent="0.25">
      <c r="A182" s="854"/>
      <c r="B182" s="853"/>
      <c r="C182" s="844"/>
      <c r="D182" s="914"/>
      <c r="E182" s="914"/>
      <c r="F182" s="914"/>
      <c r="G182" s="914"/>
      <c r="H182" s="914"/>
      <c r="I182" s="914"/>
      <c r="J182" s="914"/>
      <c r="K182" s="914"/>
      <c r="L182" s="914"/>
      <c r="M182" s="915"/>
      <c r="N182" s="916"/>
      <c r="O182" s="916"/>
    </row>
    <row r="183" spans="1:15" x14ac:dyDescent="0.25">
      <c r="A183" s="854"/>
      <c r="B183" s="853"/>
      <c r="C183" s="844"/>
      <c r="D183" s="914"/>
      <c r="E183" s="914"/>
      <c r="F183" s="914"/>
      <c r="G183" s="914"/>
      <c r="H183" s="914"/>
      <c r="I183" s="914"/>
      <c r="J183" s="914"/>
      <c r="K183" s="914"/>
      <c r="L183" s="914"/>
      <c r="M183" s="915"/>
      <c r="N183" s="916"/>
      <c r="O183" s="916"/>
    </row>
    <row r="184" spans="1:15" x14ac:dyDescent="0.25">
      <c r="A184" s="854"/>
      <c r="B184" s="853"/>
      <c r="C184" s="844"/>
      <c r="D184" s="914"/>
      <c r="E184" s="914"/>
      <c r="F184" s="914"/>
      <c r="G184" s="914"/>
      <c r="H184" s="914"/>
      <c r="I184" s="914"/>
      <c r="J184" s="914"/>
      <c r="K184" s="914"/>
      <c r="L184" s="914"/>
      <c r="M184" s="915"/>
      <c r="N184" s="916"/>
      <c r="O184" s="916"/>
    </row>
    <row r="185" spans="1:15" x14ac:dyDescent="0.25">
      <c r="A185" s="854"/>
      <c r="B185" s="853"/>
      <c r="C185" s="844"/>
      <c r="D185" s="914"/>
      <c r="E185" s="914"/>
      <c r="F185" s="914"/>
      <c r="G185" s="914"/>
      <c r="H185" s="914"/>
      <c r="I185" s="914"/>
      <c r="J185" s="914"/>
      <c r="K185" s="914"/>
      <c r="L185" s="914"/>
      <c r="M185" s="915"/>
      <c r="N185" s="916"/>
      <c r="O185" s="916"/>
    </row>
    <row r="186" spans="1:15" x14ac:dyDescent="0.25">
      <c r="A186" s="854"/>
      <c r="B186" s="853"/>
      <c r="C186" s="844"/>
      <c r="D186" s="914"/>
      <c r="E186" s="914"/>
      <c r="F186" s="914"/>
      <c r="G186" s="914"/>
      <c r="H186" s="914"/>
      <c r="I186" s="914"/>
      <c r="J186" s="914"/>
      <c r="K186" s="914"/>
      <c r="L186" s="914"/>
      <c r="M186" s="915"/>
      <c r="N186" s="916"/>
      <c r="O186" s="916"/>
    </row>
    <row r="187" spans="1:15" x14ac:dyDescent="0.25">
      <c r="A187" s="854"/>
      <c r="B187" s="853"/>
      <c r="C187" s="844"/>
      <c r="D187" s="914"/>
      <c r="E187" s="914"/>
      <c r="F187" s="914"/>
      <c r="G187" s="914"/>
      <c r="H187" s="914"/>
      <c r="I187" s="914"/>
      <c r="J187" s="914"/>
      <c r="K187" s="914"/>
      <c r="L187" s="914"/>
      <c r="M187" s="915"/>
      <c r="N187" s="916"/>
      <c r="O187" s="916"/>
    </row>
    <row r="188" spans="1:15" x14ac:dyDescent="0.25">
      <c r="A188" s="854"/>
      <c r="B188" s="853"/>
      <c r="C188" s="844"/>
      <c r="D188" s="914"/>
      <c r="E188" s="914"/>
      <c r="F188" s="914"/>
      <c r="G188" s="914"/>
      <c r="H188" s="914"/>
      <c r="I188" s="914"/>
      <c r="J188" s="914"/>
      <c r="K188" s="914"/>
      <c r="L188" s="914"/>
      <c r="M188" s="915"/>
      <c r="N188" s="916"/>
      <c r="O188" s="916"/>
    </row>
    <row r="189" spans="1:15" x14ac:dyDescent="0.25">
      <c r="A189" s="854"/>
      <c r="B189" s="853"/>
      <c r="C189" s="844"/>
      <c r="D189" s="914"/>
      <c r="E189" s="914"/>
      <c r="F189" s="914"/>
      <c r="G189" s="914"/>
      <c r="H189" s="914"/>
      <c r="I189" s="914"/>
      <c r="J189" s="914"/>
      <c r="K189" s="914"/>
      <c r="L189" s="914"/>
      <c r="M189" s="915"/>
      <c r="N189" s="916"/>
      <c r="O189" s="916"/>
    </row>
    <row r="190" spans="1:15" x14ac:dyDescent="0.25">
      <c r="A190" s="854"/>
      <c r="B190" s="853"/>
      <c r="C190" s="844"/>
      <c r="D190" s="914"/>
      <c r="E190" s="914"/>
      <c r="F190" s="914"/>
      <c r="G190" s="914"/>
      <c r="H190" s="914"/>
      <c r="I190" s="914"/>
      <c r="J190" s="914"/>
      <c r="K190" s="914"/>
      <c r="L190" s="914"/>
      <c r="M190" s="915"/>
      <c r="N190" s="916"/>
      <c r="O190" s="916"/>
    </row>
    <row r="191" spans="1:15" x14ac:dyDescent="0.25">
      <c r="A191" s="854"/>
      <c r="B191" s="853"/>
      <c r="C191" s="844"/>
      <c r="D191" s="914"/>
      <c r="E191" s="914"/>
      <c r="F191" s="914"/>
      <c r="G191" s="914"/>
      <c r="H191" s="914"/>
      <c r="I191" s="914"/>
      <c r="J191" s="914"/>
      <c r="K191" s="914"/>
      <c r="L191" s="914"/>
      <c r="M191" s="915"/>
      <c r="N191" s="916"/>
      <c r="O191" s="916"/>
    </row>
    <row r="192" spans="1:15" x14ac:dyDescent="0.25">
      <c r="A192" s="854"/>
      <c r="B192" s="853"/>
      <c r="C192" s="844"/>
      <c r="D192" s="914"/>
      <c r="E192" s="914"/>
      <c r="F192" s="914"/>
      <c r="G192" s="914"/>
      <c r="H192" s="914"/>
      <c r="I192" s="914"/>
      <c r="J192" s="914"/>
      <c r="K192" s="914"/>
      <c r="L192" s="914"/>
      <c r="M192" s="915"/>
      <c r="N192" s="916"/>
      <c r="O192" s="916"/>
    </row>
    <row r="193" spans="1:15" x14ac:dyDescent="0.25">
      <c r="A193" s="854"/>
      <c r="B193" s="853"/>
      <c r="C193" s="844"/>
      <c r="D193" s="914"/>
      <c r="E193" s="914"/>
      <c r="F193" s="914"/>
      <c r="G193" s="914"/>
      <c r="H193" s="914"/>
      <c r="I193" s="914"/>
      <c r="J193" s="914"/>
      <c r="K193" s="914"/>
      <c r="L193" s="914"/>
      <c r="M193" s="915"/>
      <c r="N193" s="916"/>
      <c r="O193" s="916"/>
    </row>
    <row r="194" spans="1:15" x14ac:dyDescent="0.25">
      <c r="A194" s="854"/>
      <c r="B194" s="853"/>
      <c r="C194" s="844"/>
      <c r="D194" s="914"/>
      <c r="E194" s="914"/>
      <c r="F194" s="914"/>
      <c r="G194" s="914"/>
      <c r="H194" s="914"/>
      <c r="I194" s="914"/>
      <c r="J194" s="914"/>
      <c r="K194" s="914"/>
      <c r="L194" s="914"/>
      <c r="M194" s="915"/>
      <c r="N194" s="916"/>
      <c r="O194" s="916"/>
    </row>
    <row r="195" spans="1:15" x14ac:dyDescent="0.25">
      <c r="A195" s="854"/>
      <c r="B195" s="853"/>
      <c r="C195" s="844"/>
      <c r="D195" s="914"/>
      <c r="E195" s="914"/>
      <c r="F195" s="914"/>
      <c r="G195" s="914"/>
      <c r="H195" s="914"/>
      <c r="I195" s="914"/>
      <c r="J195" s="914"/>
      <c r="K195" s="914"/>
      <c r="L195" s="914"/>
      <c r="M195" s="915"/>
      <c r="N195" s="916"/>
      <c r="O195" s="916"/>
    </row>
    <row r="196" spans="1:15" x14ac:dyDescent="0.25">
      <c r="A196" s="854"/>
      <c r="B196" s="853"/>
      <c r="C196" s="844"/>
      <c r="D196" s="914"/>
      <c r="E196" s="914"/>
      <c r="F196" s="914"/>
      <c r="G196" s="914"/>
      <c r="H196" s="914"/>
      <c r="I196" s="914"/>
      <c r="J196" s="914"/>
      <c r="K196" s="914"/>
      <c r="L196" s="914"/>
      <c r="M196" s="915"/>
      <c r="N196" s="916"/>
      <c r="O196" s="916"/>
    </row>
    <row r="197" spans="1:15" x14ac:dyDescent="0.25">
      <c r="A197" s="854"/>
      <c r="B197" s="853"/>
      <c r="C197" s="844"/>
      <c r="D197" s="914"/>
      <c r="E197" s="914"/>
      <c r="F197" s="914"/>
      <c r="G197" s="914"/>
      <c r="H197" s="914"/>
      <c r="I197" s="914"/>
      <c r="J197" s="914"/>
      <c r="K197" s="914"/>
      <c r="L197" s="914"/>
      <c r="M197" s="915"/>
      <c r="N197" s="916"/>
      <c r="O197" s="916"/>
    </row>
    <row r="198" spans="1:15" x14ac:dyDescent="0.25">
      <c r="A198" s="854"/>
      <c r="B198" s="853"/>
      <c r="C198" s="844"/>
      <c r="D198" s="914"/>
      <c r="E198" s="914"/>
      <c r="F198" s="914"/>
      <c r="G198" s="914"/>
      <c r="H198" s="914"/>
      <c r="I198" s="914"/>
      <c r="J198" s="914"/>
      <c r="K198" s="914"/>
      <c r="L198" s="914"/>
      <c r="M198" s="915"/>
      <c r="N198" s="916"/>
      <c r="O198" s="916"/>
    </row>
    <row r="199" spans="1:15" x14ac:dyDescent="0.25">
      <c r="A199" s="854"/>
      <c r="B199" s="853"/>
      <c r="C199" s="844"/>
      <c r="D199" s="914"/>
      <c r="E199" s="914"/>
      <c r="F199" s="914"/>
      <c r="G199" s="914"/>
      <c r="H199" s="914"/>
      <c r="I199" s="914"/>
      <c r="J199" s="914"/>
      <c r="K199" s="914"/>
      <c r="L199" s="914"/>
      <c r="M199" s="915"/>
      <c r="N199" s="916"/>
      <c r="O199" s="916"/>
    </row>
    <row r="200" spans="1:15" x14ac:dyDescent="0.25">
      <c r="A200" s="854"/>
      <c r="B200" s="853"/>
      <c r="C200" s="844"/>
      <c r="D200" s="914"/>
      <c r="E200" s="914"/>
      <c r="F200" s="914"/>
      <c r="G200" s="914"/>
      <c r="H200" s="914"/>
      <c r="I200" s="914"/>
      <c r="J200" s="914"/>
      <c r="K200" s="914"/>
      <c r="L200" s="914"/>
      <c r="M200" s="915"/>
      <c r="N200" s="916"/>
      <c r="O200" s="916"/>
    </row>
    <row r="201" spans="1:15" x14ac:dyDescent="0.25">
      <c r="A201" s="854"/>
      <c r="B201" s="853"/>
      <c r="C201" s="844"/>
      <c r="D201" s="914"/>
      <c r="E201" s="914"/>
      <c r="F201" s="914"/>
      <c r="G201" s="914"/>
      <c r="H201" s="914"/>
      <c r="I201" s="914"/>
      <c r="J201" s="914"/>
      <c r="K201" s="914"/>
      <c r="L201" s="914"/>
      <c r="M201" s="915"/>
      <c r="N201" s="916"/>
      <c r="O201" s="916"/>
    </row>
    <row r="202" spans="1:15" x14ac:dyDescent="0.25">
      <c r="A202" s="854"/>
      <c r="B202" s="853"/>
      <c r="C202" s="844"/>
      <c r="D202" s="914"/>
      <c r="E202" s="914"/>
      <c r="F202" s="914"/>
      <c r="G202" s="914"/>
      <c r="H202" s="914"/>
      <c r="I202" s="914"/>
      <c r="J202" s="914"/>
      <c r="K202" s="914"/>
      <c r="L202" s="914"/>
      <c r="M202" s="915"/>
      <c r="N202" s="916"/>
      <c r="O202" s="916"/>
    </row>
    <row r="203" spans="1:15" x14ac:dyDescent="0.25">
      <c r="A203" s="854"/>
      <c r="B203" s="853"/>
      <c r="C203" s="84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5"/>
      <c r="N203" s="916"/>
      <c r="O203" s="916"/>
    </row>
    <row r="204" spans="1:15" x14ac:dyDescent="0.25">
      <c r="A204" s="854"/>
      <c r="B204" s="853"/>
      <c r="C204" s="84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5"/>
      <c r="N204" s="916"/>
      <c r="O204" s="916"/>
    </row>
    <row r="205" spans="1:15" x14ac:dyDescent="0.25">
      <c r="A205" s="854"/>
      <c r="B205" s="853"/>
      <c r="C205" s="84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5"/>
      <c r="N205" s="916"/>
      <c r="O205" s="916"/>
    </row>
    <row r="206" spans="1:15" x14ac:dyDescent="0.25">
      <c r="A206" s="854"/>
      <c r="B206" s="853"/>
      <c r="C206" s="844"/>
      <c r="D206" s="914"/>
      <c r="E206" s="914"/>
      <c r="F206" s="914"/>
      <c r="G206" s="914"/>
      <c r="H206" s="914"/>
      <c r="I206" s="914"/>
      <c r="J206" s="914"/>
      <c r="K206" s="914"/>
      <c r="L206" s="914"/>
      <c r="M206" s="915"/>
      <c r="N206" s="916"/>
      <c r="O206" s="916"/>
    </row>
    <row r="207" spans="1:15" x14ac:dyDescent="0.25">
      <c r="A207" s="854"/>
      <c r="B207" s="853"/>
      <c r="C207" s="844"/>
      <c r="D207" s="914"/>
      <c r="E207" s="914"/>
      <c r="F207" s="914"/>
      <c r="G207" s="914"/>
      <c r="H207" s="914"/>
      <c r="I207" s="914"/>
      <c r="J207" s="914"/>
      <c r="K207" s="914"/>
      <c r="L207" s="914"/>
      <c r="M207" s="915"/>
      <c r="N207" s="916"/>
      <c r="O207" s="916"/>
    </row>
    <row r="208" spans="1:15" x14ac:dyDescent="0.25">
      <c r="A208" s="854"/>
      <c r="B208" s="853"/>
      <c r="C208" s="844"/>
      <c r="D208" s="914"/>
      <c r="E208" s="914"/>
      <c r="F208" s="914"/>
      <c r="G208" s="914"/>
      <c r="H208" s="914"/>
      <c r="I208" s="914"/>
      <c r="J208" s="914"/>
      <c r="K208" s="914"/>
      <c r="L208" s="914"/>
      <c r="M208" s="915"/>
      <c r="N208" s="916"/>
      <c r="O208" s="916"/>
    </row>
    <row r="209" spans="1:15" x14ac:dyDescent="0.25">
      <c r="A209" s="854"/>
      <c r="B209" s="853"/>
      <c r="C209" s="844"/>
      <c r="D209" s="914"/>
      <c r="E209" s="914"/>
      <c r="F209" s="914"/>
      <c r="G209" s="914"/>
      <c r="H209" s="914"/>
      <c r="I209" s="914"/>
      <c r="J209" s="914"/>
      <c r="K209" s="914"/>
      <c r="L209" s="914"/>
      <c r="M209" s="915"/>
      <c r="N209" s="916"/>
      <c r="O209" s="916"/>
    </row>
    <row r="210" spans="1:15" x14ac:dyDescent="0.25">
      <c r="A210" s="854"/>
      <c r="B210" s="853"/>
      <c r="C210" s="844"/>
      <c r="D210" s="914"/>
      <c r="E210" s="914"/>
      <c r="F210" s="914"/>
      <c r="G210" s="914"/>
      <c r="H210" s="914"/>
      <c r="I210" s="914"/>
      <c r="J210" s="914"/>
      <c r="K210" s="914"/>
      <c r="L210" s="914"/>
      <c r="M210" s="915"/>
      <c r="N210" s="916"/>
      <c r="O210" s="916"/>
    </row>
    <row r="211" spans="1:15" x14ac:dyDescent="0.25">
      <c r="A211" s="854"/>
      <c r="B211" s="853"/>
      <c r="C211" s="844"/>
      <c r="D211" s="914"/>
      <c r="E211" s="914"/>
      <c r="F211" s="914"/>
      <c r="G211" s="914"/>
      <c r="H211" s="914"/>
      <c r="I211" s="914"/>
      <c r="J211" s="914"/>
      <c r="K211" s="914"/>
      <c r="L211" s="914"/>
      <c r="M211" s="915"/>
      <c r="N211" s="916"/>
      <c r="O211" s="916"/>
    </row>
    <row r="212" spans="1:15" x14ac:dyDescent="0.25">
      <c r="A212" s="854"/>
      <c r="B212" s="853"/>
      <c r="C212" s="844"/>
      <c r="D212" s="914"/>
      <c r="E212" s="914"/>
      <c r="F212" s="914"/>
      <c r="G212" s="914"/>
      <c r="H212" s="914"/>
      <c r="I212" s="914"/>
      <c r="J212" s="914"/>
      <c r="K212" s="914"/>
      <c r="L212" s="914"/>
      <c r="M212" s="915"/>
      <c r="N212" s="916"/>
      <c r="O212" s="916"/>
    </row>
    <row r="213" spans="1:15" x14ac:dyDescent="0.25">
      <c r="A213" s="854"/>
      <c r="B213" s="853"/>
      <c r="C213" s="844"/>
      <c r="D213" s="914"/>
      <c r="E213" s="914"/>
      <c r="F213" s="914"/>
      <c r="G213" s="914"/>
      <c r="H213" s="914"/>
      <c r="I213" s="914"/>
      <c r="J213" s="914"/>
      <c r="K213" s="914"/>
      <c r="L213" s="914"/>
      <c r="M213" s="915"/>
      <c r="N213" s="916"/>
      <c r="O213" s="916"/>
    </row>
    <row r="214" spans="1:15" x14ac:dyDescent="0.25">
      <c r="A214" s="854"/>
      <c r="B214" s="853"/>
      <c r="C214" s="844"/>
      <c r="D214" s="914"/>
      <c r="E214" s="914"/>
      <c r="F214" s="914"/>
      <c r="G214" s="914"/>
      <c r="H214" s="914"/>
      <c r="I214" s="914"/>
      <c r="J214" s="914"/>
      <c r="K214" s="914"/>
      <c r="L214" s="914"/>
      <c r="M214" s="915"/>
      <c r="N214" s="916"/>
      <c r="O214" s="916"/>
    </row>
    <row r="215" spans="1:15" x14ac:dyDescent="0.25">
      <c r="A215" s="854"/>
      <c r="B215" s="853"/>
      <c r="C215" s="844"/>
      <c r="D215" s="914"/>
      <c r="E215" s="914"/>
      <c r="F215" s="914"/>
      <c r="G215" s="914"/>
      <c r="H215" s="914"/>
      <c r="I215" s="914"/>
      <c r="J215" s="914"/>
      <c r="K215" s="914"/>
      <c r="L215" s="914"/>
      <c r="M215" s="915"/>
      <c r="N215" s="916"/>
      <c r="O215" s="916"/>
    </row>
    <row r="216" spans="1:15" x14ac:dyDescent="0.25">
      <c r="A216" s="854"/>
      <c r="B216" s="853"/>
      <c r="C216" s="844"/>
      <c r="D216" s="914"/>
      <c r="E216" s="914"/>
      <c r="F216" s="914"/>
      <c r="G216" s="914"/>
      <c r="H216" s="914"/>
      <c r="I216" s="914"/>
      <c r="J216" s="914"/>
      <c r="K216" s="914"/>
      <c r="L216" s="914"/>
      <c r="M216" s="915"/>
      <c r="N216" s="916"/>
      <c r="O216" s="916"/>
    </row>
    <row r="217" spans="1:15" x14ac:dyDescent="0.25">
      <c r="A217" s="854"/>
      <c r="B217" s="853"/>
      <c r="C217" s="844"/>
      <c r="D217" s="914"/>
      <c r="E217" s="914"/>
      <c r="F217" s="914"/>
      <c r="G217" s="914"/>
      <c r="H217" s="914"/>
      <c r="I217" s="914"/>
      <c r="J217" s="914"/>
      <c r="K217" s="914"/>
      <c r="L217" s="914"/>
      <c r="M217" s="915"/>
      <c r="N217" s="916"/>
      <c r="O217" s="916"/>
    </row>
    <row r="218" spans="1:15" x14ac:dyDescent="0.25">
      <c r="A218" s="854"/>
      <c r="B218" s="853"/>
      <c r="C218" s="844"/>
      <c r="D218" s="914"/>
      <c r="E218" s="914"/>
      <c r="F218" s="914"/>
      <c r="G218" s="914"/>
      <c r="H218" s="914"/>
      <c r="I218" s="914"/>
      <c r="J218" s="914"/>
      <c r="K218" s="914"/>
      <c r="L218" s="914"/>
      <c r="M218" s="915"/>
      <c r="N218" s="916"/>
      <c r="O218" s="916"/>
    </row>
    <row r="219" spans="1:15" x14ac:dyDescent="0.25">
      <c r="A219" s="854"/>
      <c r="B219" s="853"/>
      <c r="C219" s="844"/>
      <c r="D219" s="914"/>
      <c r="E219" s="914"/>
      <c r="F219" s="914"/>
      <c r="G219" s="914"/>
      <c r="H219" s="914"/>
      <c r="I219" s="914"/>
      <c r="J219" s="914"/>
      <c r="K219" s="914"/>
      <c r="L219" s="914"/>
      <c r="M219" s="915"/>
      <c r="N219" s="916"/>
      <c r="O219" s="916"/>
    </row>
    <row r="220" spans="1:15" x14ac:dyDescent="0.25">
      <c r="A220" s="854"/>
      <c r="B220" s="853"/>
      <c r="C220" s="844"/>
      <c r="D220" s="914"/>
      <c r="E220" s="914"/>
      <c r="F220" s="914"/>
      <c r="G220" s="914"/>
      <c r="H220" s="914"/>
      <c r="I220" s="914"/>
      <c r="J220" s="914"/>
      <c r="K220" s="914"/>
      <c r="L220" s="914"/>
      <c r="M220" s="915"/>
      <c r="N220" s="916"/>
      <c r="O220" s="916"/>
    </row>
    <row r="221" spans="1:15" x14ac:dyDescent="0.25">
      <c r="A221" s="854"/>
      <c r="B221" s="853"/>
      <c r="C221" s="844"/>
      <c r="D221" s="914"/>
      <c r="E221" s="914"/>
      <c r="F221" s="914"/>
      <c r="G221" s="914"/>
      <c r="H221" s="914"/>
      <c r="I221" s="914"/>
      <c r="J221" s="914"/>
      <c r="K221" s="914"/>
      <c r="L221" s="914"/>
      <c r="M221" s="915"/>
      <c r="N221" s="916"/>
      <c r="O221" s="916"/>
    </row>
    <row r="222" spans="1:15" x14ac:dyDescent="0.25">
      <c r="A222" s="854"/>
      <c r="B222" s="853"/>
      <c r="C222" s="844"/>
      <c r="D222" s="914"/>
      <c r="E222" s="914"/>
      <c r="F222" s="914"/>
      <c r="G222" s="914"/>
      <c r="H222" s="914"/>
      <c r="I222" s="914"/>
      <c r="J222" s="914"/>
      <c r="K222" s="914"/>
      <c r="L222" s="914"/>
      <c r="M222" s="915"/>
      <c r="N222" s="916"/>
      <c r="O222" s="916"/>
    </row>
    <row r="223" spans="1:15" x14ac:dyDescent="0.25">
      <c r="A223" s="854"/>
      <c r="B223" s="853"/>
      <c r="C223" s="844"/>
      <c r="D223" s="914"/>
      <c r="E223" s="914"/>
      <c r="F223" s="914"/>
      <c r="G223" s="914"/>
      <c r="H223" s="914"/>
      <c r="I223" s="914"/>
      <c r="J223" s="914"/>
      <c r="K223" s="914"/>
      <c r="L223" s="914"/>
      <c r="M223" s="915"/>
      <c r="N223" s="916"/>
      <c r="O223" s="916"/>
    </row>
    <row r="224" spans="1:15" x14ac:dyDescent="0.25">
      <c r="A224" s="854"/>
      <c r="B224" s="853"/>
      <c r="C224" s="844"/>
      <c r="D224" s="914"/>
      <c r="E224" s="914"/>
      <c r="F224" s="914"/>
      <c r="G224" s="914"/>
      <c r="H224" s="914"/>
      <c r="I224" s="914"/>
      <c r="J224" s="914"/>
      <c r="K224" s="914"/>
      <c r="L224" s="914"/>
      <c r="M224" s="915"/>
      <c r="N224" s="916"/>
      <c r="O224" s="916"/>
    </row>
    <row r="225" spans="1:15" x14ac:dyDescent="0.25">
      <c r="A225" s="854"/>
      <c r="B225" s="853"/>
      <c r="C225" s="844"/>
      <c r="D225" s="914"/>
      <c r="E225" s="914"/>
      <c r="F225" s="914"/>
      <c r="G225" s="914"/>
      <c r="H225" s="914"/>
      <c r="I225" s="914"/>
      <c r="J225" s="914"/>
      <c r="K225" s="914"/>
      <c r="L225" s="914"/>
      <c r="M225" s="915"/>
      <c r="N225" s="916"/>
      <c r="O225" s="916"/>
    </row>
    <row r="226" spans="1:15" x14ac:dyDescent="0.25">
      <c r="A226" s="854"/>
      <c r="B226" s="853"/>
      <c r="C226" s="844"/>
      <c r="D226" s="914"/>
      <c r="E226" s="914"/>
      <c r="F226" s="914"/>
      <c r="G226" s="914"/>
      <c r="H226" s="914"/>
      <c r="I226" s="914"/>
      <c r="J226" s="914"/>
      <c r="K226" s="914"/>
      <c r="L226" s="914"/>
      <c r="M226" s="915"/>
      <c r="N226" s="916"/>
      <c r="O226" s="916"/>
    </row>
    <row r="227" spans="1:15" x14ac:dyDescent="0.25">
      <c r="A227" s="854"/>
      <c r="B227" s="853"/>
      <c r="C227" s="844"/>
      <c r="D227" s="914"/>
      <c r="E227" s="914"/>
      <c r="F227" s="914"/>
      <c r="G227" s="914"/>
      <c r="H227" s="914"/>
      <c r="I227" s="914"/>
      <c r="J227" s="914"/>
      <c r="K227" s="914"/>
      <c r="L227" s="914"/>
      <c r="M227" s="915"/>
      <c r="N227" s="916"/>
      <c r="O227" s="916"/>
    </row>
    <row r="228" spans="1:15" x14ac:dyDescent="0.25">
      <c r="A228" s="854"/>
      <c r="B228" s="853"/>
      <c r="C228" s="844"/>
      <c r="D228" s="914"/>
      <c r="E228" s="914"/>
      <c r="F228" s="914"/>
      <c r="G228" s="914"/>
      <c r="H228" s="914"/>
      <c r="I228" s="914"/>
      <c r="J228" s="914"/>
      <c r="K228" s="914"/>
      <c r="L228" s="914"/>
      <c r="M228" s="915"/>
      <c r="N228" s="916"/>
      <c r="O228" s="916"/>
    </row>
    <row r="229" spans="1:15" x14ac:dyDescent="0.25">
      <c r="A229" s="854"/>
      <c r="B229" s="853"/>
      <c r="C229" s="844"/>
      <c r="D229" s="914"/>
      <c r="E229" s="914"/>
      <c r="F229" s="914"/>
      <c r="G229" s="914"/>
      <c r="H229" s="914"/>
      <c r="I229" s="914"/>
      <c r="J229" s="914"/>
      <c r="K229" s="914"/>
      <c r="L229" s="914"/>
      <c r="M229" s="915"/>
      <c r="N229" s="916"/>
      <c r="O229" s="916"/>
    </row>
    <row r="230" spans="1:15" x14ac:dyDescent="0.25">
      <c r="A230" s="854"/>
      <c r="B230" s="853"/>
      <c r="C230" s="844"/>
      <c r="D230" s="914"/>
      <c r="E230" s="914"/>
      <c r="F230" s="914"/>
      <c r="G230" s="914"/>
      <c r="H230" s="914"/>
      <c r="I230" s="914"/>
      <c r="J230" s="914"/>
      <c r="K230" s="914"/>
      <c r="L230" s="914"/>
      <c r="M230" s="915"/>
      <c r="N230" s="916"/>
      <c r="O230" s="916"/>
    </row>
    <row r="231" spans="1:15" x14ac:dyDescent="0.25">
      <c r="A231" s="854"/>
      <c r="B231" s="853"/>
      <c r="C231" s="844"/>
      <c r="D231" s="914"/>
      <c r="E231" s="914"/>
      <c r="F231" s="914"/>
      <c r="G231" s="914"/>
      <c r="H231" s="914"/>
      <c r="I231" s="914"/>
      <c r="J231" s="914"/>
      <c r="K231" s="914"/>
      <c r="L231" s="914"/>
      <c r="M231" s="915"/>
      <c r="N231" s="916"/>
      <c r="O231" s="916"/>
    </row>
    <row r="232" spans="1:15" x14ac:dyDescent="0.25">
      <c r="A232" s="854"/>
      <c r="B232" s="853"/>
      <c r="C232" s="844"/>
      <c r="D232" s="914"/>
      <c r="E232" s="914"/>
      <c r="F232" s="914"/>
      <c r="G232" s="914"/>
      <c r="H232" s="914"/>
      <c r="I232" s="914"/>
      <c r="J232" s="914"/>
      <c r="K232" s="914"/>
      <c r="L232" s="914"/>
      <c r="M232" s="915"/>
      <c r="N232" s="916"/>
      <c r="O232" s="916"/>
    </row>
    <row r="233" spans="1:15" x14ac:dyDescent="0.25">
      <c r="A233" s="854"/>
      <c r="B233" s="853"/>
      <c r="C233" s="844"/>
      <c r="D233" s="914"/>
      <c r="E233" s="914"/>
      <c r="F233" s="914"/>
      <c r="G233" s="914"/>
      <c r="H233" s="914"/>
      <c r="I233" s="914"/>
      <c r="J233" s="914"/>
      <c r="K233" s="914"/>
      <c r="L233" s="914"/>
      <c r="M233" s="915"/>
      <c r="N233" s="916"/>
      <c r="O233" s="916"/>
    </row>
    <row r="234" spans="1:15" x14ac:dyDescent="0.25">
      <c r="A234" s="854"/>
      <c r="B234" s="853"/>
      <c r="C234" s="844"/>
      <c r="D234" s="914"/>
      <c r="E234" s="914"/>
      <c r="F234" s="914"/>
      <c r="G234" s="914"/>
      <c r="H234" s="914"/>
      <c r="I234" s="914"/>
      <c r="J234" s="914"/>
      <c r="K234" s="914"/>
      <c r="L234" s="914"/>
      <c r="M234" s="915"/>
      <c r="N234" s="916"/>
      <c r="O234" s="916"/>
    </row>
    <row r="235" spans="1:15" x14ac:dyDescent="0.25">
      <c r="A235" s="854"/>
      <c r="B235" s="853"/>
      <c r="C235" s="844"/>
      <c r="D235" s="914"/>
      <c r="E235" s="914"/>
      <c r="F235" s="914"/>
      <c r="G235" s="914"/>
      <c r="H235" s="914"/>
      <c r="I235" s="914"/>
      <c r="J235" s="914"/>
      <c r="K235" s="914"/>
      <c r="L235" s="914"/>
      <c r="M235" s="915"/>
      <c r="N235" s="916"/>
      <c r="O235" s="916"/>
    </row>
    <row r="236" spans="1:15" x14ac:dyDescent="0.25">
      <c r="A236" s="854"/>
      <c r="B236" s="853"/>
      <c r="C236" s="844"/>
      <c r="D236" s="914"/>
      <c r="E236" s="914"/>
      <c r="F236" s="914"/>
      <c r="G236" s="914"/>
      <c r="H236" s="914"/>
      <c r="I236" s="914"/>
      <c r="J236" s="914"/>
      <c r="K236" s="914"/>
      <c r="L236" s="914"/>
      <c r="M236" s="915"/>
      <c r="N236" s="916"/>
      <c r="O236" s="916"/>
    </row>
    <row r="237" spans="1:15" x14ac:dyDescent="0.25">
      <c r="A237" s="854"/>
      <c r="B237" s="853"/>
      <c r="C237" s="844"/>
      <c r="D237" s="914"/>
      <c r="E237" s="914"/>
      <c r="F237" s="914"/>
      <c r="G237" s="914"/>
      <c r="H237" s="914"/>
      <c r="I237" s="914"/>
      <c r="J237" s="914"/>
      <c r="K237" s="914"/>
      <c r="L237" s="914"/>
      <c r="M237" s="915"/>
      <c r="N237" s="916"/>
      <c r="O237" s="916"/>
    </row>
    <row r="238" spans="1:15" x14ac:dyDescent="0.25">
      <c r="A238" s="854"/>
      <c r="B238" s="853"/>
      <c r="C238" s="844"/>
      <c r="D238" s="914"/>
      <c r="E238" s="914"/>
      <c r="F238" s="914"/>
      <c r="G238" s="914"/>
      <c r="H238" s="914"/>
      <c r="I238" s="914"/>
      <c r="J238" s="914"/>
      <c r="K238" s="914"/>
      <c r="L238" s="914"/>
      <c r="M238" s="915"/>
      <c r="N238" s="916"/>
      <c r="O238" s="916"/>
    </row>
    <row r="239" spans="1:15" x14ac:dyDescent="0.25">
      <c r="A239" s="854"/>
      <c r="B239" s="853"/>
      <c r="C239" s="844"/>
      <c r="D239" s="914"/>
      <c r="E239" s="914"/>
      <c r="F239" s="914"/>
      <c r="G239" s="914"/>
      <c r="H239" s="914"/>
      <c r="I239" s="914"/>
      <c r="J239" s="914"/>
      <c r="K239" s="914"/>
      <c r="L239" s="914"/>
      <c r="M239" s="915"/>
      <c r="N239" s="916"/>
      <c r="O239" s="916"/>
    </row>
    <row r="240" spans="1:15" x14ac:dyDescent="0.25">
      <c r="A240" s="854"/>
      <c r="B240" s="853"/>
      <c r="C240" s="844"/>
      <c r="D240" s="914"/>
      <c r="E240" s="914"/>
      <c r="F240" s="914"/>
      <c r="G240" s="914"/>
      <c r="H240" s="914"/>
      <c r="I240" s="914"/>
      <c r="J240" s="914"/>
      <c r="K240" s="914"/>
      <c r="L240" s="914"/>
      <c r="M240" s="915"/>
      <c r="N240" s="916"/>
      <c r="O240" s="916"/>
    </row>
    <row r="241" spans="1:15" x14ac:dyDescent="0.25">
      <c r="A241" s="854"/>
      <c r="B241" s="853"/>
      <c r="C241" s="844"/>
      <c r="D241" s="914"/>
      <c r="E241" s="914"/>
      <c r="F241" s="914"/>
      <c r="G241" s="914"/>
      <c r="H241" s="914"/>
      <c r="I241" s="914"/>
      <c r="J241" s="914"/>
      <c r="K241" s="914"/>
      <c r="L241" s="914"/>
      <c r="M241" s="915"/>
      <c r="N241" s="916"/>
      <c r="O241" s="916"/>
    </row>
    <row r="242" spans="1:15" x14ac:dyDescent="0.25">
      <c r="A242" s="854"/>
      <c r="B242" s="853"/>
      <c r="C242" s="844"/>
      <c r="D242" s="914"/>
      <c r="E242" s="914"/>
      <c r="F242" s="914"/>
      <c r="G242" s="914"/>
      <c r="H242" s="914"/>
      <c r="I242" s="914"/>
      <c r="J242" s="914"/>
      <c r="K242" s="914"/>
      <c r="L242" s="914"/>
      <c r="M242" s="915"/>
      <c r="N242" s="916"/>
      <c r="O242" s="916"/>
    </row>
    <row r="243" spans="1:15" x14ac:dyDescent="0.25">
      <c r="A243" s="854"/>
      <c r="B243" s="853"/>
      <c r="C243" s="844"/>
      <c r="D243" s="914"/>
      <c r="E243" s="914"/>
      <c r="F243" s="914"/>
      <c r="G243" s="914"/>
      <c r="H243" s="914"/>
      <c r="I243" s="914"/>
      <c r="J243" s="914"/>
      <c r="K243" s="914"/>
      <c r="L243" s="914"/>
      <c r="M243" s="915"/>
      <c r="N243" s="916"/>
      <c r="O243" s="916"/>
    </row>
    <row r="244" spans="1:15" x14ac:dyDescent="0.25">
      <c r="A244" s="854"/>
      <c r="B244" s="853"/>
      <c r="C244" s="844"/>
      <c r="D244" s="914"/>
      <c r="E244" s="914"/>
      <c r="F244" s="914"/>
      <c r="G244" s="914"/>
      <c r="H244" s="914"/>
      <c r="I244" s="914"/>
      <c r="J244" s="914"/>
      <c r="K244" s="914"/>
      <c r="L244" s="914"/>
      <c r="M244" s="915"/>
      <c r="N244" s="916"/>
      <c r="O244" s="916"/>
    </row>
    <row r="245" spans="1:15" x14ac:dyDescent="0.25">
      <c r="A245" s="854"/>
      <c r="B245" s="853"/>
      <c r="C245" s="844"/>
      <c r="D245" s="914"/>
      <c r="E245" s="914"/>
      <c r="F245" s="914"/>
      <c r="G245" s="914"/>
      <c r="H245" s="914"/>
      <c r="I245" s="914"/>
      <c r="J245" s="914"/>
      <c r="K245" s="914"/>
      <c r="L245" s="914"/>
      <c r="M245" s="915"/>
      <c r="N245" s="916"/>
      <c r="O245" s="916"/>
    </row>
    <row r="246" spans="1:15" x14ac:dyDescent="0.25">
      <c r="A246" s="854"/>
      <c r="B246" s="853"/>
      <c r="C246" s="844"/>
      <c r="D246" s="914"/>
      <c r="E246" s="914"/>
      <c r="F246" s="914"/>
      <c r="G246" s="914"/>
      <c r="H246" s="914"/>
      <c r="I246" s="914"/>
      <c r="J246" s="914"/>
      <c r="K246" s="914"/>
      <c r="L246" s="914"/>
      <c r="M246" s="915"/>
      <c r="N246" s="916"/>
      <c r="O246" s="916"/>
    </row>
    <row r="247" spans="1:15" x14ac:dyDescent="0.25">
      <c r="A247" s="854"/>
      <c r="B247" s="853"/>
      <c r="C247" s="844"/>
      <c r="D247" s="914"/>
      <c r="E247" s="914"/>
      <c r="F247" s="914"/>
      <c r="G247" s="914"/>
      <c r="H247" s="914"/>
      <c r="I247" s="914"/>
      <c r="J247" s="914"/>
      <c r="K247" s="914"/>
      <c r="L247" s="914"/>
      <c r="M247" s="915"/>
      <c r="N247" s="916"/>
      <c r="O247" s="916"/>
    </row>
    <row r="248" spans="1:15" x14ac:dyDescent="0.25">
      <c r="A248" s="854"/>
      <c r="B248" s="853"/>
      <c r="C248" s="844"/>
      <c r="D248" s="914"/>
      <c r="E248" s="914"/>
      <c r="F248" s="914"/>
      <c r="G248" s="914"/>
      <c r="H248" s="914"/>
      <c r="I248" s="914"/>
      <c r="J248" s="914"/>
      <c r="K248" s="914"/>
      <c r="L248" s="914"/>
      <c r="M248" s="915"/>
      <c r="N248" s="916"/>
      <c r="O248" s="916"/>
    </row>
    <row r="249" spans="1:15" x14ac:dyDescent="0.25">
      <c r="A249" s="854"/>
      <c r="B249" s="853"/>
      <c r="C249" s="844"/>
      <c r="D249" s="914"/>
      <c r="E249" s="914"/>
      <c r="F249" s="914"/>
      <c r="G249" s="914"/>
      <c r="H249" s="914"/>
      <c r="I249" s="914"/>
      <c r="J249" s="914"/>
      <c r="K249" s="914"/>
      <c r="L249" s="914"/>
      <c r="M249" s="915"/>
      <c r="N249" s="916"/>
      <c r="O249" s="916"/>
    </row>
    <row r="250" spans="1:15" x14ac:dyDescent="0.25">
      <c r="A250" s="854"/>
      <c r="B250" s="853"/>
      <c r="C250" s="844"/>
      <c r="D250" s="914"/>
      <c r="E250" s="914"/>
      <c r="F250" s="914"/>
      <c r="G250" s="914"/>
      <c r="H250" s="914"/>
      <c r="I250" s="914"/>
      <c r="J250" s="914"/>
      <c r="K250" s="914"/>
      <c r="L250" s="914"/>
      <c r="M250" s="915"/>
      <c r="N250" s="916"/>
      <c r="O250" s="916"/>
    </row>
    <row r="251" spans="1:15" x14ac:dyDescent="0.25">
      <c r="A251" s="854"/>
      <c r="B251" s="853"/>
      <c r="C251" s="844"/>
      <c r="D251" s="914"/>
      <c r="E251" s="914"/>
      <c r="F251" s="914"/>
      <c r="G251" s="914"/>
      <c r="H251" s="914"/>
      <c r="I251" s="914"/>
      <c r="J251" s="914"/>
      <c r="K251" s="914"/>
      <c r="L251" s="914"/>
      <c r="M251" s="915"/>
      <c r="N251" s="916"/>
      <c r="O251" s="916"/>
    </row>
    <row r="252" spans="1:15" x14ac:dyDescent="0.25">
      <c r="A252" s="854"/>
      <c r="B252" s="853"/>
      <c r="C252" s="844"/>
      <c r="D252" s="914"/>
      <c r="E252" s="914"/>
      <c r="F252" s="914"/>
      <c r="G252" s="914"/>
      <c r="H252" s="914"/>
      <c r="I252" s="914"/>
      <c r="J252" s="914"/>
      <c r="K252" s="914"/>
      <c r="L252" s="914"/>
      <c r="M252" s="915"/>
      <c r="N252" s="916"/>
      <c r="O252" s="916"/>
    </row>
    <row r="253" spans="1:15" x14ac:dyDescent="0.25">
      <c r="A253" s="854"/>
      <c r="B253" s="853"/>
      <c r="C253" s="844"/>
      <c r="D253" s="914"/>
      <c r="E253" s="914"/>
      <c r="F253" s="914"/>
      <c r="G253" s="914"/>
      <c r="H253" s="914"/>
      <c r="I253" s="914"/>
      <c r="J253" s="914"/>
      <c r="K253" s="914"/>
      <c r="L253" s="914"/>
      <c r="M253" s="915"/>
      <c r="N253" s="916"/>
      <c r="O253" s="916"/>
    </row>
    <row r="254" spans="1:15" x14ac:dyDescent="0.25">
      <c r="A254" s="854"/>
      <c r="B254" s="853"/>
      <c r="C254" s="844"/>
      <c r="D254" s="914"/>
      <c r="E254" s="914"/>
      <c r="F254" s="914"/>
      <c r="G254" s="914"/>
      <c r="H254" s="914"/>
      <c r="I254" s="914"/>
      <c r="J254" s="914"/>
      <c r="K254" s="914"/>
      <c r="L254" s="914"/>
      <c r="M254" s="915"/>
      <c r="N254" s="916"/>
      <c r="O254" s="916"/>
    </row>
    <row r="255" spans="1:15" x14ac:dyDescent="0.25">
      <c r="A255" s="854"/>
      <c r="B255" s="853"/>
      <c r="C255" s="844"/>
      <c r="D255" s="844"/>
      <c r="E255" s="844"/>
      <c r="F255" s="844"/>
      <c r="G255" s="844"/>
      <c r="H255" s="844"/>
      <c r="I255" s="844"/>
      <c r="J255" s="844"/>
      <c r="K255" s="844"/>
      <c r="L255" s="844"/>
      <c r="M255" s="844"/>
      <c r="N255" s="844"/>
      <c r="O255" s="844"/>
    </row>
    <row r="256" spans="1:15" x14ac:dyDescent="0.25">
      <c r="A256" s="854"/>
      <c r="B256" s="853"/>
      <c r="C256" s="844"/>
      <c r="D256" s="844"/>
      <c r="E256" s="844"/>
      <c r="F256" s="844"/>
      <c r="G256" s="844"/>
      <c r="H256" s="844"/>
      <c r="I256" s="844"/>
      <c r="J256" s="844"/>
      <c r="K256" s="844"/>
      <c r="L256" s="844"/>
      <c r="M256" s="844"/>
      <c r="N256" s="844"/>
      <c r="O256" s="844"/>
    </row>
    <row r="257" spans="1:15" x14ac:dyDescent="0.25">
      <c r="A257" s="854"/>
      <c r="B257" s="853"/>
      <c r="C257" s="844"/>
      <c r="D257" s="844"/>
      <c r="E257" s="844"/>
      <c r="F257" s="844"/>
      <c r="G257" s="844"/>
      <c r="H257" s="844"/>
      <c r="I257" s="844"/>
      <c r="J257" s="844"/>
      <c r="K257" s="844"/>
      <c r="L257" s="844"/>
      <c r="M257" s="844"/>
      <c r="N257" s="844"/>
      <c r="O257" s="844"/>
    </row>
    <row r="258" spans="1:15" x14ac:dyDescent="0.25">
      <c r="A258" s="854"/>
      <c r="B258" s="853"/>
      <c r="C258" s="844"/>
      <c r="D258" s="844"/>
      <c r="E258" s="844"/>
      <c r="F258" s="844"/>
      <c r="G258" s="844"/>
      <c r="H258" s="844"/>
      <c r="I258" s="844"/>
      <c r="J258" s="844"/>
      <c r="K258" s="844"/>
      <c r="L258" s="844"/>
      <c r="M258" s="844"/>
      <c r="N258" s="844"/>
      <c r="O258" s="844"/>
    </row>
    <row r="259" spans="1:15" x14ac:dyDescent="0.25">
      <c r="A259" s="854"/>
      <c r="B259" s="853"/>
      <c r="C259" s="844"/>
      <c r="D259" s="844"/>
      <c r="E259" s="844"/>
      <c r="F259" s="844"/>
      <c r="G259" s="844"/>
      <c r="H259" s="844"/>
      <c r="I259" s="844"/>
      <c r="J259" s="844"/>
      <c r="K259" s="844"/>
      <c r="L259" s="844"/>
      <c r="M259" s="844"/>
      <c r="N259" s="844"/>
      <c r="O259" s="844"/>
    </row>
    <row r="260" spans="1:15" x14ac:dyDescent="0.25">
      <c r="A260" s="854"/>
      <c r="B260" s="853"/>
      <c r="C260" s="844"/>
      <c r="D260" s="844"/>
      <c r="E260" s="844"/>
      <c r="F260" s="844"/>
      <c r="G260" s="844"/>
      <c r="H260" s="844"/>
      <c r="I260" s="844"/>
      <c r="J260" s="844"/>
      <c r="K260" s="844"/>
      <c r="L260" s="844"/>
      <c r="M260" s="844"/>
      <c r="N260" s="844"/>
      <c r="O260" s="844"/>
    </row>
    <row r="261" spans="1:15" x14ac:dyDescent="0.25">
      <c r="A261" s="854"/>
      <c r="B261" s="853"/>
      <c r="C261" s="844"/>
      <c r="D261" s="844"/>
      <c r="E261" s="844"/>
      <c r="F261" s="844"/>
      <c r="G261" s="844"/>
      <c r="H261" s="844"/>
      <c r="I261" s="844"/>
      <c r="J261" s="844"/>
      <c r="K261" s="844"/>
      <c r="L261" s="844"/>
      <c r="M261" s="844"/>
      <c r="N261" s="844"/>
      <c r="O261" s="844"/>
    </row>
    <row r="262" spans="1:15" x14ac:dyDescent="0.25">
      <c r="A262" s="854"/>
      <c r="B262" s="853"/>
      <c r="C262" s="844"/>
      <c r="D262" s="844"/>
      <c r="E262" s="844"/>
      <c r="F262" s="844"/>
      <c r="G262" s="844"/>
      <c r="H262" s="844"/>
      <c r="I262" s="844"/>
      <c r="J262" s="844"/>
      <c r="K262" s="844"/>
      <c r="L262" s="844"/>
      <c r="M262" s="844"/>
      <c r="N262" s="844"/>
      <c r="O262" s="844"/>
    </row>
    <row r="263" spans="1:15" x14ac:dyDescent="0.25">
      <c r="A263" s="854"/>
      <c r="B263" s="853"/>
      <c r="C263" s="844"/>
      <c r="D263" s="844"/>
      <c r="E263" s="844"/>
      <c r="F263" s="844"/>
      <c r="G263" s="844"/>
      <c r="H263" s="844"/>
      <c r="I263" s="844"/>
      <c r="J263" s="844"/>
      <c r="K263" s="844"/>
      <c r="L263" s="844"/>
      <c r="M263" s="844"/>
      <c r="N263" s="844"/>
      <c r="O263" s="844"/>
    </row>
    <row r="264" spans="1:15" x14ac:dyDescent="0.25">
      <c r="A264" s="854"/>
      <c r="B264" s="853"/>
      <c r="C264" s="844"/>
      <c r="D264" s="844"/>
      <c r="E264" s="844"/>
      <c r="F264" s="844"/>
      <c r="G264" s="844"/>
      <c r="H264" s="844"/>
      <c r="I264" s="844"/>
      <c r="J264" s="844"/>
      <c r="K264" s="844"/>
      <c r="L264" s="844"/>
      <c r="M264" s="844"/>
      <c r="N264" s="844"/>
      <c r="O264" s="844"/>
    </row>
    <row r="265" spans="1:15" x14ac:dyDescent="0.25">
      <c r="A265" s="854"/>
      <c r="B265" s="853"/>
      <c r="C265" s="844"/>
      <c r="D265" s="844"/>
      <c r="E265" s="844"/>
      <c r="F265" s="844"/>
      <c r="G265" s="844"/>
      <c r="H265" s="844"/>
      <c r="I265" s="844"/>
      <c r="J265" s="844"/>
      <c r="K265" s="844"/>
      <c r="L265" s="844"/>
      <c r="M265" s="844"/>
      <c r="N265" s="844"/>
      <c r="O265" s="844"/>
    </row>
    <row r="266" spans="1:15" x14ac:dyDescent="0.25">
      <c r="A266" s="854"/>
      <c r="B266" s="853"/>
      <c r="C266" s="844"/>
      <c r="D266" s="844"/>
      <c r="E266" s="844"/>
      <c r="F266" s="844"/>
      <c r="G266" s="844"/>
      <c r="H266" s="844"/>
      <c r="I266" s="844"/>
      <c r="J266" s="844"/>
      <c r="K266" s="844"/>
      <c r="L266" s="844"/>
      <c r="M266" s="844"/>
      <c r="N266" s="844"/>
      <c r="O266" s="844"/>
    </row>
    <row r="267" spans="1:15" x14ac:dyDescent="0.25">
      <c r="A267" s="854"/>
      <c r="B267" s="853"/>
      <c r="C267" s="844"/>
      <c r="D267" s="844"/>
      <c r="E267" s="844"/>
      <c r="F267" s="844"/>
      <c r="G267" s="844"/>
      <c r="H267" s="844"/>
      <c r="I267" s="844"/>
      <c r="J267" s="844"/>
      <c r="K267" s="844"/>
      <c r="L267" s="844"/>
      <c r="M267" s="844"/>
      <c r="N267" s="844"/>
      <c r="O267" s="844"/>
    </row>
    <row r="268" spans="1:15" x14ac:dyDescent="0.25">
      <c r="A268" s="854"/>
      <c r="B268" s="853"/>
      <c r="C268" s="844"/>
      <c r="D268" s="844"/>
      <c r="E268" s="844"/>
      <c r="F268" s="844"/>
      <c r="G268" s="844"/>
      <c r="H268" s="844"/>
      <c r="I268" s="844"/>
      <c r="J268" s="844"/>
      <c r="K268" s="844"/>
      <c r="L268" s="844"/>
      <c r="M268" s="844"/>
      <c r="N268" s="844"/>
      <c r="O268" s="844"/>
    </row>
    <row r="269" spans="1:15" x14ac:dyDescent="0.25">
      <c r="A269" s="854"/>
      <c r="B269" s="853"/>
      <c r="C269" s="844"/>
      <c r="D269" s="844"/>
      <c r="E269" s="844"/>
      <c r="F269" s="844"/>
      <c r="G269" s="844"/>
      <c r="H269" s="844"/>
      <c r="I269" s="844"/>
      <c r="J269" s="844"/>
      <c r="K269" s="844"/>
      <c r="L269" s="844"/>
      <c r="M269" s="844"/>
      <c r="N269" s="844"/>
      <c r="O269" s="844"/>
    </row>
    <row r="270" spans="1:15" x14ac:dyDescent="0.25">
      <c r="A270" s="854"/>
      <c r="B270" s="837" t="s">
        <v>1989</v>
      </c>
      <c r="C270" s="850" t="s">
        <v>45</v>
      </c>
      <c r="D270" s="844"/>
      <c r="E270" s="844"/>
      <c r="F270" s="844"/>
      <c r="G270" s="844"/>
      <c r="H270" s="844"/>
      <c r="I270" s="844"/>
      <c r="J270" s="844"/>
      <c r="K270" s="844"/>
      <c r="L270" s="844"/>
      <c r="M270" s="844"/>
      <c r="N270" s="844"/>
      <c r="O270" s="844"/>
    </row>
    <row r="271" spans="1:15" x14ac:dyDescent="0.25">
      <c r="A271" s="854"/>
      <c r="B271" s="837"/>
      <c r="C271" s="850"/>
      <c r="D271" s="844"/>
      <c r="E271" s="844"/>
      <c r="F271" s="844"/>
      <c r="G271" s="844"/>
      <c r="H271" s="844"/>
      <c r="I271" s="844"/>
      <c r="J271" s="844"/>
      <c r="K271" s="844"/>
      <c r="L271" s="844"/>
      <c r="M271" s="844"/>
      <c r="N271" s="844"/>
      <c r="O271" s="844"/>
    </row>
    <row r="272" spans="1:15" x14ac:dyDescent="0.25">
      <c r="A272" s="854"/>
      <c r="B272" s="853"/>
      <c r="C272" s="842" t="s">
        <v>2051</v>
      </c>
      <c r="D272" s="844"/>
      <c r="E272" s="844"/>
      <c r="F272" s="844"/>
      <c r="G272" s="844"/>
      <c r="H272" s="844"/>
      <c r="I272" s="844"/>
      <c r="J272" s="844"/>
      <c r="K272" s="844"/>
      <c r="L272" s="844"/>
      <c r="M272" s="844"/>
      <c r="N272" s="844"/>
      <c r="O272" s="844"/>
    </row>
    <row r="273" spans="1:15" x14ac:dyDescent="0.25">
      <c r="A273" s="854"/>
      <c r="B273" s="853"/>
      <c r="C273" s="844"/>
      <c r="D273" s="844"/>
      <c r="E273" s="844"/>
      <c r="F273" s="844"/>
      <c r="G273" s="844"/>
      <c r="H273" s="844"/>
      <c r="I273" s="844"/>
      <c r="J273" s="844"/>
      <c r="K273" s="844"/>
      <c r="L273" s="844"/>
      <c r="M273" s="844"/>
      <c r="N273" s="844"/>
      <c r="O273" s="844"/>
    </row>
    <row r="274" spans="1:15" x14ac:dyDescent="0.25">
      <c r="A274" s="854"/>
      <c r="B274" s="853"/>
      <c r="C274" s="844"/>
      <c r="D274" s="1238" t="s">
        <v>241</v>
      </c>
      <c r="E274" s="1239"/>
      <c r="F274" s="1239"/>
      <c r="G274" s="1239"/>
      <c r="H274" s="1239"/>
      <c r="I274" s="1239"/>
      <c r="J274" s="1239"/>
      <c r="K274" s="1239"/>
      <c r="L274" s="1240"/>
      <c r="M274" s="1212">
        <v>2020</v>
      </c>
      <c r="N274" s="1213"/>
      <c r="O274" s="1214"/>
    </row>
    <row r="275" spans="1:15" x14ac:dyDescent="0.25">
      <c r="A275" s="854"/>
      <c r="B275" s="853"/>
      <c r="C275" s="844"/>
      <c r="D275" s="1263" t="s">
        <v>2052</v>
      </c>
      <c r="E275" s="1264"/>
      <c r="F275" s="1264"/>
      <c r="G275" s="1264"/>
      <c r="H275" s="1264"/>
      <c r="I275" s="1264"/>
      <c r="J275" s="1264"/>
      <c r="K275" s="1264"/>
      <c r="L275" s="1265"/>
      <c r="M275" s="1266">
        <f>SUM('[3]BALANZA JUNIO'!I514)</f>
        <v>39373.93</v>
      </c>
      <c r="N275" s="1266"/>
      <c r="O275" s="1266"/>
    </row>
    <row r="276" spans="1:15" x14ac:dyDescent="0.25">
      <c r="A276" s="854"/>
      <c r="B276" s="853"/>
      <c r="C276" s="844"/>
      <c r="D276" s="1230" t="s">
        <v>2053</v>
      </c>
      <c r="E276" s="1231"/>
      <c r="F276" s="1231"/>
      <c r="G276" s="1231"/>
      <c r="H276" s="1231"/>
      <c r="I276" s="1231"/>
      <c r="J276" s="1231"/>
      <c r="K276" s="1231"/>
      <c r="L276" s="1232"/>
      <c r="M276" s="1210">
        <f>SUM(M275)</f>
        <v>39373.93</v>
      </c>
      <c r="N276" s="1210"/>
      <c r="O276" s="1210"/>
    </row>
    <row r="277" spans="1:15" x14ac:dyDescent="0.25">
      <c r="A277" s="854"/>
      <c r="B277" s="853"/>
      <c r="C277" s="844"/>
      <c r="D277" s="844"/>
      <c r="E277" s="844"/>
      <c r="F277" s="844"/>
      <c r="G277" s="844"/>
      <c r="H277" s="844"/>
      <c r="I277" s="844"/>
      <c r="J277" s="844"/>
      <c r="K277" s="844"/>
      <c r="L277" s="844"/>
      <c r="M277" s="844"/>
      <c r="N277" s="844"/>
      <c r="O277" s="844"/>
    </row>
    <row r="278" spans="1:15" x14ac:dyDescent="0.25">
      <c r="A278" s="853"/>
      <c r="B278" s="836" t="s">
        <v>2054</v>
      </c>
      <c r="C278" s="856" t="s">
        <v>2055</v>
      </c>
      <c r="D278" s="853"/>
      <c r="E278" s="853"/>
      <c r="F278" s="853"/>
      <c r="G278" s="853"/>
      <c r="H278" s="853"/>
      <c r="I278" s="853"/>
      <c r="J278" s="853"/>
      <c r="K278" s="853"/>
      <c r="L278" s="853"/>
      <c r="M278" s="853"/>
      <c r="N278" s="853"/>
      <c r="O278" s="853"/>
    </row>
    <row r="279" spans="1:15" x14ac:dyDescent="0.25">
      <c r="A279" s="853"/>
      <c r="B279" s="836"/>
      <c r="C279" s="856"/>
      <c r="D279" s="853"/>
      <c r="E279" s="853"/>
      <c r="F279" s="853"/>
      <c r="G279" s="853"/>
      <c r="H279" s="853"/>
      <c r="I279" s="853"/>
      <c r="J279" s="853"/>
      <c r="K279" s="853"/>
      <c r="L279" s="853"/>
      <c r="M279" s="853"/>
      <c r="N279" s="853"/>
      <c r="O279" s="853"/>
    </row>
    <row r="280" spans="1:15" x14ac:dyDescent="0.25">
      <c r="A280" s="857"/>
      <c r="B280" s="857"/>
      <c r="C280" s="836" t="s">
        <v>2056</v>
      </c>
      <c r="D280" s="857"/>
      <c r="E280" s="857"/>
      <c r="F280" s="857"/>
      <c r="G280" s="857"/>
      <c r="H280" s="857"/>
      <c r="I280" s="857"/>
      <c r="J280" s="857"/>
      <c r="K280" s="857"/>
      <c r="L280" s="857"/>
      <c r="M280" s="857"/>
      <c r="N280" s="857"/>
      <c r="O280" s="857"/>
    </row>
    <row r="281" spans="1:15" x14ac:dyDescent="0.25">
      <c r="A281" s="857"/>
      <c r="B281" s="857"/>
      <c r="C281" s="836"/>
      <c r="D281" s="857"/>
      <c r="E281" s="857"/>
      <c r="F281" s="857"/>
      <c r="G281" s="857"/>
      <c r="H281" s="857"/>
      <c r="I281" s="857"/>
      <c r="J281" s="857"/>
      <c r="K281" s="857"/>
      <c r="L281" s="857"/>
      <c r="M281" s="857"/>
      <c r="N281" s="857"/>
      <c r="O281" s="857"/>
    </row>
    <row r="282" spans="1:15" x14ac:dyDescent="0.25">
      <c r="B282" s="858"/>
      <c r="C282" s="859"/>
      <c r="D282" s="859"/>
      <c r="E282" s="859"/>
      <c r="F282" s="859"/>
      <c r="G282" s="859"/>
      <c r="H282" s="859"/>
      <c r="I282" s="859"/>
      <c r="J282" s="859"/>
      <c r="K282" s="859"/>
      <c r="L282" s="859"/>
      <c r="M282" s="859"/>
      <c r="N282" s="859"/>
      <c r="O282" s="859"/>
    </row>
    <row r="283" spans="1:15" x14ac:dyDescent="0.25">
      <c r="B283" s="858"/>
      <c r="C283" s="859"/>
      <c r="D283" s="1238" t="s">
        <v>241</v>
      </c>
      <c r="E283" s="1239"/>
      <c r="F283" s="1239"/>
      <c r="G283" s="1239"/>
      <c r="H283" s="1239"/>
      <c r="I283" s="1239"/>
      <c r="J283" s="1239"/>
      <c r="K283" s="1239"/>
      <c r="L283" s="1240"/>
      <c r="M283" s="1212" t="s">
        <v>1997</v>
      </c>
      <c r="N283" s="1213"/>
      <c r="O283" s="1214"/>
    </row>
    <row r="284" spans="1:15" x14ac:dyDescent="0.25">
      <c r="B284" s="858"/>
      <c r="C284" s="859"/>
      <c r="D284" s="1241" t="s">
        <v>2057</v>
      </c>
      <c r="E284" s="1242"/>
      <c r="F284" s="1242"/>
      <c r="G284" s="1242"/>
      <c r="H284" s="1242"/>
      <c r="I284" s="1242"/>
      <c r="J284" s="1242"/>
      <c r="K284" s="1242"/>
      <c r="L284" s="1243"/>
      <c r="M284" s="1245">
        <v>27017929.989999998</v>
      </c>
      <c r="N284" s="1245"/>
      <c r="O284" s="1245"/>
    </row>
    <row r="285" spans="1:15" x14ac:dyDescent="0.25">
      <c r="B285" s="858"/>
      <c r="C285" s="859"/>
      <c r="D285" s="1241" t="s">
        <v>2058</v>
      </c>
      <c r="E285" s="1242"/>
      <c r="F285" s="1242"/>
      <c r="G285" s="1242"/>
      <c r="H285" s="1242"/>
      <c r="I285" s="1242"/>
      <c r="J285" s="1242"/>
      <c r="K285" s="1242"/>
      <c r="L285" s="1243"/>
      <c r="M285" s="1245">
        <v>69333414.930000007</v>
      </c>
      <c r="N285" s="1245"/>
      <c r="O285" s="1245"/>
    </row>
    <row r="286" spans="1:15" x14ac:dyDescent="0.25">
      <c r="B286" s="858"/>
      <c r="C286" s="859"/>
      <c r="D286" s="1230" t="s">
        <v>2059</v>
      </c>
      <c r="E286" s="1231"/>
      <c r="F286" s="1231"/>
      <c r="G286" s="1231"/>
      <c r="H286" s="1231"/>
      <c r="I286" s="1231"/>
      <c r="J286" s="1231"/>
      <c r="K286" s="1231"/>
      <c r="L286" s="1232"/>
      <c r="M286" s="1246">
        <f>SUM(M284:O285)</f>
        <v>96351344.920000002</v>
      </c>
      <c r="N286" s="1246"/>
      <c r="O286" s="1246"/>
    </row>
    <row r="287" spans="1:15" x14ac:dyDescent="0.25">
      <c r="B287" s="858"/>
      <c r="C287" s="859"/>
      <c r="D287" s="1241" t="s">
        <v>2060</v>
      </c>
      <c r="E287" s="1242"/>
      <c r="F287" s="1242"/>
      <c r="G287" s="1242"/>
      <c r="H287" s="1242"/>
      <c r="I287" s="1242"/>
      <c r="J287" s="1242"/>
      <c r="K287" s="1242"/>
      <c r="L287" s="1243"/>
      <c r="M287" s="1245">
        <v>1285.04</v>
      </c>
      <c r="N287" s="1245"/>
      <c r="O287" s="1245"/>
    </row>
    <row r="288" spans="1:15" x14ac:dyDescent="0.25">
      <c r="B288" s="858"/>
      <c r="C288" s="859"/>
      <c r="D288" s="1230" t="s">
        <v>2061</v>
      </c>
      <c r="E288" s="1231"/>
      <c r="F288" s="1231"/>
      <c r="G288" s="1231"/>
      <c r="H288" s="1231"/>
      <c r="I288" s="1231"/>
      <c r="J288" s="1231"/>
      <c r="K288" s="1231"/>
      <c r="L288" s="1232"/>
      <c r="M288" s="1262">
        <f>SUM(M287)</f>
        <v>1285.04</v>
      </c>
      <c r="N288" s="1246"/>
      <c r="O288" s="1246"/>
    </row>
    <row r="289" spans="1:18" x14ac:dyDescent="0.25">
      <c r="B289" s="858"/>
      <c r="C289" s="859"/>
      <c r="D289" s="1230" t="s">
        <v>1993</v>
      </c>
      <c r="E289" s="1231"/>
      <c r="F289" s="1231"/>
      <c r="G289" s="1231"/>
      <c r="H289" s="1231"/>
      <c r="I289" s="1231"/>
      <c r="J289" s="1231"/>
      <c r="K289" s="1231"/>
      <c r="L289" s="1232"/>
      <c r="M289" s="1246">
        <f>M288+M286</f>
        <v>96352629.960000008</v>
      </c>
      <c r="N289" s="1246"/>
      <c r="O289" s="1246"/>
    </row>
    <row r="290" spans="1:18" x14ac:dyDescent="0.25">
      <c r="B290" s="858"/>
      <c r="C290" s="859"/>
      <c r="D290" s="859"/>
      <c r="E290" s="859"/>
      <c r="F290" s="859"/>
      <c r="G290" s="859"/>
      <c r="H290" s="859"/>
      <c r="I290" s="859"/>
      <c r="J290" s="859"/>
      <c r="K290" s="859"/>
      <c r="L290" s="859"/>
      <c r="M290" s="859"/>
      <c r="N290" s="859"/>
      <c r="O290" s="859"/>
    </row>
    <row r="291" spans="1:18" x14ac:dyDescent="0.25">
      <c r="A291" s="844"/>
      <c r="B291" s="845"/>
      <c r="C291" s="844"/>
      <c r="D291" s="844"/>
      <c r="E291" s="844"/>
      <c r="F291" s="844"/>
      <c r="G291" s="844"/>
      <c r="H291" s="844"/>
      <c r="I291" s="844"/>
      <c r="J291" s="844"/>
      <c r="K291" s="844"/>
      <c r="L291" s="844"/>
      <c r="M291" s="844"/>
      <c r="N291" s="844"/>
      <c r="O291" s="844"/>
    </row>
    <row r="292" spans="1:18" x14ac:dyDescent="0.25">
      <c r="A292" s="844"/>
      <c r="B292" s="845"/>
      <c r="C292" s="844"/>
      <c r="D292" s="844"/>
      <c r="E292" s="844"/>
      <c r="F292" s="844"/>
      <c r="G292" s="844"/>
      <c r="H292" s="844"/>
      <c r="I292" s="844"/>
      <c r="J292" s="844"/>
      <c r="K292" s="844"/>
      <c r="L292" s="844"/>
      <c r="M292" s="844"/>
      <c r="N292" s="844"/>
      <c r="O292" s="844"/>
    </row>
    <row r="293" spans="1:18" x14ac:dyDescent="0.25">
      <c r="A293" s="860"/>
      <c r="B293" s="861" t="s">
        <v>2062</v>
      </c>
      <c r="C293" s="862" t="s">
        <v>2063</v>
      </c>
    </row>
    <row r="294" spans="1:18" x14ac:dyDescent="0.25">
      <c r="A294" s="860"/>
      <c r="B294" s="861"/>
      <c r="C294" s="862"/>
    </row>
    <row r="295" spans="1:18" x14ac:dyDescent="0.25">
      <c r="A295" s="860"/>
      <c r="B295" s="861"/>
      <c r="C295" s="862"/>
    </row>
    <row r="296" spans="1:18" x14ac:dyDescent="0.25">
      <c r="A296" s="860"/>
      <c r="B296" s="861"/>
      <c r="C296" s="862"/>
    </row>
    <row r="297" spans="1:18" x14ac:dyDescent="0.25">
      <c r="A297" s="860"/>
      <c r="B297" s="861"/>
      <c r="C297" s="862"/>
    </row>
    <row r="298" spans="1:18" x14ac:dyDescent="0.25">
      <c r="A298" s="860"/>
      <c r="B298" s="861"/>
      <c r="C298" s="862"/>
    </row>
    <row r="299" spans="1:18" s="830" customFormat="1" x14ac:dyDescent="0.25">
      <c r="A299" s="860"/>
      <c r="B299" s="861"/>
      <c r="C299" s="862"/>
      <c r="P299"/>
      <c r="Q299"/>
      <c r="R299"/>
    </row>
    <row r="300" spans="1:18" s="830" customFormat="1" x14ac:dyDescent="0.25">
      <c r="A300" s="860"/>
      <c r="B300" s="861"/>
      <c r="C300" s="862"/>
      <c r="P300"/>
      <c r="Q300"/>
      <c r="R300"/>
    </row>
    <row r="301" spans="1:18" s="830" customFormat="1" x14ac:dyDescent="0.25">
      <c r="A301" s="860"/>
      <c r="B301" s="861"/>
      <c r="C301" s="862"/>
      <c r="P301"/>
      <c r="Q301"/>
      <c r="R301"/>
    </row>
    <row r="302" spans="1:18" s="830" customFormat="1" x14ac:dyDescent="0.25">
      <c r="A302" s="860"/>
      <c r="B302" s="861"/>
      <c r="C302" s="862"/>
      <c r="P302"/>
      <c r="Q302"/>
      <c r="R302"/>
    </row>
    <row r="303" spans="1:18" s="830" customFormat="1" x14ac:dyDescent="0.25">
      <c r="A303" s="860"/>
      <c r="B303" s="861"/>
      <c r="C303" s="862"/>
      <c r="P303"/>
      <c r="Q303"/>
      <c r="R303"/>
    </row>
    <row r="304" spans="1:18" s="830" customFormat="1" x14ac:dyDescent="0.25">
      <c r="A304" s="860"/>
      <c r="B304" s="861"/>
      <c r="C304" s="862"/>
      <c r="P304"/>
      <c r="Q304"/>
      <c r="R304"/>
    </row>
    <row r="305" spans="1:18" s="830" customFormat="1" x14ac:dyDescent="0.25">
      <c r="A305" s="860"/>
      <c r="B305" s="861"/>
      <c r="C305" s="862"/>
      <c r="P305"/>
      <c r="Q305"/>
      <c r="R305"/>
    </row>
    <row r="306" spans="1:18" s="830" customFormat="1" x14ac:dyDescent="0.25">
      <c r="A306" s="860"/>
      <c r="B306" s="861"/>
      <c r="C306" s="862"/>
      <c r="P306"/>
      <c r="Q306"/>
      <c r="R306"/>
    </row>
    <row r="307" spans="1:18" s="830" customFormat="1" x14ac:dyDescent="0.25">
      <c r="A307" s="860"/>
      <c r="B307" s="861"/>
      <c r="C307" s="862"/>
      <c r="P307"/>
      <c r="Q307"/>
      <c r="R307"/>
    </row>
    <row r="308" spans="1:18" s="830" customFormat="1" x14ac:dyDescent="0.25">
      <c r="A308" s="860"/>
      <c r="B308" s="861"/>
      <c r="C308" s="862"/>
      <c r="P308"/>
      <c r="Q308"/>
      <c r="R308"/>
    </row>
    <row r="309" spans="1:18" s="830" customFormat="1" x14ac:dyDescent="0.25">
      <c r="A309" s="860"/>
      <c r="B309" s="861"/>
      <c r="C309" s="862"/>
      <c r="P309"/>
      <c r="Q309"/>
      <c r="R309"/>
    </row>
    <row r="310" spans="1:18" s="830" customFormat="1" x14ac:dyDescent="0.25">
      <c r="A310" s="860"/>
      <c r="B310" s="861"/>
      <c r="C310" s="862"/>
      <c r="P310"/>
      <c r="Q310"/>
      <c r="R310"/>
    </row>
    <row r="311" spans="1:18" s="830" customFormat="1" x14ac:dyDescent="0.25">
      <c r="A311" s="860"/>
      <c r="B311" s="861"/>
      <c r="C311" s="862"/>
      <c r="P311"/>
      <c r="Q311"/>
      <c r="R311"/>
    </row>
    <row r="312" spans="1:18" s="830" customFormat="1" x14ac:dyDescent="0.25">
      <c r="A312" s="860"/>
      <c r="B312" s="861"/>
      <c r="C312" s="862"/>
      <c r="P312"/>
      <c r="Q312"/>
      <c r="R312"/>
    </row>
    <row r="313" spans="1:18" s="830" customFormat="1" x14ac:dyDescent="0.25">
      <c r="A313" s="860"/>
      <c r="B313" s="861"/>
      <c r="C313" s="862"/>
      <c r="P313"/>
      <c r="Q313"/>
      <c r="R313"/>
    </row>
    <row r="314" spans="1:18" s="830" customFormat="1" x14ac:dyDescent="0.25">
      <c r="A314" s="860"/>
      <c r="B314" s="861"/>
      <c r="C314" s="862"/>
      <c r="P314"/>
      <c r="Q314"/>
      <c r="R314"/>
    </row>
    <row r="315" spans="1:18" x14ac:dyDescent="0.25">
      <c r="A315" s="860"/>
      <c r="B315" s="861"/>
      <c r="C315" s="862"/>
    </row>
    <row r="316" spans="1:18" x14ac:dyDescent="0.25">
      <c r="A316" s="860"/>
      <c r="B316" s="861"/>
      <c r="C316" s="862"/>
    </row>
    <row r="317" spans="1:18" x14ac:dyDescent="0.25">
      <c r="A317" s="860"/>
      <c r="B317" s="861"/>
      <c r="C317" s="862"/>
    </row>
    <row r="318" spans="1:18" x14ac:dyDescent="0.25">
      <c r="A318" s="860"/>
      <c r="B318" s="861"/>
      <c r="C318" s="862"/>
    </row>
    <row r="319" spans="1:18" x14ac:dyDescent="0.25">
      <c r="A319" s="846"/>
      <c r="B319" s="858"/>
      <c r="C319" s="858"/>
      <c r="D319" s="858"/>
      <c r="E319" s="858"/>
      <c r="F319" s="858"/>
      <c r="G319" s="858"/>
      <c r="H319" s="858"/>
      <c r="I319" s="858"/>
      <c r="J319" s="858"/>
      <c r="K319" s="858"/>
      <c r="L319" s="858"/>
      <c r="M319" s="858"/>
      <c r="N319" s="858"/>
      <c r="O319" s="858"/>
    </row>
    <row r="320" spans="1:18" x14ac:dyDescent="0.25">
      <c r="A320" s="846"/>
      <c r="B320" s="858"/>
      <c r="C320" s="858"/>
      <c r="D320" s="858"/>
      <c r="E320" s="858"/>
      <c r="F320" s="858"/>
      <c r="G320" s="858"/>
      <c r="H320" s="858"/>
      <c r="I320" s="858"/>
      <c r="J320" s="858"/>
      <c r="K320" s="858"/>
      <c r="L320" s="858"/>
      <c r="M320" s="858"/>
      <c r="N320" s="858"/>
      <c r="O320" s="858"/>
    </row>
    <row r="321" spans="1:15" x14ac:dyDescent="0.25">
      <c r="A321" s="846"/>
      <c r="B321" s="858"/>
      <c r="C321" s="858"/>
      <c r="D321" s="858"/>
      <c r="E321" s="858"/>
      <c r="F321" s="858"/>
      <c r="G321" s="858"/>
      <c r="H321" s="858"/>
      <c r="I321" s="858"/>
      <c r="J321" s="858"/>
      <c r="K321" s="858"/>
      <c r="L321" s="858"/>
      <c r="M321" s="858"/>
      <c r="N321" s="858"/>
      <c r="O321" s="858"/>
    </row>
    <row r="322" spans="1:15" x14ac:dyDescent="0.25">
      <c r="A322" s="846"/>
      <c r="B322" s="858"/>
      <c r="C322" s="858"/>
      <c r="D322" s="858"/>
      <c r="E322" s="858"/>
      <c r="F322" s="858"/>
      <c r="G322" s="858"/>
      <c r="H322" s="858"/>
      <c r="I322" s="858"/>
      <c r="J322" s="858"/>
      <c r="K322" s="858"/>
      <c r="L322" s="858"/>
      <c r="M322" s="858"/>
      <c r="N322" s="858"/>
      <c r="O322" s="858"/>
    </row>
    <row r="323" spans="1:15" x14ac:dyDescent="0.25">
      <c r="A323" s="846"/>
      <c r="B323" s="858"/>
      <c r="C323" s="858"/>
      <c r="D323" s="858"/>
      <c r="E323" s="858"/>
      <c r="F323" s="858"/>
      <c r="G323" s="858"/>
      <c r="H323" s="858"/>
      <c r="I323" s="858"/>
      <c r="J323" s="858"/>
      <c r="K323" s="858"/>
      <c r="L323" s="858"/>
      <c r="M323" s="858"/>
      <c r="N323" s="858"/>
      <c r="O323" s="858"/>
    </row>
    <row r="324" spans="1:15" x14ac:dyDescent="0.25">
      <c r="A324" s="846"/>
      <c r="B324" s="858"/>
      <c r="C324" s="858"/>
      <c r="D324" s="858"/>
      <c r="E324" s="858"/>
      <c r="F324" s="858"/>
      <c r="G324" s="858"/>
      <c r="H324" s="858"/>
      <c r="I324" s="858"/>
      <c r="J324" s="858"/>
      <c r="K324" s="858"/>
      <c r="L324" s="858"/>
      <c r="M324" s="858"/>
      <c r="N324" s="858"/>
      <c r="O324" s="858"/>
    </row>
    <row r="325" spans="1:15" x14ac:dyDescent="0.25">
      <c r="A325" s="846"/>
      <c r="B325" s="1267" t="s">
        <v>2064</v>
      </c>
      <c r="C325" s="1267"/>
      <c r="D325" s="1267"/>
      <c r="E325" s="1267"/>
      <c r="F325" s="1267"/>
      <c r="G325" s="1267"/>
      <c r="H325" s="1267"/>
      <c r="I325" s="858"/>
      <c r="J325" s="858"/>
      <c r="K325" s="858"/>
      <c r="L325" s="858"/>
      <c r="M325" s="858"/>
      <c r="N325" s="858"/>
      <c r="O325" s="858"/>
    </row>
    <row r="326" spans="1:15" x14ac:dyDescent="0.25">
      <c r="A326" s="84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1:15" x14ac:dyDescent="0.25">
      <c r="A327" s="846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1:15" x14ac:dyDescent="0.25">
      <c r="A328" s="846"/>
      <c r="B328" s="863" t="s">
        <v>2065</v>
      </c>
      <c r="C328" s="864"/>
      <c r="D328" s="864"/>
      <c r="E328" s="864"/>
      <c r="F328" s="864"/>
      <c r="G328" s="864"/>
      <c r="H328" s="864"/>
      <c r="I328" s="865"/>
      <c r="J328" s="864"/>
      <c r="K328" s="864"/>
      <c r="L328" s="864"/>
      <c r="M328" s="864"/>
      <c r="N328" s="864"/>
      <c r="O328" s="864"/>
    </row>
    <row r="329" spans="1:15" x14ac:dyDescent="0.25">
      <c r="A329" s="846"/>
      <c r="B329" s="863" t="s">
        <v>2066</v>
      </c>
      <c r="C329" s="864"/>
      <c r="D329" s="864"/>
      <c r="E329" s="864"/>
      <c r="F329" s="864"/>
      <c r="G329" s="864"/>
      <c r="H329" s="864"/>
      <c r="I329" s="865"/>
      <c r="J329" s="864"/>
      <c r="K329" s="864"/>
      <c r="L329" s="864"/>
      <c r="M329" s="864"/>
      <c r="N329" s="864"/>
      <c r="O329" s="864"/>
    </row>
    <row r="330" spans="1:15" x14ac:dyDescent="0.25">
      <c r="A330" s="836"/>
      <c r="B330" s="861" t="s">
        <v>2067</v>
      </c>
      <c r="C330" s="862" t="s">
        <v>2068</v>
      </c>
    </row>
    <row r="331" spans="1:15" x14ac:dyDescent="0.25">
      <c r="A331" s="836"/>
      <c r="B331" s="861"/>
      <c r="C331" s="862"/>
    </row>
    <row r="332" spans="1:15" x14ac:dyDescent="0.25">
      <c r="A332" s="857"/>
      <c r="B332" s="866"/>
      <c r="C332" s="836" t="s">
        <v>2069</v>
      </c>
      <c r="D332" s="857"/>
      <c r="E332" s="857"/>
      <c r="F332" s="857"/>
      <c r="G332" s="857"/>
      <c r="H332" s="857"/>
      <c r="I332" s="857"/>
      <c r="J332" s="857"/>
      <c r="K332" s="857"/>
      <c r="L332" s="857"/>
      <c r="M332" s="857"/>
      <c r="N332" s="857"/>
      <c r="O332" s="857"/>
    </row>
    <row r="333" spans="1:15" x14ac:dyDescent="0.25">
      <c r="A333" s="857"/>
      <c r="B333" s="866"/>
      <c r="C333" s="836"/>
      <c r="D333" s="857"/>
      <c r="E333" s="857"/>
      <c r="F333" s="857"/>
      <c r="G333" s="857"/>
      <c r="H333" s="857"/>
      <c r="I333" s="857"/>
      <c r="J333" s="857"/>
      <c r="K333" s="857"/>
      <c r="L333" s="857"/>
      <c r="M333" s="857"/>
      <c r="N333" s="857"/>
      <c r="O333" s="857"/>
    </row>
    <row r="335" spans="1:15" x14ac:dyDescent="0.25">
      <c r="E335" s="1238" t="s">
        <v>241</v>
      </c>
      <c r="F335" s="1239"/>
      <c r="G335" s="1239"/>
      <c r="H335" s="1240"/>
      <c r="I335" s="1212">
        <v>2020</v>
      </c>
      <c r="J335" s="1213"/>
      <c r="K335" s="1214"/>
      <c r="L335" s="1212">
        <v>2019</v>
      </c>
      <c r="M335" s="1213"/>
      <c r="N335" s="1214"/>
    </row>
    <row r="336" spans="1:15" x14ac:dyDescent="0.25">
      <c r="E336" s="1263" t="s">
        <v>2070</v>
      </c>
      <c r="F336" s="1264"/>
      <c r="G336" s="1264"/>
      <c r="H336" s="1265"/>
      <c r="I336" s="1199">
        <v>40828.11</v>
      </c>
      <c r="J336" s="1200"/>
      <c r="K336" s="1201"/>
      <c r="L336" s="1215">
        <f>SUM('[4]BALANZA COMPROBACION ENE 20'!J10)</f>
        <v>-7.31</v>
      </c>
      <c r="M336" s="1216"/>
      <c r="N336" s="1216"/>
    </row>
    <row r="337" spans="1:18" x14ac:dyDescent="0.25">
      <c r="A337" s="860"/>
      <c r="E337" s="1263" t="s">
        <v>2071</v>
      </c>
      <c r="F337" s="1264"/>
      <c r="G337" s="1264"/>
      <c r="H337" s="1265"/>
      <c r="I337" s="1199">
        <v>18336835.899999999</v>
      </c>
      <c r="J337" s="1200"/>
      <c r="K337" s="1201"/>
      <c r="L337" s="1215">
        <f>SUM('[4]BALANZA COMPROBACION ENE 20'!J17)</f>
        <v>18823808.969999999</v>
      </c>
      <c r="M337" s="1216"/>
      <c r="N337" s="1216"/>
    </row>
    <row r="338" spans="1:18" x14ac:dyDescent="0.25">
      <c r="E338" s="1204" t="s">
        <v>2072</v>
      </c>
      <c r="F338" s="1205"/>
      <c r="G338" s="1205"/>
      <c r="H338" s="1206"/>
      <c r="I338" s="1268">
        <f>SUM(I336:K337)</f>
        <v>18377664.009999998</v>
      </c>
      <c r="J338" s="1269"/>
      <c r="K338" s="1270"/>
      <c r="L338" s="1268">
        <f>SUM(L336:N337)</f>
        <v>18823801.66</v>
      </c>
      <c r="M338" s="1208"/>
      <c r="N338" s="1209"/>
    </row>
    <row r="340" spans="1:18" x14ac:dyDescent="0.25">
      <c r="A340" s="860"/>
    </row>
    <row r="341" spans="1:18" ht="15" customHeight="1" x14ac:dyDescent="0.25">
      <c r="B341" s="836" t="s">
        <v>2073</v>
      </c>
      <c r="C341" s="1271" t="s">
        <v>2074</v>
      </c>
      <c r="D341" s="1271"/>
      <c r="E341" s="1271"/>
      <c r="F341" s="1271"/>
      <c r="G341" s="1271"/>
      <c r="H341" s="1271"/>
      <c r="I341" s="1271"/>
      <c r="J341" s="1271"/>
      <c r="K341" s="1271"/>
      <c r="L341" s="1271"/>
      <c r="M341" s="1271"/>
      <c r="N341" s="1271"/>
      <c r="O341" s="1271"/>
      <c r="P341" s="1271"/>
      <c r="Q341" s="830"/>
      <c r="R341" s="830"/>
    </row>
    <row r="342" spans="1:18" x14ac:dyDescent="0.25">
      <c r="P342" s="830"/>
      <c r="Q342" s="830"/>
      <c r="R342" s="830"/>
    </row>
    <row r="343" spans="1:18" x14ac:dyDescent="0.25">
      <c r="P343" s="830"/>
      <c r="Q343" s="830"/>
      <c r="R343" s="830"/>
    </row>
    <row r="344" spans="1:18" x14ac:dyDescent="0.25">
      <c r="P344" s="830"/>
      <c r="Q344" s="830"/>
      <c r="R344" s="830"/>
    </row>
    <row r="345" spans="1:18" x14ac:dyDescent="0.25">
      <c r="P345" s="830"/>
      <c r="Q345" s="830"/>
      <c r="R345" s="830"/>
    </row>
    <row r="346" spans="1:18" x14ac:dyDescent="0.25">
      <c r="P346" s="830"/>
      <c r="Q346" s="830"/>
      <c r="R346" s="830"/>
    </row>
    <row r="347" spans="1:18" x14ac:dyDescent="0.25">
      <c r="P347" s="830"/>
      <c r="Q347" s="830"/>
      <c r="R347" s="830"/>
    </row>
    <row r="348" spans="1:18" x14ac:dyDescent="0.25">
      <c r="P348" s="830"/>
      <c r="Q348" s="830"/>
      <c r="R348" s="830"/>
    </row>
    <row r="349" spans="1:18" x14ac:dyDescent="0.25">
      <c r="P349" s="830"/>
      <c r="Q349" s="830"/>
      <c r="R349" s="830"/>
    </row>
    <row r="350" spans="1:18" x14ac:dyDescent="0.25">
      <c r="P350" s="830"/>
      <c r="Q350" s="830"/>
      <c r="R350" s="830"/>
    </row>
    <row r="351" spans="1:18" x14ac:dyDescent="0.25">
      <c r="P351" s="830"/>
      <c r="Q351" s="830"/>
      <c r="R351" s="830"/>
    </row>
    <row r="352" spans="1:18" x14ac:dyDescent="0.25">
      <c r="P352" s="830"/>
      <c r="Q352" s="830"/>
      <c r="R352" s="830"/>
    </row>
    <row r="353" spans="1:18" x14ac:dyDescent="0.25">
      <c r="P353" s="830"/>
      <c r="Q353" s="830"/>
      <c r="R353" s="830"/>
    </row>
    <row r="354" spans="1:18" x14ac:dyDescent="0.25">
      <c r="P354" s="830"/>
      <c r="Q354" s="830"/>
      <c r="R354" s="830"/>
    </row>
    <row r="355" spans="1:18" x14ac:dyDescent="0.25">
      <c r="P355" s="830"/>
      <c r="Q355" s="830"/>
      <c r="R355" s="830"/>
    </row>
    <row r="356" spans="1:18" x14ac:dyDescent="0.25">
      <c r="P356" s="830"/>
      <c r="Q356" s="830"/>
      <c r="R356" s="830"/>
    </row>
    <row r="357" spans="1:18" x14ac:dyDescent="0.25">
      <c r="P357" s="830"/>
      <c r="Q357" s="830"/>
      <c r="R357" s="830"/>
    </row>
    <row r="358" spans="1:18" x14ac:dyDescent="0.25">
      <c r="P358" s="830"/>
      <c r="Q358" s="830"/>
      <c r="R358" s="830"/>
    </row>
    <row r="359" spans="1:18" x14ac:dyDescent="0.25">
      <c r="P359" s="830"/>
      <c r="Q359" s="830"/>
      <c r="R359" s="830"/>
    </row>
    <row r="360" spans="1:18" x14ac:dyDescent="0.25">
      <c r="P360" s="830"/>
      <c r="Q360" s="830"/>
      <c r="R360" s="830"/>
    </row>
    <row r="361" spans="1:18" x14ac:dyDescent="0.25">
      <c r="P361" s="830"/>
      <c r="Q361" s="830"/>
      <c r="R361" s="830"/>
    </row>
    <row r="362" spans="1:18" x14ac:dyDescent="0.25">
      <c r="P362" s="830"/>
      <c r="Q362" s="830"/>
      <c r="R362" s="830"/>
    </row>
    <row r="363" spans="1:18" x14ac:dyDescent="0.25">
      <c r="P363" s="830"/>
      <c r="Q363" s="830"/>
      <c r="R363" s="830"/>
    </row>
    <row r="364" spans="1:18" x14ac:dyDescent="0.25">
      <c r="P364" s="830"/>
      <c r="Q364" s="830"/>
      <c r="R364" s="830"/>
    </row>
    <row r="365" spans="1:18" x14ac:dyDescent="0.25">
      <c r="P365" s="830"/>
      <c r="Q365" s="830"/>
      <c r="R365" s="830"/>
    </row>
    <row r="366" spans="1:18" x14ac:dyDescent="0.25">
      <c r="P366" s="830"/>
      <c r="Q366" s="830"/>
      <c r="R366" s="830"/>
    </row>
    <row r="367" spans="1:18" x14ac:dyDescent="0.25">
      <c r="P367" s="830"/>
      <c r="Q367" s="830"/>
      <c r="R367" s="830"/>
    </row>
    <row r="368" spans="1:18" ht="15" customHeight="1" x14ac:dyDescent="0.25">
      <c r="A368" s="859"/>
      <c r="B368" s="1272" t="s">
        <v>2075</v>
      </c>
      <c r="C368" s="1272"/>
      <c r="D368" s="1272"/>
      <c r="E368" s="1272"/>
      <c r="F368" s="1272"/>
      <c r="G368" s="1272"/>
      <c r="H368" s="1272"/>
      <c r="I368" s="1272"/>
      <c r="J368" s="1272"/>
      <c r="K368" s="1272"/>
      <c r="L368" s="1272"/>
      <c r="M368" s="1272"/>
      <c r="N368" s="1272"/>
      <c r="O368" s="1272"/>
      <c r="P368" s="1272"/>
      <c r="Q368" s="859"/>
      <c r="R368" s="859"/>
    </row>
    <row r="369" spans="1:18" x14ac:dyDescent="0.25">
      <c r="A369" s="859"/>
      <c r="B369" s="1272"/>
      <c r="C369" s="1272"/>
      <c r="D369" s="1272"/>
      <c r="E369" s="1272"/>
      <c r="F369" s="1272"/>
      <c r="G369" s="1272"/>
      <c r="H369" s="1272"/>
      <c r="I369" s="1272"/>
      <c r="J369" s="1272"/>
      <c r="K369" s="1272"/>
      <c r="L369" s="1272"/>
      <c r="M369" s="1272"/>
      <c r="N369" s="1272"/>
      <c r="O369" s="1272"/>
      <c r="P369" s="1272"/>
      <c r="Q369" s="859"/>
      <c r="R369" s="859"/>
    </row>
    <row r="370" spans="1:18" x14ac:dyDescent="0.25">
      <c r="A370" s="859"/>
      <c r="B370" s="867"/>
      <c r="C370" s="867"/>
      <c r="D370" s="867"/>
      <c r="E370" s="867"/>
      <c r="F370" s="867"/>
      <c r="G370" s="867"/>
      <c r="H370" s="867"/>
      <c r="I370" s="867"/>
      <c r="J370" s="867"/>
      <c r="K370" s="867"/>
      <c r="L370" s="867"/>
      <c r="M370" s="867"/>
      <c r="N370" s="867"/>
      <c r="O370" s="867"/>
      <c r="P370" s="867"/>
      <c r="Q370" s="859"/>
      <c r="R370" s="859"/>
    </row>
    <row r="371" spans="1:18" x14ac:dyDescent="0.25">
      <c r="A371" s="1273" t="s">
        <v>2076</v>
      </c>
      <c r="B371" s="1273"/>
      <c r="C371" s="1273"/>
      <c r="D371" s="1273"/>
      <c r="E371" s="1273"/>
      <c r="F371" s="1273"/>
      <c r="G371" s="1273"/>
      <c r="H371" s="1273"/>
      <c r="I371" s="1273"/>
      <c r="J371" s="1273"/>
      <c r="K371" s="1273"/>
      <c r="L371" s="1273"/>
      <c r="M371" s="1273"/>
      <c r="N371" s="1273"/>
      <c r="O371" s="1273"/>
      <c r="P371" s="1273"/>
    </row>
    <row r="372" spans="1:18" x14ac:dyDescent="0.25">
      <c r="A372" s="836"/>
      <c r="P372" s="830"/>
      <c r="Q372" s="830"/>
      <c r="R372" s="830"/>
    </row>
    <row r="373" spans="1:18" ht="15" customHeight="1" x14ac:dyDescent="0.25">
      <c r="B373" s="1314" t="s">
        <v>2077</v>
      </c>
      <c r="C373" s="1314"/>
      <c r="D373" s="1314"/>
      <c r="E373" s="1314"/>
      <c r="F373" s="1314"/>
      <c r="G373" s="1314"/>
      <c r="H373" s="1314"/>
      <c r="I373" s="1314"/>
      <c r="J373" s="1314"/>
      <c r="K373" s="1314"/>
      <c r="L373" s="1314"/>
      <c r="M373" s="1314"/>
      <c r="N373" s="1314"/>
      <c r="O373" s="1314"/>
      <c r="P373" s="1314"/>
      <c r="Q373" s="830"/>
      <c r="R373" s="830"/>
    </row>
    <row r="374" spans="1:18" x14ac:dyDescent="0.25">
      <c r="B374" s="1314"/>
      <c r="C374" s="1314"/>
      <c r="D374" s="1314"/>
      <c r="E374" s="1314"/>
      <c r="F374" s="1314"/>
      <c r="G374" s="1314"/>
      <c r="H374" s="1314"/>
      <c r="I374" s="1314"/>
      <c r="J374" s="1314"/>
      <c r="K374" s="1314"/>
      <c r="L374" s="1314"/>
      <c r="M374" s="1314"/>
      <c r="N374" s="1314"/>
      <c r="O374" s="1314"/>
      <c r="P374" s="1314"/>
      <c r="Q374" s="830"/>
      <c r="R374" s="830"/>
    </row>
    <row r="375" spans="1:18" x14ac:dyDescent="0.25">
      <c r="B375" s="1314"/>
      <c r="C375" s="1314"/>
      <c r="D375" s="1314"/>
      <c r="E375" s="1314"/>
      <c r="F375" s="1314"/>
      <c r="G375" s="1314"/>
      <c r="H375" s="1314"/>
      <c r="I375" s="1314"/>
      <c r="J375" s="1314"/>
      <c r="K375" s="1314"/>
      <c r="L375" s="1314"/>
      <c r="M375" s="1314"/>
      <c r="N375" s="1314"/>
      <c r="O375" s="1314"/>
      <c r="P375" s="1314"/>
      <c r="Q375" s="830"/>
      <c r="R375" s="830"/>
    </row>
    <row r="376" spans="1:18" x14ac:dyDescent="0.25">
      <c r="B376" s="868"/>
      <c r="C376" s="868"/>
      <c r="D376" s="868"/>
      <c r="E376" s="868"/>
      <c r="F376" s="868"/>
      <c r="G376" s="868"/>
      <c r="H376" s="868"/>
      <c r="I376" s="868"/>
      <c r="J376" s="868"/>
      <c r="K376" s="868"/>
      <c r="L376" s="868"/>
      <c r="M376" s="868"/>
      <c r="N376" s="868"/>
      <c r="O376" s="868"/>
      <c r="P376" s="868"/>
      <c r="Q376" s="830"/>
      <c r="R376" s="830"/>
    </row>
    <row r="377" spans="1:18" x14ac:dyDescent="0.25">
      <c r="B377" s="860" t="s">
        <v>2078</v>
      </c>
      <c r="P377" s="830"/>
      <c r="Q377" s="830"/>
      <c r="R377" s="830"/>
    </row>
    <row r="378" spans="1:18" x14ac:dyDescent="0.25">
      <c r="P378" s="830"/>
      <c r="Q378" s="830"/>
      <c r="R378" s="830"/>
    </row>
    <row r="379" spans="1:18" x14ac:dyDescent="0.25">
      <c r="D379" s="830" t="s">
        <v>2079</v>
      </c>
      <c r="P379" s="830"/>
      <c r="Q379" s="830"/>
      <c r="R379" s="830"/>
    </row>
    <row r="380" spans="1:18" x14ac:dyDescent="0.25">
      <c r="P380" s="830"/>
      <c r="Q380" s="830"/>
      <c r="R380" s="830"/>
    </row>
    <row r="381" spans="1:18" x14ac:dyDescent="0.25">
      <c r="A381" s="869"/>
      <c r="B381" s="869"/>
      <c r="C381" s="870"/>
      <c r="D381" s="869"/>
      <c r="E381" s="870"/>
      <c r="F381" s="871"/>
      <c r="G381" s="870"/>
      <c r="H381" s="871"/>
      <c r="I381" s="869"/>
      <c r="J381" s="869"/>
      <c r="K381" s="870"/>
      <c r="L381" s="871"/>
      <c r="M381" s="869"/>
      <c r="N381" s="869"/>
      <c r="O381" s="870"/>
      <c r="P381" s="871"/>
      <c r="Q381" s="830"/>
      <c r="R381" s="830"/>
    </row>
    <row r="382" spans="1:18" x14ac:dyDescent="0.25">
      <c r="A382" s="872"/>
      <c r="B382" s="872"/>
      <c r="C382" s="869"/>
      <c r="D382" s="872"/>
      <c r="E382" s="869"/>
      <c r="F382" s="869"/>
      <c r="G382" s="869"/>
      <c r="H382" s="869"/>
      <c r="I382" s="872"/>
      <c r="J382" s="872"/>
      <c r="K382" s="869"/>
      <c r="L382" s="869"/>
      <c r="M382" s="872"/>
      <c r="N382" s="872"/>
      <c r="O382" s="869"/>
      <c r="P382" s="869"/>
      <c r="Q382" s="830"/>
      <c r="R382" s="830"/>
    </row>
    <row r="383" spans="1:18" x14ac:dyDescent="0.25">
      <c r="A383" s="873"/>
      <c r="B383" s="873"/>
      <c r="C383" s="869"/>
      <c r="D383" s="873"/>
      <c r="E383" s="869"/>
      <c r="F383" s="874"/>
      <c r="G383" s="869"/>
      <c r="H383" s="874"/>
      <c r="I383" s="873"/>
      <c r="J383" s="873"/>
      <c r="K383" s="869"/>
      <c r="L383" s="874"/>
      <c r="M383" s="873"/>
      <c r="N383" s="873"/>
      <c r="O383" s="869"/>
      <c r="P383" s="874"/>
      <c r="Q383" s="830"/>
      <c r="R383" s="830"/>
    </row>
    <row r="384" spans="1:18" x14ac:dyDescent="0.25">
      <c r="A384" s="875"/>
      <c r="B384" s="875"/>
      <c r="C384" s="876"/>
      <c r="D384" s="875"/>
      <c r="E384" s="876"/>
      <c r="F384" s="877"/>
      <c r="G384" s="876"/>
      <c r="H384" s="877"/>
      <c r="I384" s="875"/>
      <c r="J384" s="875"/>
      <c r="K384" s="876"/>
      <c r="L384" s="877"/>
      <c r="M384" s="875"/>
      <c r="N384" s="875"/>
      <c r="O384" s="876"/>
      <c r="P384" s="877"/>
      <c r="Q384" s="830"/>
      <c r="R384" s="830"/>
    </row>
    <row r="385" spans="1:18" x14ac:dyDescent="0.25">
      <c r="A385" s="875"/>
      <c r="B385" s="875"/>
      <c r="C385" s="876"/>
      <c r="D385" s="875"/>
      <c r="E385" s="876"/>
      <c r="F385" s="877"/>
      <c r="G385" s="876"/>
      <c r="H385" s="877"/>
      <c r="I385" s="875"/>
      <c r="J385" s="875"/>
      <c r="K385" s="876"/>
      <c r="L385" s="877"/>
      <c r="M385" s="875"/>
      <c r="N385" s="875"/>
      <c r="O385" s="876"/>
      <c r="P385" s="877"/>
      <c r="Q385" s="830"/>
      <c r="R385" s="830"/>
    </row>
    <row r="386" spans="1:18" x14ac:dyDescent="0.25">
      <c r="A386" s="875"/>
      <c r="B386" s="875"/>
      <c r="C386" s="876"/>
      <c r="D386" s="875"/>
      <c r="E386" s="876"/>
      <c r="F386" s="877"/>
      <c r="G386" s="876"/>
      <c r="H386" s="877"/>
      <c r="I386" s="875"/>
      <c r="J386" s="875"/>
      <c r="K386" s="876"/>
      <c r="L386" s="877"/>
      <c r="M386" s="875"/>
      <c r="N386" s="875"/>
      <c r="O386" s="876"/>
      <c r="P386" s="877"/>
      <c r="Q386" s="830"/>
      <c r="R386" s="830"/>
    </row>
    <row r="387" spans="1:18" x14ac:dyDescent="0.25">
      <c r="A387" s="875"/>
      <c r="B387" s="875"/>
      <c r="C387" s="876"/>
      <c r="D387" s="875"/>
      <c r="E387" s="876"/>
      <c r="F387" s="877"/>
      <c r="G387" s="876"/>
      <c r="H387" s="877"/>
      <c r="I387" s="875"/>
      <c r="J387" s="875"/>
      <c r="K387" s="876"/>
      <c r="L387" s="877"/>
      <c r="M387" s="875"/>
      <c r="N387" s="875"/>
      <c r="O387" s="876"/>
      <c r="P387" s="877"/>
      <c r="Q387" s="830"/>
      <c r="R387" s="830"/>
    </row>
    <row r="388" spans="1:18" x14ac:dyDescent="0.25">
      <c r="A388" s="875"/>
      <c r="B388" s="875"/>
      <c r="C388" s="876"/>
      <c r="D388" s="875"/>
      <c r="E388" s="876"/>
      <c r="F388" s="877"/>
      <c r="G388" s="876"/>
      <c r="H388" s="877"/>
      <c r="I388" s="875"/>
      <c r="J388" s="875"/>
      <c r="K388" s="876"/>
      <c r="L388" s="877"/>
      <c r="M388" s="875"/>
      <c r="N388" s="875"/>
      <c r="O388" s="876"/>
      <c r="P388" s="877"/>
      <c r="Q388" s="830"/>
      <c r="R388" s="830"/>
    </row>
    <row r="389" spans="1:18" x14ac:dyDescent="0.25">
      <c r="A389" s="869"/>
      <c r="B389" s="878"/>
      <c r="C389" s="878"/>
      <c r="D389" s="869"/>
      <c r="E389" s="878"/>
      <c r="F389" s="878"/>
      <c r="G389" s="878"/>
      <c r="H389" s="878"/>
      <c r="I389" s="869"/>
      <c r="J389" s="878"/>
      <c r="K389" s="878"/>
      <c r="L389" s="878"/>
      <c r="M389" s="869"/>
      <c r="N389" s="878"/>
      <c r="O389" s="878"/>
      <c r="P389" s="878"/>
      <c r="Q389" s="830"/>
      <c r="R389" s="830"/>
    </row>
    <row r="390" spans="1:18" x14ac:dyDescent="0.25">
      <c r="A390" s="875"/>
      <c r="B390" s="875"/>
      <c r="C390" s="876"/>
      <c r="D390" s="875"/>
      <c r="E390" s="876"/>
      <c r="F390" s="877"/>
      <c r="G390" s="876"/>
      <c r="H390" s="877"/>
      <c r="I390" s="875"/>
      <c r="J390" s="875"/>
      <c r="K390" s="876"/>
      <c r="L390" s="877"/>
      <c r="M390" s="875"/>
      <c r="N390" s="875"/>
      <c r="O390" s="876"/>
      <c r="P390" s="877"/>
      <c r="Q390" s="830"/>
      <c r="R390" s="830"/>
    </row>
    <row r="391" spans="1:18" x14ac:dyDescent="0.25">
      <c r="A391" s="875"/>
      <c r="B391" s="875"/>
      <c r="C391" s="876"/>
      <c r="D391" s="875"/>
      <c r="E391" s="876"/>
      <c r="F391" s="877"/>
      <c r="G391" s="876"/>
      <c r="H391" s="877"/>
      <c r="I391" s="875"/>
      <c r="J391" s="875"/>
      <c r="K391" s="876"/>
      <c r="L391" s="877"/>
      <c r="M391" s="875"/>
      <c r="N391" s="875"/>
      <c r="O391" s="876"/>
      <c r="P391" s="877"/>
      <c r="Q391" s="830"/>
      <c r="R391" s="830"/>
    </row>
    <row r="392" spans="1:18" x14ac:dyDescent="0.25">
      <c r="A392" s="875"/>
      <c r="B392" s="875"/>
      <c r="C392" s="876"/>
      <c r="D392" s="875"/>
      <c r="E392" s="876"/>
      <c r="F392" s="877"/>
      <c r="G392" s="876"/>
      <c r="H392" s="877"/>
      <c r="I392" s="875"/>
      <c r="J392" s="875"/>
      <c r="K392" s="876"/>
      <c r="L392" s="877"/>
      <c r="M392" s="875"/>
      <c r="N392" s="875"/>
      <c r="O392" s="876"/>
      <c r="P392" s="877"/>
      <c r="Q392" s="830"/>
      <c r="R392" s="830"/>
    </row>
    <row r="393" spans="1:18" x14ac:dyDescent="0.25">
      <c r="A393" s="875"/>
      <c r="B393" s="875"/>
      <c r="C393" s="876"/>
      <c r="D393" s="875"/>
      <c r="E393" s="876"/>
      <c r="F393" s="877"/>
      <c r="G393" s="876"/>
      <c r="H393" s="877"/>
      <c r="I393" s="875"/>
      <c r="J393" s="875"/>
      <c r="K393" s="876"/>
      <c r="L393" s="877"/>
      <c r="M393" s="875"/>
      <c r="N393" s="875"/>
      <c r="O393" s="876"/>
      <c r="P393" s="877"/>
      <c r="Q393" s="830"/>
      <c r="R393" s="830"/>
    </row>
    <row r="394" spans="1:18" x14ac:dyDescent="0.25">
      <c r="A394" s="875"/>
      <c r="B394" s="875"/>
      <c r="C394" s="876"/>
      <c r="D394" s="875"/>
      <c r="E394" s="876"/>
      <c r="F394" s="877"/>
      <c r="G394" s="876"/>
      <c r="H394" s="877"/>
      <c r="I394" s="875"/>
      <c r="J394" s="875"/>
      <c r="K394" s="876"/>
      <c r="L394" s="877"/>
      <c r="M394" s="875"/>
      <c r="N394" s="875"/>
      <c r="O394" s="876"/>
      <c r="P394" s="877"/>
      <c r="Q394" s="830"/>
      <c r="R394" s="830"/>
    </row>
    <row r="395" spans="1:18" x14ac:dyDescent="0.25">
      <c r="A395" s="875"/>
      <c r="B395" s="875"/>
      <c r="C395" s="876"/>
      <c r="D395" s="875"/>
      <c r="E395" s="876"/>
      <c r="F395" s="877"/>
      <c r="G395" s="876"/>
      <c r="H395" s="877"/>
      <c r="I395" s="875"/>
      <c r="J395" s="875"/>
      <c r="K395" s="876"/>
      <c r="L395" s="877"/>
      <c r="M395" s="875"/>
      <c r="N395" s="875"/>
      <c r="O395" s="876"/>
      <c r="P395" s="877"/>
      <c r="Q395" s="830"/>
      <c r="R395" s="830"/>
    </row>
    <row r="396" spans="1:18" x14ac:dyDescent="0.25">
      <c r="A396" s="875"/>
      <c r="B396" s="875"/>
      <c r="C396" s="876"/>
      <c r="D396" s="875"/>
      <c r="E396" s="876"/>
      <c r="F396" s="877"/>
      <c r="G396" s="876"/>
      <c r="H396" s="877"/>
      <c r="I396" s="875"/>
      <c r="J396" s="875"/>
      <c r="K396" s="876"/>
      <c r="L396" s="877"/>
      <c r="M396" s="875"/>
      <c r="N396" s="875"/>
      <c r="O396" s="876"/>
      <c r="P396" s="877"/>
      <c r="Q396" s="830"/>
      <c r="R396" s="830"/>
    </row>
    <row r="397" spans="1:18" x14ac:dyDescent="0.25">
      <c r="P397" s="830"/>
      <c r="Q397" s="830"/>
      <c r="R397" s="830"/>
    </row>
    <row r="398" spans="1:18" x14ac:dyDescent="0.25">
      <c r="A398" s="1273" t="s">
        <v>2080</v>
      </c>
      <c r="B398" s="1273"/>
      <c r="C398" s="1273"/>
      <c r="D398" s="1273"/>
      <c r="E398" s="1273"/>
      <c r="F398" s="1273"/>
      <c r="G398" s="1273"/>
      <c r="H398" s="1273"/>
      <c r="I398" s="1273"/>
      <c r="J398" s="1273"/>
      <c r="K398" s="1273"/>
      <c r="L398" s="1273"/>
      <c r="M398" s="1273"/>
      <c r="N398" s="1273"/>
      <c r="O398" s="1273"/>
      <c r="P398" s="1273"/>
      <c r="Q398" s="830"/>
      <c r="R398" s="830"/>
    </row>
    <row r="399" spans="1:18" x14ac:dyDescent="0.25">
      <c r="A399" s="834"/>
      <c r="B399" s="834"/>
      <c r="C399" s="834"/>
      <c r="D399" s="834"/>
      <c r="E399" s="834"/>
      <c r="F399" s="834"/>
      <c r="G399" s="834"/>
      <c r="H399" s="834"/>
      <c r="I399" s="834"/>
      <c r="J399" s="834"/>
      <c r="K399" s="834"/>
      <c r="L399" s="834"/>
      <c r="M399" s="834"/>
      <c r="N399" s="834"/>
      <c r="O399" s="834"/>
      <c r="P399" s="834"/>
      <c r="Q399" s="830"/>
      <c r="R399" s="830"/>
    </row>
    <row r="400" spans="1:18" x14ac:dyDescent="0.25">
      <c r="P400" s="830"/>
      <c r="Q400" s="830"/>
      <c r="R400" s="830"/>
    </row>
    <row r="401" spans="1:18" x14ac:dyDescent="0.25">
      <c r="A401" s="1273" t="s">
        <v>2080</v>
      </c>
      <c r="B401" s="1273"/>
      <c r="C401" s="1273"/>
      <c r="D401" s="1273"/>
      <c r="E401" s="1273"/>
      <c r="F401" s="1273"/>
      <c r="G401" s="1273"/>
      <c r="H401" s="1273"/>
      <c r="I401" s="1273"/>
      <c r="J401" s="1273"/>
      <c r="K401" s="1273"/>
      <c r="L401" s="1273"/>
      <c r="M401" s="1273"/>
      <c r="N401" s="1273"/>
      <c r="O401" s="1273"/>
      <c r="P401" s="1273"/>
      <c r="Q401" s="830"/>
      <c r="R401" s="830"/>
    </row>
    <row r="402" spans="1:18" x14ac:dyDescent="0.25">
      <c r="A402" s="834"/>
      <c r="B402" s="834"/>
      <c r="C402" s="834"/>
      <c r="D402" s="834"/>
      <c r="E402" s="834"/>
      <c r="F402" s="834"/>
      <c r="G402" s="834"/>
      <c r="H402" s="834"/>
      <c r="I402" s="834"/>
      <c r="J402" s="834"/>
      <c r="K402" s="834"/>
      <c r="L402" s="834"/>
      <c r="M402" s="834"/>
      <c r="N402" s="834"/>
      <c r="O402" s="834"/>
      <c r="P402" s="834"/>
      <c r="Q402" s="879"/>
      <c r="R402" s="830"/>
    </row>
    <row r="403" spans="1:18" x14ac:dyDescent="0.25">
      <c r="B403" s="861" t="s">
        <v>354</v>
      </c>
      <c r="C403" s="862" t="s">
        <v>2081</v>
      </c>
      <c r="P403" s="830"/>
      <c r="Q403" s="880"/>
      <c r="R403" s="830"/>
    </row>
    <row r="404" spans="1:18" x14ac:dyDescent="0.25">
      <c r="A404" s="836"/>
      <c r="P404" s="830"/>
      <c r="Q404" s="880"/>
      <c r="R404" s="830"/>
    </row>
    <row r="405" spans="1:18" ht="15" customHeight="1" x14ac:dyDescent="0.25">
      <c r="A405" s="846"/>
      <c r="B405" s="1315" t="s">
        <v>2082</v>
      </c>
      <c r="C405" s="1315"/>
      <c r="D405" s="1315"/>
      <c r="E405" s="1315"/>
      <c r="F405" s="1315"/>
      <c r="G405" s="1315"/>
      <c r="H405" s="1315"/>
      <c r="I405" s="1315"/>
      <c r="J405" s="1315"/>
      <c r="K405" s="1315"/>
      <c r="L405" s="1315"/>
      <c r="M405" s="1315"/>
      <c r="N405" s="1315"/>
      <c r="O405" s="1315"/>
      <c r="P405" s="1315"/>
      <c r="Q405" s="881"/>
      <c r="R405" s="830"/>
    </row>
    <row r="406" spans="1:18" x14ac:dyDescent="0.25">
      <c r="A406" s="860"/>
      <c r="P406" s="830"/>
      <c r="Q406" s="882"/>
      <c r="R406" s="830"/>
    </row>
    <row r="407" spans="1:18" ht="15" customHeight="1" x14ac:dyDescent="0.25">
      <c r="A407" s="846"/>
      <c r="B407" s="1316" t="s">
        <v>2083</v>
      </c>
      <c r="C407" s="1316"/>
      <c r="D407" s="1316"/>
      <c r="E407" s="1316"/>
      <c r="F407" s="1316"/>
      <c r="G407" s="1316"/>
      <c r="H407" s="1316"/>
      <c r="I407" s="1316"/>
      <c r="J407" s="1316"/>
      <c r="K407" s="1316"/>
      <c r="L407" s="1316"/>
      <c r="M407" s="1316"/>
      <c r="N407" s="1316"/>
      <c r="O407" s="1316"/>
      <c r="P407" s="1316"/>
      <c r="Q407" s="881"/>
      <c r="R407" s="830"/>
    </row>
    <row r="408" spans="1:18" x14ac:dyDescent="0.25">
      <c r="B408" s="1316"/>
      <c r="C408" s="1316"/>
      <c r="D408" s="1316"/>
      <c r="E408" s="1316"/>
      <c r="F408" s="1316"/>
      <c r="G408" s="1316"/>
      <c r="H408" s="1316"/>
      <c r="I408" s="1316"/>
      <c r="J408" s="1316"/>
      <c r="K408" s="1316"/>
      <c r="L408" s="1316"/>
      <c r="M408" s="1316"/>
      <c r="N408" s="1316"/>
      <c r="O408" s="1316"/>
      <c r="P408" s="1316"/>
      <c r="Q408" s="830"/>
      <c r="R408" s="830"/>
    </row>
    <row r="409" spans="1:18" ht="15" customHeight="1" x14ac:dyDescent="0.25">
      <c r="A409" s="846"/>
      <c r="B409" s="1316" t="s">
        <v>2084</v>
      </c>
      <c r="C409" s="1316"/>
      <c r="D409" s="1316"/>
      <c r="E409" s="1316"/>
      <c r="F409" s="1316"/>
      <c r="G409" s="1316"/>
      <c r="H409" s="1316"/>
      <c r="I409" s="1316"/>
      <c r="J409" s="1316"/>
      <c r="K409" s="1316"/>
      <c r="L409" s="1316"/>
      <c r="M409" s="1316"/>
      <c r="N409" s="1316"/>
      <c r="O409" s="1316"/>
      <c r="P409" s="1316"/>
      <c r="Q409" s="830"/>
      <c r="R409" s="830"/>
    </row>
    <row r="410" spans="1:18" x14ac:dyDescent="0.25">
      <c r="B410" s="1316"/>
      <c r="C410" s="1316"/>
      <c r="D410" s="1316"/>
      <c r="E410" s="1316"/>
      <c r="F410" s="1316"/>
      <c r="G410" s="1316"/>
      <c r="H410" s="1316"/>
      <c r="I410" s="1316"/>
      <c r="J410" s="1316"/>
      <c r="K410" s="1316"/>
      <c r="L410" s="1316"/>
      <c r="M410" s="1316"/>
      <c r="N410" s="1316"/>
      <c r="O410" s="1316"/>
      <c r="P410" s="1316"/>
      <c r="Q410" s="830"/>
      <c r="R410" s="830"/>
    </row>
    <row r="411" spans="1:18" x14ac:dyDescent="0.25">
      <c r="B411" s="861" t="s">
        <v>2085</v>
      </c>
      <c r="C411" s="862" t="s">
        <v>2086</v>
      </c>
      <c r="P411" s="830"/>
      <c r="Q411" s="830"/>
      <c r="R411" s="830"/>
    </row>
    <row r="412" spans="1:18" ht="15" customHeight="1" x14ac:dyDescent="0.25">
      <c r="B412" s="1279" t="s">
        <v>2087</v>
      </c>
      <c r="C412" s="1279"/>
      <c r="D412" s="1279"/>
      <c r="E412" s="1279"/>
      <c r="F412" s="1279"/>
      <c r="G412" s="1279"/>
      <c r="H412" s="1279"/>
      <c r="I412" s="1279"/>
      <c r="J412" s="1279"/>
      <c r="K412" s="1279"/>
      <c r="L412" s="1279"/>
      <c r="M412" s="1279"/>
      <c r="N412" s="1279"/>
      <c r="O412" s="1279"/>
      <c r="P412" s="1279"/>
      <c r="Q412" s="830"/>
      <c r="R412" s="830"/>
    </row>
    <row r="413" spans="1:18" x14ac:dyDescent="0.25">
      <c r="B413" s="1278" t="s">
        <v>2088</v>
      </c>
      <c r="C413" s="1278"/>
      <c r="D413" s="1278"/>
      <c r="E413" s="1278"/>
      <c r="F413" s="1278"/>
      <c r="G413" s="1278"/>
      <c r="H413" s="1278"/>
      <c r="I413" s="1278"/>
      <c r="J413" s="1278"/>
      <c r="K413" s="1278"/>
      <c r="L413" s="1278"/>
      <c r="M413" s="1278"/>
      <c r="N413" s="1278"/>
      <c r="O413" s="1278"/>
      <c r="P413" s="1278"/>
      <c r="Q413" s="830"/>
      <c r="R413" s="830"/>
    </row>
    <row r="414" spans="1:18" x14ac:dyDescent="0.25">
      <c r="B414" s="1279" t="s">
        <v>2089</v>
      </c>
      <c r="C414" s="1279"/>
      <c r="D414" s="1279"/>
      <c r="E414" s="1279"/>
      <c r="F414" s="1279"/>
      <c r="G414" s="1279"/>
      <c r="H414" s="1279"/>
      <c r="I414" s="1279"/>
      <c r="J414" s="1279"/>
      <c r="K414" s="1279"/>
      <c r="L414" s="1279"/>
      <c r="M414" s="1279"/>
      <c r="N414" s="1279"/>
      <c r="O414" s="1279"/>
      <c r="P414" s="1279"/>
      <c r="Q414" s="830"/>
      <c r="R414" s="830"/>
    </row>
    <row r="415" spans="1:18" x14ac:dyDescent="0.25">
      <c r="B415" s="1278" t="s">
        <v>2090</v>
      </c>
      <c r="C415" s="1278"/>
      <c r="D415" s="1278"/>
      <c r="E415" s="1278"/>
      <c r="F415" s="1278"/>
      <c r="G415" s="1278"/>
      <c r="H415" s="1278"/>
      <c r="I415" s="1278"/>
      <c r="J415" s="1278"/>
      <c r="K415" s="1278"/>
      <c r="L415" s="1278"/>
      <c r="M415" s="1278"/>
      <c r="N415" s="1278"/>
      <c r="O415" s="1278"/>
      <c r="P415" s="1278"/>
      <c r="Q415" s="830"/>
      <c r="R415" s="830"/>
    </row>
    <row r="416" spans="1:18" ht="15" customHeight="1" x14ac:dyDescent="0.25">
      <c r="B416" s="883" t="s">
        <v>2091</v>
      </c>
      <c r="C416" s="883"/>
      <c r="D416" s="883"/>
      <c r="E416" s="883"/>
      <c r="F416" s="883"/>
      <c r="G416" s="883"/>
      <c r="H416" s="883"/>
      <c r="I416" s="883"/>
      <c r="J416" s="883"/>
      <c r="K416" s="883"/>
      <c r="L416" s="883"/>
      <c r="M416" s="883"/>
      <c r="N416" s="883"/>
      <c r="O416" s="883"/>
      <c r="P416" s="883"/>
      <c r="Q416" s="830"/>
      <c r="R416" s="830"/>
    </row>
    <row r="417" spans="2:18" x14ac:dyDescent="0.25">
      <c r="B417" s="884" t="s">
        <v>2092</v>
      </c>
      <c r="C417" s="884"/>
      <c r="D417" s="884"/>
      <c r="E417" s="884"/>
      <c r="F417" s="884"/>
      <c r="G417" s="884"/>
      <c r="H417" s="884"/>
      <c r="I417" s="884"/>
      <c r="J417" s="884"/>
      <c r="K417" s="884"/>
      <c r="L417" s="884"/>
      <c r="M417" s="884"/>
      <c r="N417" s="884"/>
      <c r="O417" s="884"/>
      <c r="P417" s="884"/>
      <c r="Q417" s="830"/>
      <c r="R417" s="830"/>
    </row>
    <row r="418" spans="2:18" x14ac:dyDescent="0.25">
      <c r="B418" s="1279" t="s">
        <v>2093</v>
      </c>
      <c r="C418" s="1279"/>
      <c r="D418" s="1279"/>
      <c r="E418" s="1279"/>
      <c r="F418" s="1279"/>
      <c r="G418" s="1279"/>
      <c r="H418" s="1279"/>
      <c r="I418" s="1279"/>
      <c r="J418" s="1279"/>
      <c r="K418" s="1279"/>
      <c r="L418" s="1279"/>
      <c r="M418" s="1279"/>
      <c r="N418" s="1279"/>
      <c r="O418" s="1279"/>
      <c r="P418" s="1279"/>
      <c r="Q418" s="830"/>
      <c r="R418" s="830"/>
    </row>
    <row r="419" spans="2:18" x14ac:dyDescent="0.25">
      <c r="B419" s="1279" t="s">
        <v>2094</v>
      </c>
      <c r="C419" s="1279"/>
      <c r="D419" s="1279"/>
      <c r="E419" s="1279"/>
      <c r="F419" s="1279"/>
      <c r="G419" s="1279"/>
      <c r="H419" s="1279"/>
      <c r="I419" s="1279"/>
      <c r="J419" s="1279"/>
      <c r="K419" s="1279"/>
      <c r="L419" s="1279"/>
      <c r="M419" s="1279"/>
      <c r="N419" s="1279"/>
      <c r="O419" s="1279"/>
      <c r="P419" s="1279"/>
      <c r="Q419" s="830"/>
      <c r="R419" s="830"/>
    </row>
    <row r="420" spans="2:18" x14ac:dyDescent="0.25">
      <c r="B420" s="884" t="s">
        <v>2092</v>
      </c>
      <c r="C420" s="885"/>
      <c r="D420" s="885"/>
      <c r="E420" s="885"/>
      <c r="F420" s="885"/>
      <c r="G420" s="885"/>
      <c r="H420" s="885"/>
      <c r="I420" s="885"/>
      <c r="J420" s="885"/>
      <c r="K420" s="885"/>
      <c r="L420" s="885"/>
      <c r="M420" s="885"/>
      <c r="N420" s="885"/>
      <c r="O420" s="885"/>
      <c r="P420" s="885"/>
      <c r="Q420" s="830"/>
      <c r="R420" s="830"/>
    </row>
    <row r="421" spans="2:18" x14ac:dyDescent="0.25">
      <c r="B421" s="1278" t="s">
        <v>2095</v>
      </c>
      <c r="C421" s="1278"/>
      <c r="D421" s="1278"/>
      <c r="E421" s="1278"/>
      <c r="F421" s="1278"/>
      <c r="G421" s="1278"/>
      <c r="H421" s="1278"/>
      <c r="I421" s="1278"/>
      <c r="J421" s="1278"/>
      <c r="K421" s="1278"/>
      <c r="L421" s="1278"/>
      <c r="M421" s="1278"/>
      <c r="N421" s="1278"/>
      <c r="O421" s="1278"/>
      <c r="P421" s="1278"/>
      <c r="Q421" s="830"/>
      <c r="R421" s="830"/>
    </row>
    <row r="422" spans="2:18" x14ac:dyDescent="0.25">
      <c r="B422" s="1279" t="s">
        <v>2096</v>
      </c>
      <c r="C422" s="1279"/>
      <c r="D422" s="1279"/>
      <c r="E422" s="1279"/>
      <c r="F422" s="1279"/>
      <c r="G422" s="1279"/>
      <c r="H422" s="1279"/>
      <c r="I422" s="1279"/>
      <c r="J422" s="1279"/>
      <c r="K422" s="1279"/>
      <c r="L422" s="1279"/>
      <c r="M422" s="1279"/>
      <c r="N422" s="1279"/>
      <c r="O422" s="1279"/>
      <c r="P422" s="1279"/>
      <c r="Q422" s="830"/>
      <c r="R422" s="830"/>
    </row>
    <row r="423" spans="2:18" x14ac:dyDescent="0.25">
      <c r="B423" s="1278" t="s">
        <v>2097</v>
      </c>
      <c r="C423" s="1278"/>
      <c r="D423" s="1278"/>
      <c r="E423" s="1278"/>
      <c r="F423" s="1278"/>
      <c r="G423" s="1278"/>
      <c r="H423" s="1278"/>
      <c r="I423" s="1278"/>
      <c r="J423" s="1278"/>
      <c r="K423" s="1278"/>
      <c r="L423" s="1278"/>
      <c r="M423" s="1278"/>
      <c r="N423" s="1278"/>
      <c r="O423" s="1278"/>
      <c r="P423" s="1278"/>
      <c r="Q423" s="830"/>
      <c r="R423" s="830"/>
    </row>
    <row r="424" spans="2:18" x14ac:dyDescent="0.25">
      <c r="B424" s="1279" t="s">
        <v>2098</v>
      </c>
      <c r="C424" s="1279"/>
      <c r="D424" s="1279"/>
      <c r="E424" s="1279"/>
      <c r="F424" s="1279"/>
      <c r="G424" s="1279"/>
      <c r="H424" s="1279"/>
      <c r="I424" s="1279"/>
      <c r="J424" s="1279"/>
      <c r="K424" s="1279"/>
      <c r="L424" s="1279"/>
      <c r="M424" s="1279"/>
      <c r="N424" s="1279"/>
      <c r="O424" s="1279"/>
      <c r="P424" s="1279"/>
      <c r="Q424" s="830"/>
      <c r="R424" s="830"/>
    </row>
    <row r="425" spans="2:18" x14ac:dyDescent="0.25">
      <c r="B425" s="1279" t="s">
        <v>2099</v>
      </c>
      <c r="C425" s="1279"/>
      <c r="D425" s="1279"/>
      <c r="E425" s="1279"/>
      <c r="F425" s="1279"/>
      <c r="G425" s="1279"/>
      <c r="H425" s="1279"/>
      <c r="I425" s="1279"/>
      <c r="J425" s="1279"/>
      <c r="K425" s="1279"/>
      <c r="L425" s="1279"/>
      <c r="M425" s="1279"/>
      <c r="N425" s="1279"/>
      <c r="O425" s="1279"/>
      <c r="P425" s="1279"/>
      <c r="Q425" s="830"/>
      <c r="R425" s="830"/>
    </row>
    <row r="426" spans="2:18" x14ac:dyDescent="0.25">
      <c r="B426" s="1278" t="s">
        <v>2100</v>
      </c>
      <c r="C426" s="1278"/>
      <c r="D426" s="1278"/>
      <c r="E426" s="1278"/>
      <c r="F426" s="1278"/>
      <c r="G426" s="1278"/>
      <c r="H426" s="1278"/>
      <c r="I426" s="1278"/>
      <c r="J426" s="1278"/>
      <c r="K426" s="1278"/>
      <c r="L426" s="1278"/>
      <c r="M426" s="1278"/>
      <c r="N426" s="1278"/>
      <c r="O426" s="1278"/>
      <c r="P426" s="1278"/>
      <c r="Q426" s="830"/>
      <c r="R426" s="830"/>
    </row>
    <row r="427" spans="2:18" x14ac:dyDescent="0.25">
      <c r="B427" s="1279" t="s">
        <v>2101</v>
      </c>
      <c r="C427" s="1279"/>
      <c r="D427" s="1279"/>
      <c r="E427" s="1279"/>
      <c r="F427" s="1279"/>
      <c r="G427" s="1279"/>
      <c r="H427" s="1279"/>
      <c r="I427" s="1279"/>
      <c r="J427" s="1279"/>
      <c r="K427" s="1279"/>
      <c r="L427" s="1279"/>
      <c r="M427" s="1279"/>
      <c r="N427" s="1279"/>
      <c r="O427" s="1279"/>
      <c r="P427" s="1279"/>
      <c r="Q427" s="830"/>
      <c r="R427" s="830"/>
    </row>
    <row r="428" spans="2:18" x14ac:dyDescent="0.25">
      <c r="B428" s="1279" t="s">
        <v>2102</v>
      </c>
      <c r="C428" s="1279"/>
      <c r="D428" s="1279"/>
      <c r="E428" s="1279"/>
      <c r="F428" s="1279"/>
      <c r="G428" s="1279"/>
      <c r="H428" s="1279"/>
      <c r="I428" s="1279"/>
      <c r="J428" s="1279"/>
      <c r="K428" s="1279"/>
      <c r="L428" s="1279"/>
      <c r="M428" s="1279"/>
      <c r="N428" s="1279"/>
      <c r="O428" s="1279"/>
      <c r="P428" s="1279"/>
      <c r="Q428" s="830"/>
      <c r="R428" s="830"/>
    </row>
    <row r="429" spans="2:18" x14ac:dyDescent="0.25">
      <c r="B429" s="1278" t="s">
        <v>2103</v>
      </c>
      <c r="C429" s="1278"/>
      <c r="D429" s="1278"/>
      <c r="E429" s="1278"/>
      <c r="F429" s="1278"/>
      <c r="G429" s="1278"/>
      <c r="H429" s="1278"/>
      <c r="I429" s="1278"/>
      <c r="J429" s="1278"/>
      <c r="K429" s="1278"/>
      <c r="L429" s="1278"/>
      <c r="M429" s="1278"/>
      <c r="N429" s="1278"/>
      <c r="O429" s="1278"/>
      <c r="P429" s="1278"/>
      <c r="Q429" s="830"/>
      <c r="R429" s="830"/>
    </row>
    <row r="430" spans="2:18" x14ac:dyDescent="0.25">
      <c r="B430" s="1279" t="s">
        <v>2104</v>
      </c>
      <c r="C430" s="1279"/>
      <c r="D430" s="1279"/>
      <c r="E430" s="1279"/>
      <c r="F430" s="1279"/>
      <c r="G430" s="1279"/>
      <c r="H430" s="1279"/>
      <c r="I430" s="1279"/>
      <c r="J430" s="1279"/>
      <c r="K430" s="1279"/>
      <c r="L430" s="1279"/>
      <c r="M430" s="1279"/>
      <c r="N430" s="1279"/>
      <c r="O430" s="1279"/>
      <c r="P430" s="1279"/>
      <c r="Q430" s="830"/>
      <c r="R430" s="830"/>
    </row>
    <row r="431" spans="2:18" x14ac:dyDescent="0.25">
      <c r="B431" s="1279" t="s">
        <v>2283</v>
      </c>
      <c r="C431" s="1279"/>
      <c r="D431" s="1279"/>
      <c r="E431" s="1279"/>
      <c r="F431" s="1279"/>
      <c r="G431" s="1279"/>
      <c r="H431" s="1279"/>
      <c r="I431" s="1279"/>
      <c r="J431" s="1279"/>
      <c r="K431" s="1279"/>
      <c r="L431" s="1279"/>
      <c r="M431" s="1279"/>
      <c r="N431" s="1279"/>
      <c r="O431" s="1279"/>
      <c r="P431" s="1279"/>
      <c r="Q431" s="830"/>
      <c r="R431" s="830"/>
    </row>
    <row r="432" spans="2:18" x14ac:dyDescent="0.25">
      <c r="B432" s="1278" t="s">
        <v>2284</v>
      </c>
      <c r="C432" s="1278"/>
      <c r="D432" s="1278"/>
      <c r="E432" s="1278"/>
      <c r="F432" s="1278"/>
      <c r="G432" s="1278"/>
      <c r="H432" s="1278"/>
      <c r="I432" s="1278"/>
      <c r="J432" s="1278"/>
      <c r="K432" s="1278"/>
      <c r="L432" s="1278"/>
      <c r="M432" s="1278"/>
      <c r="N432" s="1278"/>
      <c r="O432" s="1278"/>
      <c r="P432" s="1278"/>
      <c r="Q432" s="830"/>
      <c r="R432" s="830"/>
    </row>
    <row r="433" spans="1:18" x14ac:dyDescent="0.25">
      <c r="B433" s="1279" t="s">
        <v>2285</v>
      </c>
      <c r="C433" s="1279"/>
      <c r="D433" s="1279"/>
      <c r="E433" s="1279"/>
      <c r="F433" s="1279"/>
      <c r="G433" s="1279"/>
      <c r="H433" s="1279"/>
      <c r="I433" s="1279"/>
      <c r="J433" s="1279"/>
      <c r="K433" s="1279"/>
      <c r="L433" s="1279"/>
      <c r="M433" s="1279"/>
      <c r="N433" s="1279"/>
      <c r="O433" s="1279"/>
      <c r="P433" s="1279"/>
      <c r="Q433" s="830"/>
      <c r="R433" s="830"/>
    </row>
    <row r="434" spans="1:18" x14ac:dyDescent="0.25">
      <c r="B434" s="1279" t="s">
        <v>2286</v>
      </c>
      <c r="C434" s="1279"/>
      <c r="D434" s="1279"/>
      <c r="E434" s="1279"/>
      <c r="F434" s="1279"/>
      <c r="G434" s="1279"/>
      <c r="H434" s="1279"/>
      <c r="I434" s="1279"/>
      <c r="J434" s="1279"/>
      <c r="K434" s="1279"/>
      <c r="L434" s="1279"/>
      <c r="M434" s="1279"/>
      <c r="N434" s="1279"/>
      <c r="O434" s="1279"/>
      <c r="P434" s="1279"/>
      <c r="Q434" s="830"/>
      <c r="R434" s="830"/>
    </row>
    <row r="435" spans="1:18" x14ac:dyDescent="0.25">
      <c r="B435" s="1278" t="s">
        <v>2287</v>
      </c>
      <c r="C435" s="1278"/>
      <c r="D435" s="1278"/>
      <c r="E435" s="1278"/>
      <c r="F435" s="1278"/>
      <c r="G435" s="1278"/>
      <c r="H435" s="1278"/>
      <c r="I435" s="1278"/>
      <c r="J435" s="1278"/>
      <c r="K435" s="1278"/>
      <c r="L435" s="1278"/>
      <c r="M435" s="1278"/>
      <c r="N435" s="1278"/>
      <c r="O435" s="1278"/>
      <c r="P435" s="1278"/>
      <c r="Q435" s="830"/>
      <c r="R435" s="830"/>
    </row>
    <row r="436" spans="1:18" x14ac:dyDescent="0.25">
      <c r="B436" s="1279" t="s">
        <v>2288</v>
      </c>
      <c r="C436" s="1279"/>
      <c r="D436" s="1279"/>
      <c r="E436" s="1279"/>
      <c r="F436" s="1279"/>
      <c r="G436" s="1279"/>
      <c r="H436" s="1279"/>
      <c r="I436" s="1279"/>
      <c r="J436" s="1279"/>
      <c r="K436" s="1279"/>
      <c r="L436" s="1279"/>
      <c r="M436" s="1279"/>
      <c r="N436" s="1279"/>
      <c r="O436" s="1279"/>
      <c r="P436" s="1279"/>
      <c r="Q436" s="830"/>
      <c r="R436" s="830"/>
    </row>
    <row r="437" spans="1:18" x14ac:dyDescent="0.25">
      <c r="B437" s="1279" t="s">
        <v>2289</v>
      </c>
      <c r="C437" s="1279"/>
      <c r="D437" s="1279"/>
      <c r="E437" s="1279"/>
      <c r="F437" s="1279"/>
      <c r="G437" s="1279"/>
      <c r="H437" s="1279"/>
      <c r="I437" s="1279"/>
      <c r="J437" s="1279"/>
      <c r="K437" s="1279"/>
      <c r="L437" s="1279"/>
      <c r="M437" s="1279"/>
      <c r="N437" s="1279"/>
      <c r="O437" s="1279"/>
      <c r="P437" s="1279"/>
      <c r="Q437" s="830"/>
      <c r="R437" s="830"/>
    </row>
    <row r="438" spans="1:18" x14ac:dyDescent="0.25">
      <c r="B438" s="1278" t="s">
        <v>2290</v>
      </c>
      <c r="C438" s="1278"/>
      <c r="D438" s="1278"/>
      <c r="E438" s="1278"/>
      <c r="F438" s="1278"/>
      <c r="G438" s="1278"/>
      <c r="H438" s="1278"/>
      <c r="I438" s="1278"/>
      <c r="J438" s="1278"/>
      <c r="K438" s="1278"/>
      <c r="L438" s="1278"/>
      <c r="M438" s="1278"/>
      <c r="N438" s="1278"/>
      <c r="O438" s="1278"/>
      <c r="P438" s="1278"/>
      <c r="Q438" s="830"/>
      <c r="R438" s="830"/>
    </row>
    <row r="439" spans="1:18" x14ac:dyDescent="0.25">
      <c r="B439" s="1279" t="s">
        <v>2291</v>
      </c>
      <c r="C439" s="1279"/>
      <c r="D439" s="1279"/>
      <c r="E439" s="1279"/>
      <c r="F439" s="1279"/>
      <c r="G439" s="1279"/>
      <c r="H439" s="1279"/>
      <c r="I439" s="1279"/>
      <c r="J439" s="1279"/>
      <c r="K439" s="1279"/>
      <c r="L439" s="1279"/>
      <c r="M439" s="1279"/>
      <c r="N439" s="1279"/>
      <c r="O439" s="1279"/>
      <c r="P439" s="1279"/>
      <c r="Q439" s="830"/>
      <c r="R439" s="830"/>
    </row>
    <row r="440" spans="1:18" x14ac:dyDescent="0.25">
      <c r="B440" s="1274"/>
      <c r="C440" s="1274"/>
      <c r="D440" s="1274"/>
      <c r="E440" s="1274"/>
      <c r="F440" s="1274"/>
      <c r="G440" s="1274"/>
      <c r="H440" s="1274"/>
      <c r="I440" s="1274"/>
      <c r="J440" s="1274"/>
      <c r="K440" s="1274"/>
      <c r="L440" s="1274"/>
      <c r="M440" s="1274"/>
      <c r="N440" s="1274"/>
      <c r="O440" s="1274"/>
      <c r="P440" s="1274"/>
      <c r="Q440" s="830"/>
      <c r="R440" s="830"/>
    </row>
    <row r="441" spans="1:18" x14ac:dyDescent="0.25">
      <c r="B441" s="861" t="s">
        <v>2105</v>
      </c>
      <c r="C441" s="862" t="s">
        <v>2106</v>
      </c>
      <c r="P441" s="830"/>
      <c r="Q441" s="830"/>
      <c r="R441" s="830"/>
    </row>
    <row r="442" spans="1:18" x14ac:dyDescent="0.25">
      <c r="B442" s="861"/>
      <c r="C442" s="879" t="s">
        <v>2107</v>
      </c>
      <c r="D442" s="879"/>
      <c r="E442" s="879"/>
      <c r="F442" s="879"/>
      <c r="G442" s="879"/>
      <c r="H442" s="879"/>
      <c r="I442" s="879"/>
      <c r="J442" s="879"/>
      <c r="K442" s="879"/>
      <c r="L442" s="879"/>
      <c r="M442" s="879"/>
      <c r="N442" s="879"/>
      <c r="O442" s="879"/>
      <c r="P442" s="879"/>
      <c r="Q442" s="830"/>
      <c r="R442" s="830"/>
    </row>
    <row r="443" spans="1:18" x14ac:dyDescent="0.25">
      <c r="B443" s="861"/>
      <c r="C443" s="880" t="s">
        <v>2108</v>
      </c>
      <c r="D443" s="880"/>
      <c r="E443" s="880"/>
      <c r="F443" s="880"/>
      <c r="G443" s="880"/>
      <c r="H443" s="880"/>
      <c r="I443" s="880"/>
      <c r="J443" s="880"/>
      <c r="K443" s="880"/>
      <c r="L443" s="880"/>
      <c r="M443" s="880"/>
      <c r="N443" s="880"/>
      <c r="O443" s="880"/>
      <c r="P443" s="880"/>
      <c r="Q443" s="830"/>
      <c r="R443" s="830"/>
    </row>
    <row r="444" spans="1:18" x14ac:dyDescent="0.25">
      <c r="A444" s="836"/>
      <c r="B444" s="861"/>
      <c r="C444" s="880" t="s">
        <v>2109</v>
      </c>
      <c r="D444" s="880"/>
      <c r="E444" s="880"/>
      <c r="F444" s="880"/>
      <c r="G444" s="880"/>
      <c r="H444" s="880"/>
      <c r="I444" s="880"/>
      <c r="J444" s="880"/>
      <c r="K444" s="880"/>
      <c r="L444" s="880"/>
      <c r="M444" s="880"/>
      <c r="N444" s="880"/>
      <c r="O444" s="880"/>
      <c r="P444" s="880"/>
      <c r="Q444" s="830"/>
      <c r="R444" s="830"/>
    </row>
    <row r="445" spans="1:18" x14ac:dyDescent="0.25">
      <c r="A445" s="836"/>
      <c r="B445" s="861"/>
      <c r="C445" s="881" t="s">
        <v>2110</v>
      </c>
      <c r="D445" s="881"/>
      <c r="E445" s="881"/>
      <c r="F445" s="881"/>
      <c r="G445" s="881"/>
      <c r="H445" s="881"/>
      <c r="I445" s="881"/>
      <c r="J445" s="881"/>
      <c r="K445" s="881"/>
      <c r="L445" s="881"/>
      <c r="M445" s="881"/>
      <c r="N445" s="881"/>
      <c r="O445" s="881"/>
      <c r="P445" s="881"/>
      <c r="Q445" s="830"/>
      <c r="R445" s="830"/>
    </row>
    <row r="446" spans="1:18" x14ac:dyDescent="0.25">
      <c r="A446" s="836"/>
      <c r="B446" s="861"/>
      <c r="C446" s="882" t="s">
        <v>2111</v>
      </c>
      <c r="D446" s="882"/>
      <c r="E446" s="882"/>
      <c r="F446" s="882"/>
      <c r="G446" s="882"/>
      <c r="H446" s="882"/>
      <c r="I446" s="882"/>
      <c r="J446" s="882"/>
      <c r="K446" s="882"/>
      <c r="L446" s="882"/>
      <c r="M446" s="882"/>
      <c r="N446" s="882"/>
      <c r="O446" s="882"/>
      <c r="P446" s="882"/>
      <c r="Q446" s="830"/>
      <c r="R446" s="830"/>
    </row>
    <row r="447" spans="1:18" x14ac:dyDescent="0.25">
      <c r="A447" s="836"/>
      <c r="B447" s="861"/>
      <c r="C447" s="881" t="s">
        <v>2112</v>
      </c>
      <c r="D447" s="881"/>
      <c r="E447" s="881"/>
      <c r="F447" s="881"/>
      <c r="G447" s="881"/>
      <c r="H447" s="881"/>
      <c r="I447" s="881"/>
      <c r="J447" s="881"/>
      <c r="K447" s="881"/>
      <c r="L447" s="881"/>
      <c r="M447" s="881"/>
      <c r="N447" s="881"/>
      <c r="O447" s="881"/>
      <c r="P447" s="881"/>
      <c r="Q447" s="830"/>
      <c r="R447" s="830"/>
    </row>
    <row r="448" spans="1:18" x14ac:dyDescent="0.25">
      <c r="A448" s="836"/>
      <c r="B448" s="861"/>
      <c r="C448" s="862"/>
      <c r="P448" s="830"/>
      <c r="Q448" s="830"/>
      <c r="R448" s="830"/>
    </row>
    <row r="449" spans="1:18" x14ac:dyDescent="0.25">
      <c r="A449" s="836"/>
      <c r="B449" s="861" t="s">
        <v>2113</v>
      </c>
      <c r="C449" s="862" t="s">
        <v>2114</v>
      </c>
      <c r="P449" s="830"/>
      <c r="Q449" s="830"/>
      <c r="R449" s="830"/>
    </row>
    <row r="450" spans="1:18" x14ac:dyDescent="0.25">
      <c r="A450" s="836"/>
      <c r="C450" s="880" t="s">
        <v>2115</v>
      </c>
      <c r="D450" s="880"/>
      <c r="E450" s="880"/>
      <c r="F450" s="880"/>
      <c r="G450" s="880"/>
      <c r="H450" s="880"/>
      <c r="P450" s="830"/>
      <c r="Q450" s="830"/>
      <c r="R450" s="830"/>
    </row>
    <row r="451" spans="1:18" x14ac:dyDescent="0.25">
      <c r="A451" s="836"/>
      <c r="C451" s="880" t="s">
        <v>2116</v>
      </c>
      <c r="D451" s="880"/>
      <c r="E451" s="880"/>
      <c r="F451" s="880"/>
      <c r="G451" s="880"/>
      <c r="H451" s="880"/>
      <c r="P451" s="830"/>
      <c r="Q451" s="830"/>
      <c r="R451" s="830"/>
    </row>
    <row r="452" spans="1:18" x14ac:dyDescent="0.25">
      <c r="A452" s="836"/>
      <c r="C452" s="880" t="s">
        <v>2117</v>
      </c>
      <c r="D452" s="880"/>
      <c r="E452" s="880"/>
      <c r="F452" s="880"/>
      <c r="G452" s="880"/>
      <c r="H452" s="880"/>
      <c r="P452" s="830"/>
      <c r="Q452" s="830"/>
      <c r="R452" s="830"/>
    </row>
    <row r="453" spans="1:18" x14ac:dyDescent="0.25">
      <c r="A453" s="836"/>
      <c r="C453" s="880" t="s">
        <v>2118</v>
      </c>
      <c r="D453" s="880" t="s">
        <v>2119</v>
      </c>
      <c r="E453" s="880"/>
      <c r="F453" s="880"/>
      <c r="G453" s="880"/>
      <c r="H453" s="880"/>
      <c r="P453" s="830"/>
      <c r="Q453" s="830"/>
      <c r="R453" s="830"/>
    </row>
    <row r="454" spans="1:18" x14ac:dyDescent="0.25">
      <c r="A454" s="836"/>
      <c r="C454" s="880"/>
      <c r="D454" s="880" t="s">
        <v>2120</v>
      </c>
      <c r="E454" s="880"/>
      <c r="F454" s="880"/>
      <c r="G454" s="880"/>
      <c r="H454" s="880"/>
      <c r="P454" s="830"/>
      <c r="Q454" s="830"/>
      <c r="R454" s="830"/>
    </row>
    <row r="455" spans="1:18" x14ac:dyDescent="0.25">
      <c r="A455" s="836"/>
      <c r="C455" s="880" t="s">
        <v>2121</v>
      </c>
      <c r="D455" s="880" t="s">
        <v>2122</v>
      </c>
      <c r="E455" s="880"/>
      <c r="F455" s="880"/>
      <c r="G455" s="880"/>
      <c r="H455" s="880"/>
      <c r="P455" s="830"/>
      <c r="Q455" s="830"/>
      <c r="R455" s="830"/>
    </row>
    <row r="456" spans="1:18" x14ac:dyDescent="0.25">
      <c r="A456" s="836"/>
      <c r="C456" s="880"/>
      <c r="D456" s="880" t="s">
        <v>2123</v>
      </c>
      <c r="E456" s="880"/>
      <c r="F456" s="880"/>
      <c r="G456" s="880"/>
      <c r="H456" s="880"/>
      <c r="P456" s="830"/>
      <c r="Q456" s="830"/>
      <c r="R456" s="830"/>
    </row>
    <row r="457" spans="1:18" x14ac:dyDescent="0.25">
      <c r="A457" s="836"/>
      <c r="C457" s="880" t="s">
        <v>2124</v>
      </c>
      <c r="D457" s="880" t="s">
        <v>2125</v>
      </c>
      <c r="E457" s="880"/>
      <c r="F457" s="880"/>
      <c r="G457" s="880"/>
      <c r="H457" s="880"/>
      <c r="P457" s="830"/>
      <c r="Q457" s="830"/>
      <c r="R457" s="830"/>
    </row>
    <row r="458" spans="1:18" x14ac:dyDescent="0.25">
      <c r="A458" s="836"/>
      <c r="C458" s="880" t="s">
        <v>2126</v>
      </c>
      <c r="D458" s="880" t="s">
        <v>2127</v>
      </c>
      <c r="E458" s="880"/>
      <c r="F458" s="880"/>
      <c r="G458" s="880"/>
      <c r="H458" s="880"/>
      <c r="P458" s="830"/>
      <c r="Q458" s="830"/>
      <c r="R458" s="830"/>
    </row>
    <row r="459" spans="1:18" x14ac:dyDescent="0.25">
      <c r="A459" s="836"/>
      <c r="C459" s="880"/>
      <c r="D459" s="880" t="s">
        <v>2128</v>
      </c>
      <c r="E459" s="880"/>
      <c r="F459" s="880"/>
      <c r="G459" s="880"/>
      <c r="H459" s="880"/>
      <c r="P459" s="830"/>
      <c r="Q459" s="830"/>
      <c r="R459" s="830"/>
    </row>
    <row r="460" spans="1:18" x14ac:dyDescent="0.25">
      <c r="A460" s="836"/>
      <c r="C460" s="880"/>
      <c r="D460" s="880"/>
      <c r="E460" s="880"/>
      <c r="F460" s="880"/>
      <c r="G460" s="880"/>
      <c r="H460" s="880"/>
      <c r="P460" s="830"/>
      <c r="Q460" s="830"/>
      <c r="R460" s="830"/>
    </row>
    <row r="461" spans="1:18" x14ac:dyDescent="0.25">
      <c r="A461" s="836"/>
      <c r="C461" s="880" t="s">
        <v>2129</v>
      </c>
      <c r="D461" s="880"/>
      <c r="E461" s="880"/>
      <c r="F461" s="880"/>
      <c r="G461" s="880"/>
      <c r="H461" s="880"/>
      <c r="P461" s="830"/>
      <c r="Q461" s="830"/>
      <c r="R461" s="830"/>
    </row>
    <row r="462" spans="1:18" x14ac:dyDescent="0.25">
      <c r="A462" s="836"/>
      <c r="C462" s="880"/>
      <c r="D462" s="880"/>
      <c r="E462" s="880"/>
      <c r="F462" s="880"/>
      <c r="G462" s="880"/>
      <c r="H462" s="880"/>
      <c r="P462" s="830"/>
      <c r="Q462" s="830"/>
      <c r="R462" s="830"/>
    </row>
    <row r="463" spans="1:18" x14ac:dyDescent="0.25">
      <c r="A463" s="836"/>
      <c r="C463" s="880" t="s">
        <v>1989</v>
      </c>
      <c r="D463" s="880" t="s">
        <v>2130</v>
      </c>
      <c r="E463" s="880"/>
      <c r="F463" s="880"/>
      <c r="G463" s="880"/>
      <c r="H463" s="880"/>
      <c r="P463" s="830"/>
      <c r="Q463" s="830"/>
      <c r="R463" s="830"/>
    </row>
    <row r="464" spans="1:18" x14ac:dyDescent="0.25">
      <c r="A464" s="836"/>
      <c r="C464" s="880" t="s">
        <v>1989</v>
      </c>
      <c r="D464" s="880" t="s">
        <v>2131</v>
      </c>
      <c r="E464" s="880"/>
      <c r="F464" s="880"/>
      <c r="G464" s="880"/>
      <c r="H464" s="880"/>
      <c r="P464" s="830"/>
      <c r="Q464" s="830"/>
      <c r="R464" s="830"/>
    </row>
    <row r="465" spans="1:18" x14ac:dyDescent="0.25">
      <c r="A465" s="836"/>
      <c r="C465" s="880" t="s">
        <v>1989</v>
      </c>
      <c r="D465" s="880" t="s">
        <v>2132</v>
      </c>
      <c r="E465" s="880"/>
      <c r="F465" s="880"/>
      <c r="G465" s="880"/>
      <c r="H465" s="880"/>
      <c r="P465" s="830"/>
      <c r="Q465" s="830"/>
      <c r="R465" s="830"/>
    </row>
    <row r="466" spans="1:18" x14ac:dyDescent="0.25">
      <c r="A466" s="836"/>
      <c r="C466" s="880"/>
      <c r="D466" s="880"/>
      <c r="E466" s="880"/>
      <c r="F466" s="880"/>
      <c r="G466" s="880"/>
      <c r="H466" s="880"/>
      <c r="P466" s="830"/>
      <c r="Q466" s="830"/>
      <c r="R466" s="830"/>
    </row>
    <row r="467" spans="1:18" ht="16.5" customHeight="1" x14ac:dyDescent="0.25">
      <c r="A467" s="836"/>
      <c r="C467" s="880" t="s">
        <v>2133</v>
      </c>
      <c r="D467" s="880"/>
      <c r="E467" s="880"/>
      <c r="F467" s="880"/>
      <c r="G467" s="880"/>
      <c r="H467" s="880"/>
      <c r="P467" s="830"/>
      <c r="Q467" s="830"/>
      <c r="R467" s="830"/>
    </row>
    <row r="468" spans="1:18" x14ac:dyDescent="0.25">
      <c r="A468" s="836"/>
      <c r="C468" s="880" t="s">
        <v>2134</v>
      </c>
      <c r="D468" s="880"/>
      <c r="E468" s="880"/>
      <c r="F468" s="880"/>
      <c r="G468" s="880"/>
      <c r="H468" s="880"/>
      <c r="P468" s="830"/>
      <c r="Q468" s="830"/>
      <c r="R468" s="830"/>
    </row>
    <row r="469" spans="1:18" ht="15.75" thickBot="1" x14ac:dyDescent="0.3">
      <c r="A469" s="836"/>
      <c r="C469" s="880"/>
      <c r="D469" s="880"/>
      <c r="E469" s="880"/>
      <c r="F469" s="880"/>
      <c r="G469" s="880"/>
      <c r="H469" s="880"/>
      <c r="P469" s="830"/>
      <c r="Q469" s="830"/>
      <c r="R469" s="830"/>
    </row>
    <row r="470" spans="1:18" ht="16.5" thickBot="1" x14ac:dyDescent="0.3">
      <c r="A470" s="836"/>
      <c r="C470" s="880"/>
      <c r="D470" s="880"/>
      <c r="E470" s="880"/>
      <c r="F470" s="880"/>
      <c r="G470" s="886" t="s">
        <v>2135</v>
      </c>
      <c r="H470" s="1275" t="s">
        <v>2136</v>
      </c>
      <c r="I470" s="1276"/>
      <c r="J470" s="1275" t="s">
        <v>2137</v>
      </c>
      <c r="K470" s="1277"/>
      <c r="L470" s="1276"/>
      <c r="N470" s="887"/>
      <c r="P470" s="830"/>
      <c r="Q470" s="830"/>
      <c r="R470" s="830"/>
    </row>
    <row r="471" spans="1:18" ht="15.75" x14ac:dyDescent="0.25">
      <c r="A471" s="836"/>
      <c r="D471" s="888">
        <v>1</v>
      </c>
      <c r="E471" s="880" t="s">
        <v>2138</v>
      </c>
      <c r="G471" s="889">
        <v>1</v>
      </c>
      <c r="H471" s="1283" t="s">
        <v>2139</v>
      </c>
      <c r="I471" s="1284"/>
      <c r="J471" s="1283" t="s">
        <v>2138</v>
      </c>
      <c r="K471" s="1285"/>
      <c r="L471" s="890"/>
      <c r="N471" s="891"/>
      <c r="P471" s="830"/>
      <c r="Q471" s="830"/>
      <c r="R471" s="830"/>
    </row>
    <row r="472" spans="1:18" ht="15.75" x14ac:dyDescent="0.25">
      <c r="A472" s="836"/>
      <c r="D472" s="888">
        <v>2</v>
      </c>
      <c r="E472" s="880" t="s">
        <v>2140</v>
      </c>
      <c r="G472" s="889">
        <v>2</v>
      </c>
      <c r="H472" s="1280" t="s">
        <v>2141</v>
      </c>
      <c r="I472" s="1281"/>
      <c r="J472" s="1280" t="s">
        <v>2139</v>
      </c>
      <c r="K472" s="1282"/>
      <c r="L472" s="890"/>
      <c r="N472" s="891"/>
      <c r="P472" s="830"/>
      <c r="Q472" s="830"/>
      <c r="R472" s="830"/>
    </row>
    <row r="473" spans="1:18" ht="15.75" x14ac:dyDescent="0.25">
      <c r="A473" s="836"/>
      <c r="D473" s="888">
        <v>3</v>
      </c>
      <c r="E473" s="880" t="s">
        <v>2142</v>
      </c>
      <c r="G473" s="889">
        <v>3</v>
      </c>
      <c r="H473" s="1280" t="s">
        <v>2143</v>
      </c>
      <c r="I473" s="1281"/>
      <c r="J473" s="1280" t="s">
        <v>2144</v>
      </c>
      <c r="K473" s="1282"/>
      <c r="L473" s="890"/>
      <c r="N473" s="891"/>
      <c r="P473" s="830"/>
      <c r="Q473" s="830"/>
      <c r="R473" s="830"/>
    </row>
    <row r="474" spans="1:18" ht="15.75" x14ac:dyDescent="0.25">
      <c r="A474" s="836"/>
      <c r="D474" s="888">
        <v>4</v>
      </c>
      <c r="E474" s="880" t="s">
        <v>2139</v>
      </c>
      <c r="G474" s="889">
        <v>4</v>
      </c>
      <c r="H474" s="1280" t="s">
        <v>2145</v>
      </c>
      <c r="I474" s="1281"/>
      <c r="J474" s="1280" t="s">
        <v>2142</v>
      </c>
      <c r="K474" s="1282"/>
      <c r="L474" s="890"/>
      <c r="N474" s="891"/>
      <c r="P474" s="830"/>
      <c r="Q474" s="830"/>
      <c r="R474" s="830"/>
    </row>
    <row r="475" spans="1:18" ht="15.75" x14ac:dyDescent="0.25">
      <c r="A475" s="836"/>
      <c r="D475" s="888">
        <v>5</v>
      </c>
      <c r="E475" s="880" t="s">
        <v>2146</v>
      </c>
      <c r="G475" s="889">
        <v>5</v>
      </c>
      <c r="H475" s="1280" t="s">
        <v>2147</v>
      </c>
      <c r="I475" s="1281"/>
      <c r="J475" s="1280" t="s">
        <v>2148</v>
      </c>
      <c r="K475" s="1282"/>
      <c r="L475" s="890"/>
      <c r="N475" s="891"/>
      <c r="P475" s="830"/>
      <c r="Q475" s="830"/>
      <c r="R475" s="830"/>
    </row>
    <row r="476" spans="1:18" ht="15.75" x14ac:dyDescent="0.25">
      <c r="A476" s="836"/>
      <c r="D476" s="888">
        <v>6</v>
      </c>
      <c r="E476" s="880" t="s">
        <v>2148</v>
      </c>
      <c r="G476" s="889">
        <v>6</v>
      </c>
      <c r="H476" s="1280" t="s">
        <v>2146</v>
      </c>
      <c r="I476" s="1281"/>
      <c r="J476" s="1280" t="s">
        <v>2146</v>
      </c>
      <c r="K476" s="1282"/>
      <c r="L476" s="890"/>
      <c r="N476" s="891"/>
      <c r="P476" s="830"/>
      <c r="Q476" s="830"/>
      <c r="R476" s="830"/>
    </row>
    <row r="477" spans="1:18" ht="15.75" x14ac:dyDescent="0.25">
      <c r="D477" s="888">
        <v>7</v>
      </c>
      <c r="E477" s="880" t="s">
        <v>2144</v>
      </c>
      <c r="G477" s="889">
        <v>7</v>
      </c>
      <c r="H477" s="1280" t="s">
        <v>2149</v>
      </c>
      <c r="I477" s="1281"/>
      <c r="J477" s="1280" t="s">
        <v>2140</v>
      </c>
      <c r="K477" s="1282"/>
      <c r="L477" s="890"/>
      <c r="N477" s="891"/>
      <c r="P477" s="830"/>
      <c r="Q477" s="830"/>
      <c r="R477" s="830"/>
    </row>
    <row r="478" spans="1:18" ht="15.75" x14ac:dyDescent="0.25">
      <c r="D478" s="888"/>
      <c r="E478" s="880"/>
      <c r="G478" s="889">
        <v>8</v>
      </c>
      <c r="H478" s="1280" t="s">
        <v>2150</v>
      </c>
      <c r="I478" s="1281"/>
      <c r="J478" s="1280" t="s">
        <v>2148</v>
      </c>
      <c r="K478" s="1282"/>
      <c r="L478" s="890"/>
      <c r="N478" s="891"/>
      <c r="P478" s="830"/>
      <c r="Q478" s="830"/>
      <c r="R478" s="830"/>
    </row>
    <row r="479" spans="1:18" ht="15.75" x14ac:dyDescent="0.25">
      <c r="D479" s="888"/>
      <c r="E479" s="880"/>
      <c r="G479" s="889">
        <v>9</v>
      </c>
      <c r="H479" s="1291" t="s">
        <v>2151</v>
      </c>
      <c r="I479" s="1292"/>
      <c r="J479" s="1280" t="s">
        <v>2148</v>
      </c>
      <c r="K479" s="1282"/>
      <c r="L479" s="890"/>
      <c r="N479" s="891"/>
      <c r="P479" s="830"/>
      <c r="Q479" s="830"/>
      <c r="R479" s="830"/>
    </row>
    <row r="480" spans="1:18" ht="15.75" x14ac:dyDescent="0.25">
      <c r="D480" s="888"/>
      <c r="E480" s="880"/>
      <c r="G480" s="889">
        <v>10</v>
      </c>
      <c r="H480" s="1280" t="s">
        <v>2152</v>
      </c>
      <c r="I480" s="1281"/>
      <c r="J480" s="1280" t="s">
        <v>2148</v>
      </c>
      <c r="K480" s="1282"/>
      <c r="L480" s="890"/>
      <c r="N480" s="891"/>
      <c r="P480" s="830"/>
      <c r="Q480" s="830"/>
      <c r="R480" s="830"/>
    </row>
    <row r="481" spans="2:18" ht="16.5" thickBot="1" x14ac:dyDescent="0.3">
      <c r="D481" s="888"/>
      <c r="E481" s="880"/>
      <c r="G481" s="892">
        <v>11</v>
      </c>
      <c r="H481" s="1286" t="s">
        <v>2153</v>
      </c>
      <c r="I481" s="1287"/>
      <c r="J481" s="1286" t="s">
        <v>2148</v>
      </c>
      <c r="K481" s="1288"/>
      <c r="L481" s="893"/>
      <c r="N481" s="891"/>
      <c r="P481" s="830"/>
      <c r="Q481" s="830"/>
      <c r="R481" s="830"/>
    </row>
    <row r="482" spans="2:18" x14ac:dyDescent="0.25">
      <c r="D482" s="888"/>
      <c r="E482" s="880"/>
      <c r="P482" s="830"/>
      <c r="Q482" s="830"/>
      <c r="R482" s="830"/>
    </row>
    <row r="483" spans="2:18" x14ac:dyDescent="0.25">
      <c r="B483" s="860"/>
      <c r="D483" s="888"/>
      <c r="E483" s="880"/>
      <c r="P483" s="830"/>
      <c r="Q483" s="830"/>
      <c r="R483" s="830"/>
    </row>
    <row r="484" spans="2:18" x14ac:dyDescent="0.25">
      <c r="B484" s="861" t="s">
        <v>355</v>
      </c>
      <c r="C484" s="862" t="s">
        <v>2154</v>
      </c>
      <c r="P484" s="830"/>
      <c r="Q484" s="830"/>
      <c r="R484" s="830"/>
    </row>
    <row r="485" spans="2:18" x14ac:dyDescent="0.25">
      <c r="B485" s="861"/>
      <c r="C485" s="894"/>
      <c r="D485" s="895" t="s">
        <v>2155</v>
      </c>
      <c r="E485" s="895"/>
      <c r="F485" s="895"/>
      <c r="G485" s="895"/>
      <c r="H485" s="895"/>
      <c r="I485" s="895"/>
      <c r="P485" s="830"/>
      <c r="Q485" s="830"/>
      <c r="R485" s="830"/>
    </row>
    <row r="486" spans="2:18" x14ac:dyDescent="0.25">
      <c r="B486" s="861"/>
      <c r="C486" s="894"/>
      <c r="D486" s="896" t="s">
        <v>2156</v>
      </c>
      <c r="E486" s="896"/>
      <c r="F486" s="896"/>
      <c r="G486" s="896"/>
      <c r="H486" s="896"/>
      <c r="I486" s="896"/>
      <c r="P486" s="830"/>
      <c r="Q486" s="830"/>
      <c r="R486" s="830"/>
    </row>
    <row r="487" spans="2:18" x14ac:dyDescent="0.25">
      <c r="B487" s="861"/>
      <c r="C487" s="894"/>
      <c r="D487" s="896" t="s">
        <v>2157</v>
      </c>
      <c r="E487" s="896"/>
      <c r="F487" s="896"/>
      <c r="G487" s="896"/>
      <c r="H487" s="896"/>
      <c r="I487" s="896"/>
      <c r="P487" s="830"/>
      <c r="Q487" s="897"/>
      <c r="R487" s="830"/>
    </row>
    <row r="488" spans="2:18" x14ac:dyDescent="0.25">
      <c r="B488" s="861"/>
      <c r="C488" s="896" t="s">
        <v>2158</v>
      </c>
      <c r="D488" s="896"/>
      <c r="E488" s="896"/>
      <c r="F488" s="896"/>
      <c r="G488" s="896"/>
      <c r="H488" s="896"/>
      <c r="I488" s="896"/>
      <c r="P488" s="830"/>
      <c r="Q488" s="830"/>
      <c r="R488" s="830"/>
    </row>
    <row r="489" spans="2:18" x14ac:dyDescent="0.25">
      <c r="B489" s="861"/>
      <c r="C489" s="896" t="s">
        <v>2159</v>
      </c>
      <c r="D489" s="896"/>
      <c r="E489" s="896"/>
      <c r="F489" s="896"/>
      <c r="G489" s="896"/>
      <c r="H489" s="896"/>
      <c r="I489" s="896"/>
      <c r="P489" s="830"/>
      <c r="Q489" s="897"/>
      <c r="R489" s="897"/>
    </row>
    <row r="490" spans="2:18" x14ac:dyDescent="0.25">
      <c r="B490" s="861"/>
      <c r="C490" s="897" t="s">
        <v>2160</v>
      </c>
      <c r="D490" s="897"/>
      <c r="E490" s="897"/>
      <c r="F490" s="897"/>
      <c r="G490" s="897"/>
      <c r="H490" s="897"/>
      <c r="I490" s="897"/>
      <c r="J490" s="897"/>
      <c r="K490" s="897"/>
      <c r="L490" s="897"/>
      <c r="M490" s="897"/>
      <c r="N490" s="897"/>
      <c r="O490" s="897"/>
      <c r="P490" s="897"/>
      <c r="Q490" s="830"/>
      <c r="R490" s="830"/>
    </row>
    <row r="491" spans="2:18" x14ac:dyDescent="0.25">
      <c r="B491" s="861"/>
      <c r="C491" s="896" t="s">
        <v>2161</v>
      </c>
      <c r="D491" s="896"/>
      <c r="E491" s="896"/>
      <c r="F491" s="896"/>
      <c r="G491" s="896"/>
      <c r="H491" s="896"/>
      <c r="I491" s="896"/>
      <c r="P491" s="830"/>
      <c r="Q491" s="830"/>
      <c r="R491" s="830"/>
    </row>
    <row r="492" spans="2:18" x14ac:dyDescent="0.25">
      <c r="B492" s="861"/>
      <c r="C492" s="897" t="s">
        <v>2162</v>
      </c>
      <c r="D492" s="897"/>
      <c r="E492" s="897"/>
      <c r="F492" s="897"/>
      <c r="G492" s="897"/>
      <c r="H492" s="897"/>
      <c r="I492" s="897"/>
      <c r="J492" s="897"/>
      <c r="K492" s="897"/>
      <c r="L492" s="897"/>
      <c r="M492" s="897"/>
      <c r="N492" s="897"/>
      <c r="O492" s="897"/>
      <c r="P492" s="897"/>
      <c r="Q492" s="830"/>
      <c r="R492" s="830"/>
    </row>
    <row r="493" spans="2:18" x14ac:dyDescent="0.25">
      <c r="B493" s="861"/>
      <c r="C493" s="896" t="s">
        <v>2163</v>
      </c>
      <c r="D493" s="896"/>
      <c r="E493" s="896"/>
      <c r="F493" s="896"/>
      <c r="G493" s="896"/>
      <c r="H493" s="896"/>
      <c r="I493" s="896"/>
      <c r="P493" s="830"/>
      <c r="Q493" s="830"/>
      <c r="R493" s="830"/>
    </row>
    <row r="494" spans="2:18" x14ac:dyDescent="0.25">
      <c r="B494" s="861"/>
      <c r="C494" s="898" t="s">
        <v>2164</v>
      </c>
      <c r="D494" s="895"/>
      <c r="E494" s="894"/>
      <c r="F494" s="895"/>
      <c r="G494" s="895"/>
      <c r="H494" s="895"/>
      <c r="I494" s="895"/>
      <c r="P494" s="830"/>
      <c r="Q494" s="830"/>
      <c r="R494" s="830"/>
    </row>
    <row r="495" spans="2:18" x14ac:dyDescent="0.25">
      <c r="B495" s="861"/>
      <c r="C495" s="896" t="s">
        <v>2165</v>
      </c>
      <c r="D495" s="896"/>
      <c r="E495" s="896"/>
      <c r="F495" s="896"/>
      <c r="G495" s="896"/>
      <c r="H495" s="896"/>
      <c r="I495" s="896"/>
      <c r="P495" s="830"/>
      <c r="Q495" s="830"/>
      <c r="R495" s="830"/>
    </row>
    <row r="496" spans="2:18" x14ac:dyDescent="0.25">
      <c r="B496" s="861"/>
      <c r="C496" s="896" t="s">
        <v>2166</v>
      </c>
      <c r="D496" s="896"/>
      <c r="E496" s="896"/>
      <c r="F496" s="896"/>
      <c r="G496" s="896"/>
      <c r="H496" s="896"/>
      <c r="I496" s="896"/>
      <c r="P496" s="830"/>
      <c r="Q496" s="830"/>
      <c r="R496" s="830"/>
    </row>
    <row r="497" spans="2:18" x14ac:dyDescent="0.25">
      <c r="B497" s="861"/>
      <c r="C497" s="896" t="s">
        <v>2167</v>
      </c>
      <c r="D497" s="896"/>
      <c r="E497" s="896"/>
      <c r="F497" s="896"/>
      <c r="G497" s="896"/>
      <c r="H497" s="896"/>
      <c r="I497" s="896"/>
      <c r="P497" s="830"/>
      <c r="Q497" s="830"/>
      <c r="R497" s="830"/>
    </row>
    <row r="498" spans="2:18" x14ac:dyDescent="0.25">
      <c r="B498" s="861"/>
      <c r="C498" s="896" t="s">
        <v>2168</v>
      </c>
      <c r="D498" s="896"/>
      <c r="E498" s="896"/>
      <c r="F498" s="896"/>
      <c r="G498" s="896"/>
      <c r="H498" s="896"/>
      <c r="I498" s="896"/>
      <c r="P498" s="830"/>
      <c r="Q498" s="830"/>
      <c r="R498" s="830"/>
    </row>
    <row r="499" spans="2:18" x14ac:dyDescent="0.25">
      <c r="B499" s="861"/>
      <c r="C499" s="896" t="s">
        <v>2169</v>
      </c>
      <c r="D499" s="896"/>
      <c r="E499" s="896"/>
      <c r="F499" s="896"/>
      <c r="G499" s="896"/>
      <c r="H499" s="896"/>
      <c r="I499" s="896"/>
      <c r="P499" s="830"/>
      <c r="Q499" s="830"/>
      <c r="R499" s="830"/>
    </row>
    <row r="500" spans="2:18" x14ac:dyDescent="0.25">
      <c r="B500" s="861"/>
      <c r="C500" s="896" t="s">
        <v>2170</v>
      </c>
      <c r="D500" s="896"/>
      <c r="E500" s="896"/>
      <c r="F500" s="896"/>
      <c r="G500" s="896"/>
      <c r="H500" s="896"/>
      <c r="I500" s="896"/>
      <c r="P500" s="830"/>
      <c r="Q500" s="830"/>
      <c r="R500" s="830"/>
    </row>
    <row r="501" spans="2:18" x14ac:dyDescent="0.25">
      <c r="B501" s="861"/>
      <c r="C501" s="896" t="s">
        <v>2171</v>
      </c>
      <c r="D501" s="896"/>
      <c r="E501" s="896"/>
      <c r="F501" s="896"/>
      <c r="G501" s="896"/>
      <c r="H501" s="896"/>
      <c r="I501" s="896"/>
      <c r="P501" s="830"/>
      <c r="Q501" s="830"/>
      <c r="R501" s="830"/>
    </row>
    <row r="502" spans="2:18" x14ac:dyDescent="0.25">
      <c r="B502" s="861"/>
      <c r="C502" s="896" t="s">
        <v>2172</v>
      </c>
      <c r="D502" s="896"/>
      <c r="E502" s="896"/>
      <c r="F502" s="896"/>
      <c r="G502" s="896"/>
      <c r="H502" s="896"/>
      <c r="I502" s="896"/>
      <c r="P502" s="830"/>
      <c r="Q502" s="830"/>
      <c r="R502" s="830"/>
    </row>
    <row r="503" spans="2:18" x14ac:dyDescent="0.25">
      <c r="B503" s="861"/>
      <c r="C503" s="897" t="s">
        <v>2173</v>
      </c>
      <c r="D503" s="895"/>
      <c r="E503" s="894"/>
      <c r="F503" s="895"/>
      <c r="G503" s="895"/>
      <c r="H503" s="895"/>
      <c r="I503" s="895"/>
      <c r="P503" s="830"/>
      <c r="Q503" s="830"/>
      <c r="R503" s="830"/>
    </row>
    <row r="504" spans="2:18" x14ac:dyDescent="0.25">
      <c r="B504" s="861"/>
      <c r="C504" s="897" t="s">
        <v>2174</v>
      </c>
      <c r="D504" s="895"/>
      <c r="E504" s="894"/>
      <c r="F504" s="895"/>
      <c r="G504" s="895"/>
      <c r="H504" s="895"/>
      <c r="I504" s="895"/>
      <c r="P504" s="830"/>
      <c r="Q504" s="830"/>
      <c r="R504" s="830"/>
    </row>
    <row r="505" spans="2:18" x14ac:dyDescent="0.25">
      <c r="B505" s="861"/>
      <c r="C505" s="897" t="s">
        <v>2175</v>
      </c>
      <c r="D505" s="895"/>
      <c r="E505" s="894"/>
      <c r="F505" s="895"/>
      <c r="G505" s="895"/>
      <c r="H505" s="895"/>
      <c r="I505" s="895"/>
      <c r="P505" s="830"/>
      <c r="Q505" s="830"/>
      <c r="R505" s="830"/>
    </row>
    <row r="506" spans="2:18" x14ac:dyDescent="0.25">
      <c r="B506" s="861"/>
      <c r="C506" s="897" t="s">
        <v>2176</v>
      </c>
      <c r="D506" s="895"/>
      <c r="E506" s="894"/>
      <c r="F506" s="895"/>
      <c r="G506" s="895"/>
      <c r="H506" s="895"/>
      <c r="I506" s="895"/>
      <c r="P506" s="830"/>
      <c r="Q506" s="830"/>
      <c r="R506" s="830"/>
    </row>
    <row r="507" spans="2:18" ht="15" customHeight="1" x14ac:dyDescent="0.25">
      <c r="B507" s="861"/>
      <c r="C507" s="897" t="s">
        <v>2177</v>
      </c>
      <c r="D507" s="895"/>
      <c r="E507" s="894"/>
      <c r="F507" s="895"/>
      <c r="G507" s="895"/>
      <c r="H507" s="895"/>
      <c r="I507" s="895"/>
      <c r="P507" s="830"/>
      <c r="Q507" s="830"/>
      <c r="R507" s="830"/>
    </row>
    <row r="508" spans="2:18" ht="15" customHeight="1" x14ac:dyDescent="0.25">
      <c r="B508" s="861"/>
      <c r="C508" s="897" t="s">
        <v>2178</v>
      </c>
      <c r="D508" s="895"/>
      <c r="E508" s="894"/>
      <c r="F508" s="895"/>
      <c r="G508" s="895"/>
      <c r="H508" s="895"/>
      <c r="I508" s="895"/>
      <c r="P508" s="830"/>
      <c r="Q508" s="830"/>
      <c r="R508" s="830"/>
    </row>
    <row r="509" spans="2:18" ht="15" customHeight="1" x14ac:dyDescent="0.25">
      <c r="B509" s="861"/>
      <c r="C509" s="897"/>
      <c r="D509" s="895"/>
      <c r="E509" s="894"/>
      <c r="F509" s="895"/>
      <c r="G509" s="895"/>
      <c r="H509" s="895"/>
      <c r="I509" s="895"/>
      <c r="P509" s="830"/>
      <c r="Q509" s="830"/>
      <c r="R509" s="830"/>
    </row>
    <row r="510" spans="2:18" ht="15" customHeight="1" x14ac:dyDescent="0.25">
      <c r="B510" s="861"/>
      <c r="C510" s="1289" t="s">
        <v>2179</v>
      </c>
      <c r="D510" s="1289"/>
      <c r="E510" s="1289"/>
      <c r="F510" s="1289"/>
      <c r="G510" s="1289"/>
      <c r="H510" s="1289"/>
      <c r="I510" s="1289"/>
      <c r="P510" s="830"/>
      <c r="Q510" s="830"/>
      <c r="R510" s="830"/>
    </row>
    <row r="511" spans="2:18" ht="15" customHeight="1" x14ac:dyDescent="0.25">
      <c r="B511" s="861"/>
      <c r="C511" s="1290" t="s">
        <v>2180</v>
      </c>
      <c r="D511" s="1290"/>
      <c r="E511" s="1290"/>
      <c r="F511" s="1290"/>
      <c r="G511" s="1290"/>
      <c r="H511" s="1290"/>
      <c r="I511" s="1290"/>
      <c r="P511" s="830"/>
      <c r="Q511" s="830"/>
      <c r="R511" s="830"/>
    </row>
    <row r="512" spans="2:18" ht="15" customHeight="1" x14ac:dyDescent="0.25">
      <c r="B512" s="861"/>
      <c r="C512" s="1290" t="s">
        <v>2181</v>
      </c>
      <c r="D512" s="1290"/>
      <c r="E512" s="1290"/>
      <c r="F512" s="1290"/>
      <c r="G512" s="1290"/>
      <c r="H512" s="1290"/>
      <c r="I512" s="1290"/>
      <c r="P512" s="830"/>
      <c r="Q512" s="830"/>
      <c r="R512" s="830"/>
    </row>
    <row r="513" spans="2:18" ht="15" customHeight="1" x14ac:dyDescent="0.25">
      <c r="B513" s="861"/>
      <c r="C513" s="1290" t="s">
        <v>2182</v>
      </c>
      <c r="D513" s="1290"/>
      <c r="E513" s="1290"/>
      <c r="F513" s="1290"/>
      <c r="G513" s="1290"/>
      <c r="H513" s="1290"/>
      <c r="I513" s="1290"/>
      <c r="P513" s="830"/>
      <c r="Q513" s="830"/>
      <c r="R513" s="830"/>
    </row>
    <row r="514" spans="2:18" ht="15" customHeight="1" x14ac:dyDescent="0.25">
      <c r="B514" s="861"/>
      <c r="C514" s="1290" t="s">
        <v>2183</v>
      </c>
      <c r="D514" s="1290"/>
      <c r="E514" s="1290"/>
      <c r="F514" s="1290"/>
      <c r="G514" s="1290"/>
      <c r="H514" s="1290"/>
      <c r="I514" s="1290"/>
      <c r="P514" s="830"/>
      <c r="Q514" s="830"/>
      <c r="R514" s="830"/>
    </row>
    <row r="515" spans="2:18" ht="15" customHeight="1" x14ac:dyDescent="0.25">
      <c r="B515" s="861"/>
      <c r="C515" s="1290" t="s">
        <v>2184</v>
      </c>
      <c r="D515" s="1290"/>
      <c r="E515" s="1290"/>
      <c r="F515" s="1290"/>
      <c r="G515" s="1290"/>
      <c r="H515" s="1290"/>
      <c r="I515" s="1290"/>
      <c r="P515" s="830"/>
      <c r="Q515" s="830"/>
      <c r="R515" s="830"/>
    </row>
    <row r="516" spans="2:18" x14ac:dyDescent="0.25">
      <c r="B516" s="861"/>
      <c r="C516" s="1290" t="s">
        <v>2185</v>
      </c>
      <c r="D516" s="1290"/>
      <c r="E516" s="1290"/>
      <c r="F516" s="1290"/>
      <c r="G516" s="1290"/>
      <c r="H516" s="1290"/>
      <c r="I516" s="1290"/>
      <c r="P516" s="830"/>
      <c r="Q516" s="830"/>
      <c r="R516" s="830"/>
    </row>
    <row r="517" spans="2:18" x14ac:dyDescent="0.25">
      <c r="B517" s="861"/>
      <c r="C517" s="1290" t="s">
        <v>2186</v>
      </c>
      <c r="D517" s="1290"/>
      <c r="E517" s="1290"/>
      <c r="F517" s="1290"/>
      <c r="G517" s="1290"/>
      <c r="H517" s="1290"/>
      <c r="I517" s="1290"/>
      <c r="P517" s="830"/>
      <c r="Q517" s="830"/>
      <c r="R517" s="830"/>
    </row>
    <row r="518" spans="2:18" ht="15" customHeight="1" x14ac:dyDescent="0.25">
      <c r="B518" s="861"/>
      <c r="C518" s="1290" t="s">
        <v>2187</v>
      </c>
      <c r="D518" s="1290"/>
      <c r="E518" s="1290"/>
      <c r="F518" s="1290"/>
      <c r="G518" s="1290"/>
      <c r="H518" s="1290"/>
      <c r="I518" s="1290"/>
      <c r="P518" s="830"/>
      <c r="Q518" s="830"/>
      <c r="R518" s="830"/>
    </row>
    <row r="519" spans="2:18" x14ac:dyDescent="0.25">
      <c r="B519" s="861"/>
      <c r="C519" s="862"/>
      <c r="P519" s="830"/>
      <c r="Q519" s="830"/>
      <c r="R519" s="830"/>
    </row>
    <row r="520" spans="2:18" x14ac:dyDescent="0.25">
      <c r="B520" s="861" t="s">
        <v>356</v>
      </c>
      <c r="C520" s="862" t="s">
        <v>2188</v>
      </c>
      <c r="P520" s="830"/>
      <c r="Q520" s="830"/>
      <c r="R520" s="830"/>
    </row>
    <row r="521" spans="2:18" x14ac:dyDescent="0.25">
      <c r="B521" s="861"/>
      <c r="C521" s="894"/>
      <c r="D521" s="1293" t="s">
        <v>2189</v>
      </c>
      <c r="E521" s="1293"/>
      <c r="F521" s="1293"/>
      <c r="G521" s="1293"/>
      <c r="H521" s="1293"/>
      <c r="I521" s="1293"/>
      <c r="P521" s="830"/>
      <c r="Q521" s="830"/>
      <c r="R521" s="830"/>
    </row>
    <row r="522" spans="2:18" x14ac:dyDescent="0.25">
      <c r="B522" s="861"/>
      <c r="C522" s="894"/>
      <c r="D522" s="899" t="s">
        <v>2190</v>
      </c>
      <c r="E522" s="894"/>
      <c r="F522" s="894"/>
      <c r="G522" s="894"/>
      <c r="H522" s="894"/>
      <c r="I522" s="894"/>
      <c r="P522" s="830"/>
      <c r="Q522" s="830"/>
      <c r="R522" s="830"/>
    </row>
    <row r="523" spans="2:18" x14ac:dyDescent="0.25">
      <c r="B523" s="861"/>
      <c r="C523" s="894"/>
      <c r="D523" s="894" t="s">
        <v>2191</v>
      </c>
      <c r="E523" s="894"/>
      <c r="F523" s="894"/>
      <c r="G523" s="894"/>
      <c r="H523" s="894"/>
      <c r="I523" s="894"/>
      <c r="P523" s="830"/>
      <c r="Q523" s="830"/>
      <c r="R523" s="830"/>
    </row>
    <row r="524" spans="2:18" x14ac:dyDescent="0.25">
      <c r="B524" s="861"/>
      <c r="C524" s="894"/>
      <c r="D524" s="894" t="s">
        <v>2192</v>
      </c>
      <c r="E524" s="894"/>
      <c r="F524" s="894"/>
      <c r="G524" s="894"/>
      <c r="H524" s="894"/>
      <c r="I524" s="894"/>
      <c r="P524" s="830"/>
      <c r="Q524" s="830"/>
      <c r="R524" s="830"/>
    </row>
    <row r="525" spans="2:18" x14ac:dyDescent="0.25">
      <c r="B525" s="861"/>
      <c r="C525" s="894"/>
      <c r="D525" s="899" t="s">
        <v>2193</v>
      </c>
      <c r="E525" s="894"/>
      <c r="F525" s="894"/>
      <c r="G525" s="894"/>
      <c r="H525" s="894"/>
      <c r="I525" s="894"/>
      <c r="P525" s="830"/>
      <c r="Q525" s="830"/>
      <c r="R525" s="830"/>
    </row>
    <row r="526" spans="2:18" x14ac:dyDescent="0.25">
      <c r="B526" s="861"/>
      <c r="C526" s="894"/>
      <c r="D526" s="899" t="s">
        <v>2194</v>
      </c>
      <c r="E526" s="894"/>
      <c r="F526" s="894"/>
      <c r="G526" s="894"/>
      <c r="H526" s="894"/>
      <c r="I526" s="894"/>
      <c r="P526" s="830"/>
      <c r="Q526" s="830"/>
      <c r="R526" s="830"/>
    </row>
    <row r="527" spans="2:18" x14ac:dyDescent="0.25">
      <c r="B527" s="861"/>
      <c r="C527" s="894"/>
      <c r="D527" s="894" t="s">
        <v>2195</v>
      </c>
      <c r="E527" s="894"/>
      <c r="F527" s="894"/>
      <c r="G527" s="894"/>
      <c r="H527" s="894"/>
      <c r="I527" s="894"/>
      <c r="P527" s="830"/>
      <c r="Q527" s="830"/>
      <c r="R527" s="830"/>
    </row>
    <row r="528" spans="2:18" x14ac:dyDescent="0.25">
      <c r="B528" s="861"/>
      <c r="C528" s="894"/>
      <c r="D528" s="894" t="s">
        <v>2196</v>
      </c>
      <c r="E528" s="894"/>
      <c r="F528" s="894"/>
      <c r="G528" s="894"/>
      <c r="H528" s="894"/>
      <c r="I528" s="894"/>
      <c r="P528" s="830"/>
      <c r="Q528" s="830"/>
      <c r="R528" s="830"/>
    </row>
    <row r="529" spans="2:18" x14ac:dyDescent="0.25">
      <c r="B529" s="861"/>
      <c r="C529" s="894"/>
      <c r="D529" s="894" t="s">
        <v>2197</v>
      </c>
      <c r="E529" s="894"/>
      <c r="F529" s="894"/>
      <c r="G529" s="894"/>
      <c r="H529" s="894"/>
      <c r="I529" s="894"/>
      <c r="P529" s="830"/>
      <c r="Q529" s="830"/>
      <c r="R529" s="830"/>
    </row>
    <row r="530" spans="2:18" x14ac:dyDescent="0.25">
      <c r="B530" s="861"/>
      <c r="C530" s="894"/>
      <c r="D530" s="894" t="s">
        <v>2198</v>
      </c>
      <c r="E530" s="894"/>
      <c r="F530" s="894"/>
      <c r="G530" s="894"/>
      <c r="H530" s="894"/>
      <c r="I530" s="894"/>
      <c r="P530" s="830"/>
      <c r="Q530" s="846"/>
      <c r="R530" s="846"/>
    </row>
    <row r="531" spans="2:18" x14ac:dyDescent="0.25">
      <c r="B531" s="861"/>
      <c r="C531" s="894"/>
      <c r="D531" s="894" t="s">
        <v>2199</v>
      </c>
      <c r="E531" s="894"/>
      <c r="F531" s="894"/>
      <c r="G531" s="894"/>
      <c r="H531" s="894"/>
      <c r="I531" s="894"/>
      <c r="P531" s="830"/>
      <c r="Q531" s="830"/>
      <c r="R531" s="830"/>
    </row>
    <row r="532" spans="2:18" x14ac:dyDescent="0.25">
      <c r="B532" s="861"/>
      <c r="C532" s="894"/>
      <c r="D532" s="899" t="s">
        <v>2200</v>
      </c>
      <c r="E532" s="894"/>
      <c r="F532" s="894"/>
      <c r="G532" s="894"/>
      <c r="H532" s="894"/>
      <c r="I532" s="894"/>
      <c r="P532" s="830"/>
      <c r="Q532" s="830"/>
      <c r="R532" s="830"/>
    </row>
    <row r="533" spans="2:18" x14ac:dyDescent="0.25">
      <c r="B533" s="861"/>
      <c r="C533" s="894"/>
      <c r="D533" s="894" t="s">
        <v>2201</v>
      </c>
      <c r="E533" s="894"/>
      <c r="F533" s="894"/>
      <c r="G533" s="894"/>
      <c r="H533" s="894"/>
      <c r="I533" s="894"/>
      <c r="P533" s="830"/>
      <c r="Q533" s="830"/>
      <c r="R533" s="830"/>
    </row>
    <row r="534" spans="2:18" x14ac:dyDescent="0.25">
      <c r="B534" s="861"/>
      <c r="C534" s="894"/>
      <c r="D534" s="894" t="s">
        <v>2202</v>
      </c>
      <c r="E534" s="894"/>
      <c r="F534" s="894"/>
      <c r="G534" s="894"/>
      <c r="H534" s="894"/>
      <c r="I534" s="894"/>
      <c r="P534" s="830"/>
      <c r="Q534" s="830"/>
      <c r="R534" s="830"/>
    </row>
    <row r="535" spans="2:18" x14ac:dyDescent="0.25">
      <c r="B535" s="861"/>
      <c r="C535" s="894"/>
      <c r="D535" s="894" t="s">
        <v>2203</v>
      </c>
      <c r="E535" s="894"/>
      <c r="F535" s="894"/>
      <c r="G535" s="894"/>
      <c r="H535" s="894"/>
      <c r="I535" s="894"/>
      <c r="P535" s="830"/>
      <c r="Q535" s="830"/>
      <c r="R535" s="830"/>
    </row>
    <row r="536" spans="2:18" x14ac:dyDescent="0.25">
      <c r="B536" s="861"/>
      <c r="C536" s="894"/>
      <c r="D536" s="894" t="s">
        <v>2204</v>
      </c>
      <c r="E536" s="894"/>
      <c r="F536" s="894"/>
      <c r="G536" s="894"/>
      <c r="H536" s="894"/>
      <c r="I536" s="894"/>
      <c r="P536" s="830"/>
      <c r="Q536" s="830"/>
      <c r="R536" s="830"/>
    </row>
    <row r="537" spans="2:18" ht="15" customHeight="1" x14ac:dyDescent="0.25">
      <c r="B537" s="861"/>
      <c r="C537" s="894"/>
      <c r="D537" s="894" t="s">
        <v>2205</v>
      </c>
      <c r="E537" s="894"/>
      <c r="F537" s="894"/>
      <c r="G537" s="894"/>
      <c r="H537" s="894"/>
      <c r="I537" s="894"/>
      <c r="P537" s="830"/>
      <c r="Q537" s="830"/>
      <c r="R537" s="830"/>
    </row>
    <row r="538" spans="2:18" ht="15" customHeight="1" x14ac:dyDescent="0.25">
      <c r="B538" s="861"/>
      <c r="C538" s="894"/>
      <c r="D538" s="894" t="s">
        <v>2206</v>
      </c>
      <c r="E538" s="894"/>
      <c r="F538" s="894"/>
      <c r="G538" s="894"/>
      <c r="H538" s="894"/>
      <c r="I538" s="894"/>
      <c r="P538" s="830"/>
      <c r="Q538" s="830"/>
      <c r="R538" s="830"/>
    </row>
    <row r="539" spans="2:18" ht="15" customHeight="1" x14ac:dyDescent="0.25">
      <c r="B539" s="861"/>
      <c r="C539" s="894"/>
      <c r="D539" s="894" t="s">
        <v>2207</v>
      </c>
      <c r="E539" s="894"/>
      <c r="F539" s="894"/>
      <c r="G539" s="894"/>
      <c r="H539" s="894"/>
      <c r="I539" s="894"/>
      <c r="P539" s="830"/>
      <c r="Q539" s="830"/>
      <c r="R539" s="830"/>
    </row>
    <row r="540" spans="2:18" ht="15" customHeight="1" x14ac:dyDescent="0.25">
      <c r="B540" s="861"/>
      <c r="C540" s="894"/>
      <c r="D540" s="1293" t="s">
        <v>2208</v>
      </c>
      <c r="E540" s="1293"/>
      <c r="F540" s="1293"/>
      <c r="G540" s="1293"/>
      <c r="H540" s="1293"/>
      <c r="I540" s="1293"/>
      <c r="P540" s="830"/>
      <c r="Q540" s="830"/>
      <c r="R540" s="830"/>
    </row>
    <row r="541" spans="2:18" x14ac:dyDescent="0.25">
      <c r="B541" s="861"/>
      <c r="C541" s="894"/>
      <c r="D541" s="1293" t="s">
        <v>2209</v>
      </c>
      <c r="E541" s="1293"/>
      <c r="F541" s="1293"/>
      <c r="G541" s="1293"/>
      <c r="H541" s="1293"/>
      <c r="I541" s="1293"/>
      <c r="P541" s="830"/>
      <c r="Q541" s="830"/>
      <c r="R541" s="830"/>
    </row>
    <row r="542" spans="2:18" x14ac:dyDescent="0.25">
      <c r="B542" s="861"/>
      <c r="C542" s="894"/>
      <c r="D542" s="1293" t="s">
        <v>2210</v>
      </c>
      <c r="E542" s="1293"/>
      <c r="F542" s="1293"/>
      <c r="G542" s="1293"/>
      <c r="H542" s="1293"/>
      <c r="I542" s="1293"/>
      <c r="P542" s="830"/>
      <c r="Q542" s="830"/>
      <c r="R542" s="830"/>
    </row>
    <row r="543" spans="2:18" x14ac:dyDescent="0.25">
      <c r="B543" s="861"/>
      <c r="C543" s="894"/>
      <c r="D543" s="1293" t="s">
        <v>2211</v>
      </c>
      <c r="E543" s="1293"/>
      <c r="F543" s="1293"/>
      <c r="G543" s="1293"/>
      <c r="H543" s="1293"/>
      <c r="I543" s="1293"/>
      <c r="P543" s="830"/>
      <c r="Q543" s="830"/>
      <c r="R543" s="830"/>
    </row>
    <row r="544" spans="2:18" ht="15" customHeight="1" x14ac:dyDescent="0.25">
      <c r="B544" s="861"/>
      <c r="C544" s="894"/>
      <c r="D544" s="894" t="s">
        <v>2212</v>
      </c>
      <c r="E544" s="894"/>
      <c r="F544" s="894"/>
      <c r="G544" s="894"/>
      <c r="H544" s="894"/>
      <c r="I544" s="894"/>
      <c r="P544" s="830"/>
      <c r="Q544" s="830"/>
      <c r="R544" s="830"/>
    </row>
    <row r="545" spans="1:18" x14ac:dyDescent="0.25">
      <c r="B545" s="861"/>
      <c r="C545" s="894"/>
      <c r="D545" s="894" t="s">
        <v>2213</v>
      </c>
      <c r="E545" s="894"/>
      <c r="F545" s="894"/>
      <c r="G545" s="894"/>
      <c r="H545" s="894"/>
      <c r="I545" s="894"/>
      <c r="P545" s="830"/>
      <c r="Q545" s="830"/>
      <c r="R545" s="830"/>
    </row>
    <row r="546" spans="1:18" x14ac:dyDescent="0.25">
      <c r="A546" s="846"/>
      <c r="B546" s="861"/>
      <c r="C546" s="894"/>
      <c r="D546" s="894" t="s">
        <v>2214</v>
      </c>
      <c r="E546" s="894"/>
      <c r="F546" s="894"/>
      <c r="G546" s="894"/>
      <c r="H546" s="894"/>
      <c r="I546" s="894"/>
      <c r="P546" s="830"/>
      <c r="Q546" s="830"/>
      <c r="R546" s="830"/>
    </row>
    <row r="547" spans="1:18" x14ac:dyDescent="0.25">
      <c r="B547" s="861"/>
      <c r="C547" s="894"/>
      <c r="D547" s="1293" t="s">
        <v>2215</v>
      </c>
      <c r="E547" s="1293"/>
      <c r="F547" s="1293"/>
      <c r="G547" s="1293"/>
      <c r="H547" s="1293"/>
      <c r="I547" s="1293"/>
      <c r="P547" s="830"/>
      <c r="Q547" s="830"/>
      <c r="R547" s="830"/>
    </row>
    <row r="548" spans="1:18" x14ac:dyDescent="0.25">
      <c r="B548" s="861"/>
      <c r="C548" s="894"/>
      <c r="D548" s="894" t="s">
        <v>2216</v>
      </c>
      <c r="E548" s="894"/>
      <c r="F548" s="894"/>
      <c r="G548" s="894"/>
      <c r="H548" s="894"/>
      <c r="I548" s="894"/>
      <c r="P548" s="830"/>
      <c r="Q548" s="830"/>
      <c r="R548" s="830"/>
    </row>
    <row r="549" spans="1:18" x14ac:dyDescent="0.25">
      <c r="B549" s="861"/>
      <c r="C549" s="862"/>
      <c r="P549" s="830"/>
      <c r="Q549" s="830"/>
      <c r="R549" s="830"/>
    </row>
    <row r="550" spans="1:18" x14ac:dyDescent="0.25">
      <c r="B550" s="861" t="s">
        <v>2217</v>
      </c>
      <c r="C550" s="862" t="s">
        <v>2218</v>
      </c>
      <c r="P550" s="830"/>
      <c r="Q550" s="830"/>
      <c r="R550" s="830"/>
    </row>
    <row r="551" spans="1:18" x14ac:dyDescent="0.25">
      <c r="B551" s="861"/>
      <c r="C551" s="862"/>
      <c r="D551" s="880" t="s">
        <v>2219</v>
      </c>
      <c r="P551" s="830"/>
      <c r="Q551" s="830"/>
      <c r="R551" s="830"/>
    </row>
    <row r="552" spans="1:18" x14ac:dyDescent="0.25">
      <c r="P552" s="830"/>
      <c r="Q552" s="830"/>
      <c r="R552" s="830"/>
    </row>
    <row r="553" spans="1:18" x14ac:dyDescent="0.25">
      <c r="B553" s="861" t="s">
        <v>2220</v>
      </c>
      <c r="C553" s="862" t="s">
        <v>2221</v>
      </c>
      <c r="P553" s="830"/>
      <c r="Q553" s="830"/>
      <c r="R553" s="830"/>
    </row>
    <row r="554" spans="1:18" x14ac:dyDescent="0.25">
      <c r="B554" s="861"/>
      <c r="C554" s="862"/>
      <c r="D554" s="880" t="s">
        <v>2222</v>
      </c>
      <c r="P554" s="830"/>
      <c r="Q554" s="830"/>
      <c r="R554" s="830"/>
    </row>
    <row r="555" spans="1:18" ht="15.75" thickBot="1" x14ac:dyDescent="0.3">
      <c r="B555" s="861"/>
      <c r="C555" s="862"/>
      <c r="P555" s="830"/>
      <c r="Q555" s="830"/>
      <c r="R555" s="830"/>
    </row>
    <row r="556" spans="1:18" ht="34.5" thickBot="1" x14ac:dyDescent="0.3">
      <c r="B556" s="861"/>
      <c r="C556" s="862"/>
      <c r="D556" s="900" t="s">
        <v>2223</v>
      </c>
      <c r="E556" s="901" t="s">
        <v>2224</v>
      </c>
      <c r="F556" s="901" t="s">
        <v>2225</v>
      </c>
      <c r="G556" s="1300" t="s">
        <v>2226</v>
      </c>
      <c r="H556" s="1301"/>
      <c r="I556" s="1302"/>
      <c r="P556" s="830"/>
      <c r="Q556" s="830"/>
      <c r="R556" s="830"/>
    </row>
    <row r="557" spans="1:18" x14ac:dyDescent="0.25">
      <c r="B557" s="861"/>
      <c r="C557" s="862"/>
      <c r="D557" s="902">
        <v>51000</v>
      </c>
      <c r="E557" s="903"/>
      <c r="F557" s="903"/>
      <c r="G557" s="1303" t="s">
        <v>2227</v>
      </c>
      <c r="H557" s="1304"/>
      <c r="I557" s="1305"/>
      <c r="P557" s="830"/>
      <c r="Q557" s="830"/>
      <c r="R557" s="830"/>
    </row>
    <row r="558" spans="1:18" x14ac:dyDescent="0.25">
      <c r="B558" s="861"/>
      <c r="C558" s="862"/>
      <c r="D558" s="904"/>
      <c r="E558" s="905">
        <v>51101</v>
      </c>
      <c r="F558" s="906">
        <v>0.1</v>
      </c>
      <c r="G558" s="1294" t="s">
        <v>2228</v>
      </c>
      <c r="H558" s="1295"/>
      <c r="I558" s="1296"/>
      <c r="P558" s="830"/>
      <c r="Q558" s="830"/>
      <c r="R558" s="830"/>
    </row>
    <row r="559" spans="1:18" x14ac:dyDescent="0.25">
      <c r="B559" s="861"/>
      <c r="C559" s="862"/>
      <c r="D559" s="904"/>
      <c r="E559" s="905">
        <v>51201</v>
      </c>
      <c r="F559" s="906">
        <v>0.1</v>
      </c>
      <c r="G559" s="1294" t="s">
        <v>2229</v>
      </c>
      <c r="H559" s="1295"/>
      <c r="I559" s="1296"/>
      <c r="P559" s="830"/>
      <c r="Q559" s="830"/>
      <c r="R559" s="830"/>
    </row>
    <row r="560" spans="1:18" x14ac:dyDescent="0.25">
      <c r="B560" s="861"/>
      <c r="C560" s="862"/>
      <c r="D560" s="904"/>
      <c r="E560" s="905">
        <v>51501</v>
      </c>
      <c r="F560" s="906">
        <v>0.33300000000000002</v>
      </c>
      <c r="G560" s="1294" t="s">
        <v>2230</v>
      </c>
      <c r="H560" s="1295"/>
      <c r="I560" s="1296"/>
      <c r="P560" s="830"/>
      <c r="Q560" s="830"/>
      <c r="R560" s="830"/>
    </row>
    <row r="561" spans="2:18" x14ac:dyDescent="0.25">
      <c r="B561" s="861"/>
      <c r="C561" s="862"/>
      <c r="D561" s="904"/>
      <c r="E561" s="905">
        <v>51901</v>
      </c>
      <c r="F561" s="906">
        <v>0.1</v>
      </c>
      <c r="G561" s="1294" t="s">
        <v>2231</v>
      </c>
      <c r="H561" s="1295"/>
      <c r="I561" s="1296"/>
      <c r="P561" s="830"/>
      <c r="Q561" s="830"/>
      <c r="R561" s="830"/>
    </row>
    <row r="562" spans="2:18" x14ac:dyDescent="0.25">
      <c r="B562" s="861"/>
      <c r="C562" s="862"/>
      <c r="D562" s="904"/>
      <c r="E562" s="905">
        <v>56501</v>
      </c>
      <c r="F562" s="906">
        <v>0.1</v>
      </c>
      <c r="G562" s="1294" t="s">
        <v>2232</v>
      </c>
      <c r="H562" s="1295"/>
      <c r="I562" s="1296"/>
      <c r="P562" s="830"/>
      <c r="Q562" s="830"/>
      <c r="R562" s="830"/>
    </row>
    <row r="563" spans="2:18" x14ac:dyDescent="0.25">
      <c r="B563" s="861"/>
      <c r="C563" s="862"/>
      <c r="D563" s="904"/>
      <c r="E563" s="905">
        <v>56902</v>
      </c>
      <c r="F563" s="906">
        <v>0.1</v>
      </c>
      <c r="G563" s="1294" t="s">
        <v>2233</v>
      </c>
      <c r="H563" s="1295"/>
      <c r="I563" s="1296"/>
      <c r="P563" s="830"/>
      <c r="Q563" s="830"/>
      <c r="R563" s="830"/>
    </row>
    <row r="564" spans="2:18" x14ac:dyDescent="0.25">
      <c r="B564" s="861"/>
      <c r="C564" s="862"/>
      <c r="D564" s="902">
        <v>52000</v>
      </c>
      <c r="E564" s="907"/>
      <c r="F564" s="908"/>
      <c r="G564" s="1297" t="s">
        <v>2234</v>
      </c>
      <c r="H564" s="1298"/>
      <c r="I564" s="1299"/>
      <c r="P564" s="830"/>
      <c r="Q564" s="830"/>
      <c r="R564" s="830"/>
    </row>
    <row r="565" spans="2:18" x14ac:dyDescent="0.25">
      <c r="B565" s="861"/>
      <c r="C565" s="862"/>
      <c r="D565" s="904"/>
      <c r="E565" s="905">
        <v>52901</v>
      </c>
      <c r="F565" s="906">
        <v>0.2</v>
      </c>
      <c r="G565" s="1294" t="s">
        <v>2235</v>
      </c>
      <c r="H565" s="1295"/>
      <c r="I565" s="1296"/>
      <c r="P565" s="830"/>
      <c r="Q565" s="830"/>
      <c r="R565" s="830"/>
    </row>
    <row r="566" spans="2:18" x14ac:dyDescent="0.25">
      <c r="B566" s="861"/>
      <c r="C566" s="862"/>
      <c r="D566" s="904"/>
      <c r="E566" s="905">
        <v>51301</v>
      </c>
      <c r="F566" s="906">
        <v>0.2</v>
      </c>
      <c r="G566" s="1294" t="s">
        <v>2236</v>
      </c>
      <c r="H566" s="1295"/>
      <c r="I566" s="1296"/>
      <c r="P566" s="830"/>
      <c r="Q566" s="830"/>
      <c r="R566" s="830"/>
    </row>
    <row r="567" spans="2:18" x14ac:dyDescent="0.25">
      <c r="B567" s="861"/>
      <c r="C567" s="862"/>
      <c r="D567" s="904"/>
      <c r="E567" s="905">
        <v>52301</v>
      </c>
      <c r="F567" s="906">
        <v>0.33300000000000002</v>
      </c>
      <c r="G567" s="1294" t="s">
        <v>2237</v>
      </c>
      <c r="H567" s="1295"/>
      <c r="I567" s="1296"/>
      <c r="P567" s="830"/>
      <c r="Q567" s="830"/>
      <c r="R567" s="830"/>
    </row>
    <row r="568" spans="2:18" x14ac:dyDescent="0.25">
      <c r="B568" s="861"/>
      <c r="C568" s="862"/>
      <c r="D568" s="904"/>
      <c r="E568" s="905">
        <v>52101</v>
      </c>
      <c r="F568" s="906">
        <v>0.33300000000000002</v>
      </c>
      <c r="G568" s="1294" t="s">
        <v>2238</v>
      </c>
      <c r="H568" s="1295"/>
      <c r="I568" s="1296"/>
      <c r="P568" s="830"/>
      <c r="Q568" s="830"/>
      <c r="R568" s="830"/>
    </row>
    <row r="569" spans="2:18" x14ac:dyDescent="0.25">
      <c r="B569" s="861"/>
      <c r="C569" s="862"/>
      <c r="D569" s="904"/>
      <c r="E569" s="905">
        <v>51902</v>
      </c>
      <c r="F569" s="906">
        <v>0.2</v>
      </c>
      <c r="G569" s="1294" t="s">
        <v>2239</v>
      </c>
      <c r="H569" s="1295"/>
      <c r="I569" s="1296"/>
      <c r="P569" s="830"/>
      <c r="Q569" s="830"/>
      <c r="R569" s="830"/>
    </row>
    <row r="570" spans="2:18" x14ac:dyDescent="0.25">
      <c r="B570" s="861"/>
      <c r="C570" s="862"/>
      <c r="D570" s="902">
        <v>54000</v>
      </c>
      <c r="E570" s="907"/>
      <c r="F570" s="903"/>
      <c r="G570" s="1297" t="s">
        <v>2240</v>
      </c>
      <c r="H570" s="1298"/>
      <c r="I570" s="1299"/>
      <c r="P570" s="830"/>
      <c r="Q570" s="830"/>
      <c r="R570" s="830"/>
    </row>
    <row r="571" spans="2:18" x14ac:dyDescent="0.25">
      <c r="B571" s="861"/>
      <c r="C571" s="862"/>
      <c r="D571" s="904"/>
      <c r="E571" s="905">
        <v>54101</v>
      </c>
      <c r="F571" s="906">
        <v>0.2</v>
      </c>
      <c r="G571" s="1294" t="s">
        <v>481</v>
      </c>
      <c r="H571" s="1295"/>
      <c r="I571" s="1296"/>
      <c r="P571" s="830"/>
      <c r="Q571" s="830"/>
      <c r="R571" s="830"/>
    </row>
    <row r="572" spans="2:18" x14ac:dyDescent="0.25">
      <c r="B572" s="861"/>
      <c r="C572" s="862"/>
      <c r="D572" s="904"/>
      <c r="E572" s="905">
        <v>54201</v>
      </c>
      <c r="F572" s="906">
        <v>0.2</v>
      </c>
      <c r="G572" s="1294" t="s">
        <v>2241</v>
      </c>
      <c r="H572" s="1295"/>
      <c r="I572" s="1296"/>
      <c r="P572" s="830"/>
      <c r="Q572" s="830"/>
      <c r="R572" s="830"/>
    </row>
    <row r="573" spans="2:18" x14ac:dyDescent="0.25">
      <c r="B573" s="861"/>
      <c r="C573" s="862"/>
      <c r="D573" s="902">
        <v>59000</v>
      </c>
      <c r="E573" s="907"/>
      <c r="F573" s="903"/>
      <c r="G573" s="1297" t="s">
        <v>2242</v>
      </c>
      <c r="H573" s="1298"/>
      <c r="I573" s="1299"/>
      <c r="P573" s="830"/>
      <c r="Q573" s="830"/>
      <c r="R573" s="830"/>
    </row>
    <row r="574" spans="2:18" x14ac:dyDescent="0.25">
      <c r="B574" s="861"/>
      <c r="C574" s="862"/>
      <c r="D574" s="904"/>
      <c r="E574" s="905">
        <v>59101</v>
      </c>
      <c r="F574" s="906">
        <v>0.33300000000000002</v>
      </c>
      <c r="G574" s="1294" t="s">
        <v>2243</v>
      </c>
      <c r="H574" s="1295"/>
      <c r="I574" s="1296"/>
      <c r="P574" s="830"/>
      <c r="Q574" s="830"/>
      <c r="R574" s="830"/>
    </row>
    <row r="575" spans="2:18" x14ac:dyDescent="0.25">
      <c r="B575" s="861"/>
      <c r="C575" s="862"/>
      <c r="D575" s="902">
        <v>56000</v>
      </c>
      <c r="E575" s="907"/>
      <c r="F575" s="908"/>
      <c r="G575" s="1297" t="s">
        <v>2244</v>
      </c>
      <c r="H575" s="1298"/>
      <c r="I575" s="1299"/>
      <c r="P575" s="830"/>
      <c r="Q575" s="830"/>
      <c r="R575" s="830"/>
    </row>
    <row r="576" spans="2:18" x14ac:dyDescent="0.25">
      <c r="B576" s="861"/>
      <c r="C576" s="862"/>
      <c r="D576" s="904"/>
      <c r="E576" s="905">
        <v>56401</v>
      </c>
      <c r="F576" s="906">
        <v>0.1</v>
      </c>
      <c r="G576" s="1294" t="s">
        <v>2245</v>
      </c>
      <c r="H576" s="1295"/>
      <c r="I576" s="1296"/>
      <c r="P576" s="830"/>
      <c r="Q576" s="830"/>
      <c r="R576" s="830"/>
    </row>
    <row r="577" spans="2:18" x14ac:dyDescent="0.25">
      <c r="B577" s="861"/>
      <c r="C577" s="862"/>
      <c r="D577" s="904"/>
      <c r="E577" s="905">
        <v>56701</v>
      </c>
      <c r="F577" s="906">
        <v>0.1</v>
      </c>
      <c r="G577" s="1294" t="s">
        <v>2246</v>
      </c>
      <c r="H577" s="1295"/>
      <c r="I577" s="1296"/>
      <c r="P577" s="830"/>
      <c r="Q577" s="830"/>
      <c r="R577" s="830"/>
    </row>
    <row r="578" spans="2:18" ht="15.75" thickBot="1" x14ac:dyDescent="0.3">
      <c r="B578" s="861"/>
      <c r="C578" s="862"/>
      <c r="D578" s="909"/>
      <c r="E578" s="910">
        <v>56601</v>
      </c>
      <c r="F578" s="911">
        <v>0.1</v>
      </c>
      <c r="G578" s="1306" t="s">
        <v>2247</v>
      </c>
      <c r="H578" s="1307"/>
      <c r="I578" s="1308"/>
      <c r="P578" s="830"/>
      <c r="Q578" s="830"/>
      <c r="R578" s="830"/>
    </row>
    <row r="579" spans="2:18" x14ac:dyDescent="0.25">
      <c r="B579" s="861"/>
      <c r="C579" s="862"/>
      <c r="P579" s="830"/>
      <c r="Q579" s="830"/>
      <c r="R579" s="830"/>
    </row>
    <row r="580" spans="2:18" x14ac:dyDescent="0.25">
      <c r="B580" s="861"/>
      <c r="C580" s="862"/>
      <c r="D580" s="880" t="s">
        <v>2248</v>
      </c>
      <c r="P580" s="830"/>
      <c r="Q580" s="846"/>
      <c r="R580" s="846"/>
    </row>
    <row r="581" spans="2:18" x14ac:dyDescent="0.25">
      <c r="P581" s="830"/>
      <c r="Q581" s="830"/>
      <c r="R581" s="830"/>
    </row>
    <row r="582" spans="2:18" x14ac:dyDescent="0.25">
      <c r="P582" s="830"/>
      <c r="Q582" s="830"/>
      <c r="R582" s="830"/>
    </row>
    <row r="583" spans="2:18" x14ac:dyDescent="0.25">
      <c r="P583" s="830"/>
      <c r="Q583" s="830"/>
      <c r="R583" s="830"/>
    </row>
    <row r="584" spans="2:18" x14ac:dyDescent="0.25">
      <c r="P584" s="830"/>
      <c r="Q584" s="830"/>
      <c r="R584" s="830"/>
    </row>
    <row r="585" spans="2:18" x14ac:dyDescent="0.25">
      <c r="P585" s="830"/>
      <c r="Q585" s="830"/>
      <c r="R585" s="830"/>
    </row>
    <row r="586" spans="2:18" x14ac:dyDescent="0.25">
      <c r="P586" s="830"/>
      <c r="Q586" s="830"/>
      <c r="R586" s="830"/>
    </row>
    <row r="587" spans="2:18" x14ac:dyDescent="0.25">
      <c r="P587" s="830"/>
      <c r="Q587" s="830"/>
      <c r="R587" s="830"/>
    </row>
    <row r="588" spans="2:18" x14ac:dyDescent="0.25">
      <c r="P588" s="830"/>
      <c r="Q588" s="830"/>
      <c r="R588" s="846"/>
    </row>
    <row r="589" spans="2:18" x14ac:dyDescent="0.25">
      <c r="P589" s="830"/>
      <c r="Q589" s="830"/>
      <c r="R589" s="846"/>
    </row>
    <row r="590" spans="2:18" x14ac:dyDescent="0.25">
      <c r="P590" s="830"/>
      <c r="Q590" s="830"/>
      <c r="R590" s="830"/>
    </row>
    <row r="591" spans="2:18" x14ac:dyDescent="0.25">
      <c r="P591" s="830"/>
      <c r="Q591" s="830"/>
      <c r="R591" s="830"/>
    </row>
    <row r="592" spans="2:18" x14ac:dyDescent="0.25">
      <c r="P592" s="830"/>
      <c r="Q592" s="830"/>
      <c r="R592" s="846"/>
    </row>
    <row r="593" spans="1:18" x14ac:dyDescent="0.25">
      <c r="P593" s="830"/>
      <c r="Q593" s="830"/>
      <c r="R593" s="830"/>
    </row>
    <row r="594" spans="1:18" x14ac:dyDescent="0.25">
      <c r="P594" s="830"/>
      <c r="Q594" s="830"/>
      <c r="R594" s="830"/>
    </row>
    <row r="595" spans="1:18" x14ac:dyDescent="0.25">
      <c r="P595" s="830"/>
      <c r="Q595" s="830"/>
      <c r="R595" s="846"/>
    </row>
    <row r="596" spans="1:18" x14ac:dyDescent="0.25">
      <c r="A596" s="846"/>
      <c r="P596" s="830"/>
      <c r="Q596" s="830"/>
      <c r="R596" s="830"/>
    </row>
    <row r="597" spans="1:18" x14ac:dyDescent="0.25">
      <c r="A597" s="846"/>
      <c r="P597" s="830"/>
      <c r="Q597" s="830"/>
      <c r="R597" s="830"/>
    </row>
    <row r="598" spans="1:18" x14ac:dyDescent="0.25">
      <c r="A598" s="846"/>
      <c r="P598" s="830"/>
      <c r="Q598" s="830"/>
      <c r="R598" s="830"/>
    </row>
    <row r="599" spans="1:18" x14ac:dyDescent="0.25">
      <c r="A599" s="846"/>
      <c r="P599" s="830"/>
      <c r="Q599" s="830"/>
      <c r="R599" s="830"/>
    </row>
    <row r="600" spans="1:18" x14ac:dyDescent="0.25">
      <c r="A600" s="846"/>
      <c r="P600" s="830"/>
      <c r="Q600" s="830"/>
      <c r="R600" s="830"/>
    </row>
    <row r="601" spans="1:18" x14ac:dyDescent="0.25">
      <c r="P601" s="830"/>
      <c r="Q601" s="830"/>
      <c r="R601" s="830"/>
    </row>
    <row r="602" spans="1:18" x14ac:dyDescent="0.25">
      <c r="P602" s="830"/>
      <c r="Q602" s="830"/>
      <c r="R602" s="830"/>
    </row>
    <row r="603" spans="1:18" x14ac:dyDescent="0.25">
      <c r="P603" s="830"/>
      <c r="Q603" s="830"/>
      <c r="R603" s="830"/>
    </row>
    <row r="604" spans="1:18" x14ac:dyDescent="0.25">
      <c r="B604" s="861" t="s">
        <v>2249</v>
      </c>
      <c r="C604" s="862" t="s">
        <v>2250</v>
      </c>
      <c r="P604" s="830"/>
      <c r="Q604" s="830"/>
      <c r="R604" s="830"/>
    </row>
    <row r="605" spans="1:18" x14ac:dyDescent="0.25">
      <c r="B605" s="861"/>
      <c r="C605" s="862"/>
      <c r="D605" s="880" t="s">
        <v>2219</v>
      </c>
      <c r="P605" s="830"/>
      <c r="Q605" s="830"/>
      <c r="R605" s="830"/>
    </row>
    <row r="606" spans="1:18" x14ac:dyDescent="0.25">
      <c r="B606" s="846"/>
      <c r="C606" s="846"/>
      <c r="D606" s="846"/>
      <c r="E606" s="846"/>
      <c r="F606" s="846"/>
      <c r="G606" s="846"/>
      <c r="H606" s="846"/>
      <c r="I606" s="846"/>
      <c r="J606" s="846"/>
      <c r="K606" s="846"/>
      <c r="L606" s="846"/>
      <c r="M606" s="846"/>
      <c r="N606" s="846"/>
      <c r="O606" s="846"/>
      <c r="P606" s="846"/>
      <c r="Q606" s="830"/>
      <c r="R606" s="830"/>
    </row>
    <row r="607" spans="1:18" x14ac:dyDescent="0.25">
      <c r="B607" s="861" t="s">
        <v>2251</v>
      </c>
      <c r="C607" s="862" t="s">
        <v>2252</v>
      </c>
      <c r="P607" s="830"/>
      <c r="Q607" s="830"/>
      <c r="R607" s="830"/>
    </row>
    <row r="608" spans="1:18" x14ac:dyDescent="0.25">
      <c r="A608" s="846"/>
      <c r="B608" s="861"/>
      <c r="C608" s="862"/>
      <c r="D608" s="880" t="s">
        <v>2292</v>
      </c>
      <c r="P608" s="830"/>
      <c r="Q608" s="830"/>
      <c r="R608" s="830"/>
    </row>
    <row r="609" spans="1:18" x14ac:dyDescent="0.25">
      <c r="A609" s="846"/>
      <c r="B609" s="861"/>
      <c r="C609" s="862"/>
      <c r="P609" s="830"/>
      <c r="Q609" s="830"/>
      <c r="R609" s="846"/>
    </row>
    <row r="610" spans="1:18" x14ac:dyDescent="0.25">
      <c r="B610" s="861"/>
      <c r="C610" s="862"/>
      <c r="E610" s="1309" t="s">
        <v>2253</v>
      </c>
      <c r="F610" s="1309"/>
      <c r="G610" s="1313">
        <v>8435057.7300000004</v>
      </c>
      <c r="H610" s="1313"/>
      <c r="P610" s="830"/>
      <c r="Q610" s="830"/>
      <c r="R610" s="830"/>
    </row>
    <row r="611" spans="1:18" x14ac:dyDescent="0.25">
      <c r="B611" s="861"/>
      <c r="C611" s="862"/>
      <c r="E611" s="1309" t="s">
        <v>2254</v>
      </c>
      <c r="F611" s="1309"/>
      <c r="G611" s="1310">
        <v>27017929.989999998</v>
      </c>
      <c r="H611" s="1310"/>
      <c r="P611" s="830"/>
      <c r="Q611" s="830"/>
      <c r="R611" s="830"/>
    </row>
    <row r="612" spans="1:18" x14ac:dyDescent="0.25">
      <c r="A612" s="846"/>
      <c r="B612" s="861"/>
      <c r="C612" s="862"/>
      <c r="E612" s="1309" t="s">
        <v>2255</v>
      </c>
      <c r="F612" s="1309"/>
      <c r="G612" s="1310">
        <v>69333414.930000007</v>
      </c>
      <c r="H612" s="1310"/>
      <c r="P612" s="830"/>
      <c r="Q612" s="830"/>
      <c r="R612" s="830"/>
    </row>
    <row r="613" spans="1:18" x14ac:dyDescent="0.25">
      <c r="B613" s="861"/>
      <c r="C613" s="862"/>
      <c r="E613" s="1309" t="s">
        <v>2256</v>
      </c>
      <c r="F613" s="1309"/>
      <c r="G613" s="1310">
        <v>1285.04</v>
      </c>
      <c r="H613" s="1310"/>
      <c r="P613" s="830"/>
      <c r="Q613" s="830"/>
      <c r="R613" s="830"/>
    </row>
    <row r="614" spans="1:18" x14ac:dyDescent="0.25">
      <c r="E614" s="1311" t="s">
        <v>244</v>
      </c>
      <c r="F614" s="1311"/>
      <c r="G614" s="1312">
        <f>SUM(G610:G613)</f>
        <v>104787687.69000001</v>
      </c>
      <c r="H614" s="1312"/>
      <c r="P614" s="830"/>
      <c r="Q614" s="830"/>
      <c r="R614" s="830"/>
    </row>
    <row r="615" spans="1:18" x14ac:dyDescent="0.25">
      <c r="A615" s="846"/>
      <c r="P615" s="830"/>
      <c r="Q615" s="830"/>
      <c r="R615" s="846"/>
    </row>
    <row r="616" spans="1:18" x14ac:dyDescent="0.25">
      <c r="B616" s="861" t="s">
        <v>2257</v>
      </c>
      <c r="C616" s="862" t="s">
        <v>2258</v>
      </c>
      <c r="P616" s="830"/>
      <c r="Q616" s="830"/>
      <c r="R616" s="830"/>
    </row>
    <row r="617" spans="1:18" x14ac:dyDescent="0.25">
      <c r="B617" s="861"/>
      <c r="C617" s="862"/>
      <c r="D617" s="880" t="s">
        <v>2219</v>
      </c>
      <c r="P617" s="830"/>
      <c r="Q617" s="830"/>
      <c r="R617" s="830"/>
    </row>
    <row r="618" spans="1:18" x14ac:dyDescent="0.25">
      <c r="P618" s="912"/>
      <c r="Q618" s="830"/>
      <c r="R618" s="830"/>
    </row>
    <row r="619" spans="1:18" x14ac:dyDescent="0.25">
      <c r="B619" s="861" t="s">
        <v>2259</v>
      </c>
      <c r="C619" s="862" t="s">
        <v>2260</v>
      </c>
      <c r="P619" s="830"/>
      <c r="Q619" s="830"/>
      <c r="R619" s="830"/>
    </row>
    <row r="620" spans="1:18" x14ac:dyDescent="0.25">
      <c r="B620" s="861"/>
      <c r="C620" s="862"/>
      <c r="D620" s="880" t="s">
        <v>2219</v>
      </c>
      <c r="P620" s="830"/>
      <c r="Q620" s="830"/>
      <c r="R620" s="830"/>
    </row>
    <row r="621" spans="1:18" x14ac:dyDescent="0.25">
      <c r="P621" s="830"/>
      <c r="Q621" s="830"/>
      <c r="R621" s="830"/>
    </row>
    <row r="622" spans="1:18" x14ac:dyDescent="0.25">
      <c r="B622" s="861" t="s">
        <v>2261</v>
      </c>
      <c r="C622" s="862" t="s">
        <v>2262</v>
      </c>
      <c r="P622" s="830"/>
      <c r="Q622" s="830"/>
      <c r="R622" s="830"/>
    </row>
    <row r="623" spans="1:18" x14ac:dyDescent="0.25">
      <c r="B623" s="861"/>
      <c r="C623" s="913" t="s">
        <v>2263</v>
      </c>
      <c r="D623" s="913"/>
      <c r="E623" s="880"/>
      <c r="F623" s="880"/>
      <c r="P623" s="830"/>
      <c r="Q623" s="830"/>
      <c r="R623" s="830"/>
    </row>
    <row r="624" spans="1:18" x14ac:dyDescent="0.25">
      <c r="B624" s="861"/>
      <c r="C624" s="913" t="s">
        <v>2264</v>
      </c>
      <c r="D624" s="913"/>
      <c r="E624" s="880"/>
      <c r="F624" s="880"/>
      <c r="P624" s="830"/>
      <c r="Q624" s="830"/>
      <c r="R624" s="830"/>
    </row>
    <row r="625" spans="1:18" x14ac:dyDescent="0.25">
      <c r="A625" s="846"/>
      <c r="B625" s="861"/>
      <c r="C625" s="913" t="s">
        <v>2265</v>
      </c>
      <c r="D625" s="913"/>
      <c r="E625" s="880"/>
      <c r="F625" s="880"/>
      <c r="P625" s="830"/>
      <c r="Q625" s="830"/>
      <c r="R625" s="830"/>
    </row>
    <row r="626" spans="1:18" x14ac:dyDescent="0.25">
      <c r="B626" s="861"/>
      <c r="C626" s="913" t="s">
        <v>2266</v>
      </c>
      <c r="D626" s="913"/>
      <c r="E626" s="880"/>
      <c r="F626" s="880"/>
      <c r="P626" s="830"/>
      <c r="Q626" s="830"/>
      <c r="R626" s="830"/>
    </row>
    <row r="627" spans="1:18" x14ac:dyDescent="0.25">
      <c r="B627" s="861"/>
      <c r="C627" s="913" t="s">
        <v>2267</v>
      </c>
      <c r="D627" s="913"/>
      <c r="E627" s="880"/>
      <c r="F627" s="880"/>
      <c r="P627" s="830"/>
      <c r="Q627" s="830"/>
      <c r="R627" s="830"/>
    </row>
    <row r="628" spans="1:18" x14ac:dyDescent="0.25">
      <c r="A628" s="846"/>
      <c r="B628" s="861"/>
      <c r="C628" s="913" t="s">
        <v>2268</v>
      </c>
      <c r="D628" s="913"/>
      <c r="E628" s="880"/>
      <c r="F628" s="880"/>
      <c r="P628" s="830"/>
      <c r="Q628" s="830"/>
      <c r="R628" s="830"/>
    </row>
    <row r="629" spans="1:18" x14ac:dyDescent="0.25">
      <c r="B629" s="861"/>
      <c r="C629" s="913" t="s">
        <v>2269</v>
      </c>
      <c r="D629" s="913"/>
      <c r="E629" s="880"/>
      <c r="F629" s="880"/>
      <c r="P629" s="830"/>
      <c r="Q629" s="830"/>
      <c r="R629" s="830"/>
    </row>
    <row r="630" spans="1:18" x14ac:dyDescent="0.25">
      <c r="B630" s="861"/>
      <c r="C630" s="862"/>
      <c r="P630" s="830"/>
      <c r="Q630" s="830"/>
      <c r="R630" s="830"/>
    </row>
    <row r="631" spans="1:18" x14ac:dyDescent="0.25">
      <c r="A631" s="846"/>
      <c r="P631" s="830"/>
      <c r="Q631" s="830"/>
      <c r="R631" s="830"/>
    </row>
    <row r="632" spans="1:18" x14ac:dyDescent="0.25">
      <c r="B632" s="861" t="s">
        <v>2270</v>
      </c>
      <c r="C632" s="862" t="s">
        <v>2271</v>
      </c>
      <c r="P632" s="830"/>
      <c r="Q632" s="830"/>
      <c r="R632" s="830"/>
    </row>
    <row r="633" spans="1:18" x14ac:dyDescent="0.25">
      <c r="B633" s="861"/>
      <c r="C633" s="862"/>
      <c r="D633" s="880" t="s">
        <v>2219</v>
      </c>
      <c r="P633" s="830"/>
      <c r="Q633" s="830"/>
      <c r="R633" s="830"/>
    </row>
    <row r="634" spans="1:18" x14ac:dyDescent="0.25">
      <c r="A634" s="846"/>
      <c r="P634" s="830"/>
      <c r="Q634" s="830"/>
      <c r="R634" s="830"/>
    </row>
    <row r="635" spans="1:18" x14ac:dyDescent="0.25">
      <c r="B635" s="861" t="s">
        <v>2272</v>
      </c>
      <c r="C635" s="862" t="s">
        <v>2273</v>
      </c>
      <c r="P635" s="830"/>
      <c r="Q635" s="830"/>
      <c r="R635" s="830"/>
    </row>
    <row r="636" spans="1:18" x14ac:dyDescent="0.25">
      <c r="B636" s="861"/>
      <c r="C636" s="862"/>
      <c r="D636" s="880" t="s">
        <v>2274</v>
      </c>
      <c r="P636" s="830"/>
      <c r="Q636" s="830"/>
      <c r="R636" s="830"/>
    </row>
    <row r="637" spans="1:18" x14ac:dyDescent="0.25">
      <c r="P637" s="830"/>
      <c r="Q637" s="830"/>
      <c r="R637" s="830"/>
    </row>
    <row r="638" spans="1:18" x14ac:dyDescent="0.25">
      <c r="B638" s="861" t="s">
        <v>2275</v>
      </c>
      <c r="C638" s="862" t="s">
        <v>2276</v>
      </c>
      <c r="P638" s="830"/>
      <c r="Q638" s="830"/>
      <c r="R638" s="830"/>
    </row>
    <row r="639" spans="1:18" x14ac:dyDescent="0.25">
      <c r="B639" s="861"/>
      <c r="C639" s="862"/>
      <c r="P639" s="830"/>
      <c r="Q639" s="830"/>
      <c r="R639" s="830"/>
    </row>
    <row r="640" spans="1:18" x14ac:dyDescent="0.25">
      <c r="D640" s="880" t="s">
        <v>2277</v>
      </c>
      <c r="E640" s="880"/>
      <c r="F640" s="880"/>
      <c r="G640" s="880"/>
      <c r="H640" s="880"/>
      <c r="I640" s="880"/>
      <c r="P640" s="830"/>
      <c r="Q640" s="830"/>
      <c r="R640" s="830"/>
    </row>
    <row r="641" spans="2:18" x14ac:dyDescent="0.25">
      <c r="B641" s="861" t="s">
        <v>2278</v>
      </c>
      <c r="C641" s="862" t="s">
        <v>2279</v>
      </c>
      <c r="P641" s="830"/>
      <c r="Q641" s="830"/>
      <c r="R641" s="830"/>
    </row>
    <row r="642" spans="2:18" x14ac:dyDescent="0.25">
      <c r="C642" s="880" t="s">
        <v>2280</v>
      </c>
      <c r="P642" s="830"/>
      <c r="Q642" s="830"/>
      <c r="R642" s="830"/>
    </row>
    <row r="643" spans="2:18" x14ac:dyDescent="0.25">
      <c r="P643" s="830"/>
      <c r="Q643" s="830"/>
      <c r="R643" s="830"/>
    </row>
    <row r="644" spans="2:18" x14ac:dyDescent="0.25">
      <c r="P644" s="830"/>
      <c r="Q644" s="830"/>
      <c r="R644" s="830"/>
    </row>
    <row r="645" spans="2:18" x14ac:dyDescent="0.25">
      <c r="P645" s="830"/>
      <c r="Q645" s="830"/>
      <c r="R645" s="830"/>
    </row>
    <row r="646" spans="2:18" x14ac:dyDescent="0.25">
      <c r="P646" s="830"/>
      <c r="Q646" s="830"/>
      <c r="R646" s="830"/>
    </row>
    <row r="647" spans="2:18" x14ac:dyDescent="0.25">
      <c r="P647" s="830"/>
      <c r="Q647" s="830"/>
      <c r="R647" s="830"/>
    </row>
    <row r="648" spans="2:18" x14ac:dyDescent="0.25">
      <c r="P648" s="830"/>
      <c r="Q648" s="830"/>
      <c r="R648" s="830"/>
    </row>
    <row r="649" spans="2:18" x14ac:dyDescent="0.25">
      <c r="P649" s="830"/>
      <c r="Q649" s="830"/>
      <c r="R649" s="830"/>
    </row>
    <row r="650" spans="2:18" x14ac:dyDescent="0.25">
      <c r="P650" s="830"/>
      <c r="Q650" s="830"/>
      <c r="R650" s="830"/>
    </row>
    <row r="651" spans="2:18" x14ac:dyDescent="0.25">
      <c r="P651" s="830"/>
      <c r="Q651" s="830"/>
      <c r="R651" s="830"/>
    </row>
    <row r="652" spans="2:18" x14ac:dyDescent="0.25">
      <c r="P652" s="830"/>
      <c r="Q652" s="830"/>
      <c r="R652" s="830"/>
    </row>
    <row r="653" spans="2:18" x14ac:dyDescent="0.25">
      <c r="P653" s="830"/>
      <c r="Q653" s="830"/>
      <c r="R653" s="830"/>
    </row>
    <row r="654" spans="2:18" x14ac:dyDescent="0.25">
      <c r="P654" s="830"/>
      <c r="Q654" s="830"/>
      <c r="R654" s="830"/>
    </row>
    <row r="655" spans="2:18" x14ac:dyDescent="0.25">
      <c r="P655" s="830"/>
      <c r="Q655" s="830"/>
      <c r="R655" s="830"/>
    </row>
    <row r="656" spans="2:18" x14ac:dyDescent="0.25">
      <c r="P656" s="830"/>
      <c r="Q656" s="830"/>
      <c r="R656" s="830"/>
    </row>
    <row r="657" spans="16:18" x14ac:dyDescent="0.25">
      <c r="P657" s="830"/>
      <c r="Q657" s="830"/>
      <c r="R657" s="830"/>
    </row>
    <row r="658" spans="16:18" x14ac:dyDescent="0.25">
      <c r="P658" s="830"/>
      <c r="Q658" s="830"/>
      <c r="R658" s="830"/>
    </row>
  </sheetData>
  <mergeCells count="300">
    <mergeCell ref="B412:P412"/>
    <mergeCell ref="B413:P413"/>
    <mergeCell ref="B414:P414"/>
    <mergeCell ref="B415:P415"/>
    <mergeCell ref="B418:P418"/>
    <mergeCell ref="B419:P419"/>
    <mergeCell ref="B373:P375"/>
    <mergeCell ref="A398:P398"/>
    <mergeCell ref="A401:P401"/>
    <mergeCell ref="B405:P405"/>
    <mergeCell ref="B407:P408"/>
    <mergeCell ref="B409:P410"/>
    <mergeCell ref="E613:F613"/>
    <mergeCell ref="G613:H613"/>
    <mergeCell ref="E614:F614"/>
    <mergeCell ref="G614:H614"/>
    <mergeCell ref="E610:F610"/>
    <mergeCell ref="G610:H610"/>
    <mergeCell ref="E611:F611"/>
    <mergeCell ref="G611:H611"/>
    <mergeCell ref="E612:F612"/>
    <mergeCell ref="G612:H612"/>
    <mergeCell ref="G573:I573"/>
    <mergeCell ref="G574:I574"/>
    <mergeCell ref="G575:I575"/>
    <mergeCell ref="G576:I576"/>
    <mergeCell ref="G577:I577"/>
    <mergeCell ref="G578:I578"/>
    <mergeCell ref="G567:I567"/>
    <mergeCell ref="G568:I568"/>
    <mergeCell ref="G569:I569"/>
    <mergeCell ref="G570:I570"/>
    <mergeCell ref="G571:I571"/>
    <mergeCell ref="G572:I572"/>
    <mergeCell ref="G561:I561"/>
    <mergeCell ref="G562:I562"/>
    <mergeCell ref="G563:I563"/>
    <mergeCell ref="G564:I564"/>
    <mergeCell ref="G565:I565"/>
    <mergeCell ref="G566:I566"/>
    <mergeCell ref="D547:I547"/>
    <mergeCell ref="G556:I556"/>
    <mergeCell ref="G557:I557"/>
    <mergeCell ref="G558:I558"/>
    <mergeCell ref="G559:I559"/>
    <mergeCell ref="G560:I560"/>
    <mergeCell ref="C518:I518"/>
    <mergeCell ref="D521:I521"/>
    <mergeCell ref="D540:I540"/>
    <mergeCell ref="D541:I541"/>
    <mergeCell ref="D542:I542"/>
    <mergeCell ref="D543:I543"/>
    <mergeCell ref="C512:I512"/>
    <mergeCell ref="C513:I513"/>
    <mergeCell ref="C514:I514"/>
    <mergeCell ref="C515:I515"/>
    <mergeCell ref="C516:I516"/>
    <mergeCell ref="C517:I517"/>
    <mergeCell ref="H480:I480"/>
    <mergeCell ref="J480:K480"/>
    <mergeCell ref="H481:I481"/>
    <mergeCell ref="J481:K481"/>
    <mergeCell ref="C510:I510"/>
    <mergeCell ref="C511:I511"/>
    <mergeCell ref="H477:I477"/>
    <mergeCell ref="J477:K477"/>
    <mergeCell ref="H478:I478"/>
    <mergeCell ref="J478:K478"/>
    <mergeCell ref="H479:I479"/>
    <mergeCell ref="J479:K479"/>
    <mergeCell ref="H474:I474"/>
    <mergeCell ref="J474:K474"/>
    <mergeCell ref="H475:I475"/>
    <mergeCell ref="J475:K475"/>
    <mergeCell ref="H476:I476"/>
    <mergeCell ref="J476:K476"/>
    <mergeCell ref="H471:I471"/>
    <mergeCell ref="J471:K471"/>
    <mergeCell ref="H472:I472"/>
    <mergeCell ref="J472:K472"/>
    <mergeCell ref="H473:I473"/>
    <mergeCell ref="J473:K473"/>
    <mergeCell ref="B440:P440"/>
    <mergeCell ref="H470:I470"/>
    <mergeCell ref="J470:L470"/>
    <mergeCell ref="B432:P432"/>
    <mergeCell ref="B433:P433"/>
    <mergeCell ref="B434:P434"/>
    <mergeCell ref="B421:P421"/>
    <mergeCell ref="B422:P422"/>
    <mergeCell ref="B423:P423"/>
    <mergeCell ref="B424:P424"/>
    <mergeCell ref="B425:P425"/>
    <mergeCell ref="B426:P426"/>
    <mergeCell ref="B435:P435"/>
    <mergeCell ref="B436:P436"/>
    <mergeCell ref="B437:P437"/>
    <mergeCell ref="B438:P438"/>
    <mergeCell ref="B439:P439"/>
    <mergeCell ref="B431:P431"/>
    <mergeCell ref="B427:P427"/>
    <mergeCell ref="B428:P428"/>
    <mergeCell ref="B429:P429"/>
    <mergeCell ref="B430:P430"/>
    <mergeCell ref="E338:H338"/>
    <mergeCell ref="I338:K338"/>
    <mergeCell ref="L338:N338"/>
    <mergeCell ref="C341:P341"/>
    <mergeCell ref="B368:P369"/>
    <mergeCell ref="A371:P371"/>
    <mergeCell ref="E336:H336"/>
    <mergeCell ref="I336:K336"/>
    <mergeCell ref="L336:N336"/>
    <mergeCell ref="E337:H337"/>
    <mergeCell ref="I337:K337"/>
    <mergeCell ref="L337:N337"/>
    <mergeCell ref="D289:L289"/>
    <mergeCell ref="M289:O289"/>
    <mergeCell ref="B325:H325"/>
    <mergeCell ref="E335:H335"/>
    <mergeCell ref="I335:K335"/>
    <mergeCell ref="L335:N335"/>
    <mergeCell ref="D286:L286"/>
    <mergeCell ref="M286:O286"/>
    <mergeCell ref="D287:L287"/>
    <mergeCell ref="M287:O287"/>
    <mergeCell ref="D288:L288"/>
    <mergeCell ref="M288:O288"/>
    <mergeCell ref="D283:L283"/>
    <mergeCell ref="M283:O283"/>
    <mergeCell ref="D284:L284"/>
    <mergeCell ref="M284:O284"/>
    <mergeCell ref="D285:L285"/>
    <mergeCell ref="M285:O285"/>
    <mergeCell ref="D274:L274"/>
    <mergeCell ref="M274:O274"/>
    <mergeCell ref="D275:L275"/>
    <mergeCell ref="M275:O275"/>
    <mergeCell ref="D276:L276"/>
    <mergeCell ref="M276:O276"/>
    <mergeCell ref="D171:L171"/>
    <mergeCell ref="M171:O171"/>
    <mergeCell ref="D172:L172"/>
    <mergeCell ref="M172:O172"/>
    <mergeCell ref="D173:L173"/>
    <mergeCell ref="M173:O173"/>
    <mergeCell ref="D168:L168"/>
    <mergeCell ref="M168:O168"/>
    <mergeCell ref="D169:L169"/>
    <mergeCell ref="M169:O169"/>
    <mergeCell ref="D170:L170"/>
    <mergeCell ref="M170:O170"/>
    <mergeCell ref="E161:H161"/>
    <mergeCell ref="I161:K161"/>
    <mergeCell ref="L161:N161"/>
    <mergeCell ref="E162:H162"/>
    <mergeCell ref="I162:K162"/>
    <mergeCell ref="L162:N162"/>
    <mergeCell ref="E159:H159"/>
    <mergeCell ref="I159:K159"/>
    <mergeCell ref="L159:N159"/>
    <mergeCell ref="E160:H160"/>
    <mergeCell ref="I160:K160"/>
    <mergeCell ref="L160:N160"/>
    <mergeCell ref="D148:I148"/>
    <mergeCell ref="J148:L148"/>
    <mergeCell ref="M148:O148"/>
    <mergeCell ref="D149:I149"/>
    <mergeCell ref="J149:L149"/>
    <mergeCell ref="M149:O149"/>
    <mergeCell ref="C154:P156"/>
    <mergeCell ref="D146:I146"/>
    <mergeCell ref="J146:L146"/>
    <mergeCell ref="M146:O146"/>
    <mergeCell ref="D147:I147"/>
    <mergeCell ref="J147:L147"/>
    <mergeCell ref="M147:O147"/>
    <mergeCell ref="D139:I139"/>
    <mergeCell ref="J139:L139"/>
    <mergeCell ref="M139:O139"/>
    <mergeCell ref="D140:I140"/>
    <mergeCell ref="J140:L140"/>
    <mergeCell ref="M140:O140"/>
    <mergeCell ref="D137:I137"/>
    <mergeCell ref="J137:L137"/>
    <mergeCell ref="M137:O137"/>
    <mergeCell ref="D138:I138"/>
    <mergeCell ref="J138:L138"/>
    <mergeCell ref="M138:O138"/>
    <mergeCell ref="D135:I135"/>
    <mergeCell ref="J135:L135"/>
    <mergeCell ref="M135:O135"/>
    <mergeCell ref="D136:I136"/>
    <mergeCell ref="J136:L136"/>
    <mergeCell ref="M136:O136"/>
    <mergeCell ref="D133:I133"/>
    <mergeCell ref="J133:L133"/>
    <mergeCell ref="M133:O133"/>
    <mergeCell ref="D134:I134"/>
    <mergeCell ref="J134:L134"/>
    <mergeCell ref="M134:O134"/>
    <mergeCell ref="D131:I131"/>
    <mergeCell ref="J131:L131"/>
    <mergeCell ref="M131:O131"/>
    <mergeCell ref="D132:I132"/>
    <mergeCell ref="J132:L132"/>
    <mergeCell ref="M132:O132"/>
    <mergeCell ref="C123:J123"/>
    <mergeCell ref="K123:M123"/>
    <mergeCell ref="C124:J124"/>
    <mergeCell ref="K124:M124"/>
    <mergeCell ref="D130:I130"/>
    <mergeCell ref="J130:L130"/>
    <mergeCell ref="M130:O130"/>
    <mergeCell ref="C121:J121"/>
    <mergeCell ref="K121:M121"/>
    <mergeCell ref="C122:J122"/>
    <mergeCell ref="K122:M122"/>
    <mergeCell ref="N121:P121"/>
    <mergeCell ref="N122:P122"/>
    <mergeCell ref="N123:P123"/>
    <mergeCell ref="N124:P124"/>
    <mergeCell ref="C64:I64"/>
    <mergeCell ref="J64:L64"/>
    <mergeCell ref="M64:O64"/>
    <mergeCell ref="C62:I62"/>
    <mergeCell ref="J62:L62"/>
    <mergeCell ref="M62:O62"/>
    <mergeCell ref="C63:I63"/>
    <mergeCell ref="J63:L63"/>
    <mergeCell ref="M63:O63"/>
    <mergeCell ref="F55:J55"/>
    <mergeCell ref="K55:M55"/>
    <mergeCell ref="C60:I60"/>
    <mergeCell ref="J60:L60"/>
    <mergeCell ref="M60:O60"/>
    <mergeCell ref="C61:I61"/>
    <mergeCell ref="J61:L61"/>
    <mergeCell ref="M61:O61"/>
    <mergeCell ref="F52:J52"/>
    <mergeCell ref="K52:M52"/>
    <mergeCell ref="F53:J53"/>
    <mergeCell ref="K53:M53"/>
    <mergeCell ref="F54:J54"/>
    <mergeCell ref="K54:M54"/>
    <mergeCell ref="F49:J49"/>
    <mergeCell ref="K49:M49"/>
    <mergeCell ref="F50:J50"/>
    <mergeCell ref="K50:M50"/>
    <mergeCell ref="F51:J51"/>
    <mergeCell ref="K51:M51"/>
    <mergeCell ref="F46:J46"/>
    <mergeCell ref="K46:M46"/>
    <mergeCell ref="F47:J47"/>
    <mergeCell ref="K47:M47"/>
    <mergeCell ref="F48:J48"/>
    <mergeCell ref="K48:M48"/>
    <mergeCell ref="F37:J37"/>
    <mergeCell ref="K37:M37"/>
    <mergeCell ref="F38:J38"/>
    <mergeCell ref="K38:M38"/>
    <mergeCell ref="F45:J45"/>
    <mergeCell ref="K45:M45"/>
    <mergeCell ref="F34:J34"/>
    <mergeCell ref="K34:M34"/>
    <mergeCell ref="F35:J35"/>
    <mergeCell ref="K35:M35"/>
    <mergeCell ref="F36:J36"/>
    <mergeCell ref="K36:M36"/>
    <mergeCell ref="F31:J31"/>
    <mergeCell ref="K31:M31"/>
    <mergeCell ref="F32:J32"/>
    <mergeCell ref="K32:M32"/>
    <mergeCell ref="F33:J33"/>
    <mergeCell ref="K33:M33"/>
    <mergeCell ref="F28:J28"/>
    <mergeCell ref="K28:M28"/>
    <mergeCell ref="F29:J29"/>
    <mergeCell ref="K29:M29"/>
    <mergeCell ref="F30:J30"/>
    <mergeCell ref="K30:M30"/>
    <mergeCell ref="F26:J26"/>
    <mergeCell ref="K26:M26"/>
    <mergeCell ref="F27:J27"/>
    <mergeCell ref="K27:M27"/>
    <mergeCell ref="F25:J25"/>
    <mergeCell ref="K25:M25"/>
    <mergeCell ref="D18:I18"/>
    <mergeCell ref="J18:L18"/>
    <mergeCell ref="M18:O18"/>
    <mergeCell ref="D19:I19"/>
    <mergeCell ref="J19:L19"/>
    <mergeCell ref="M19:O19"/>
    <mergeCell ref="A1:O1"/>
    <mergeCell ref="D16:I16"/>
    <mergeCell ref="J16:L16"/>
    <mergeCell ref="M16:O16"/>
    <mergeCell ref="D17:I17"/>
    <mergeCell ref="J17:L17"/>
    <mergeCell ref="M17:O17"/>
  </mergeCells>
  <pageMargins left="0.7" right="0.7" top="0.75" bottom="0.75" header="0.3" footer="0.3"/>
  <pageSetup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H57"/>
  <sheetViews>
    <sheetView view="pageBreakPreview" topLeftCell="A4" zoomScaleNormal="100" zoomScaleSheetLayoutView="100" workbookViewId="0">
      <selection activeCell="G44" sqref="G44"/>
    </sheetView>
  </sheetViews>
  <sheetFormatPr baseColWidth="10" defaultColWidth="11.28515625" defaultRowHeight="16.5" x14ac:dyDescent="0.25"/>
  <cols>
    <col min="1" max="1" width="1.140625" style="220" customWidth="1"/>
    <col min="2" max="2" width="31.7109375" style="220" customWidth="1"/>
    <col min="3" max="4" width="14.28515625" style="109" customWidth="1"/>
    <col min="5" max="5" width="13.140625" style="109" customWidth="1"/>
    <col min="6" max="6" width="14" style="109" customWidth="1"/>
    <col min="7" max="7" width="15" style="109" customWidth="1"/>
    <col min="8" max="8" width="14.28515625" style="109" customWidth="1"/>
    <col min="9" max="16384" width="11.28515625" style="109"/>
  </cols>
  <sheetData>
    <row r="1" spans="1:8" x14ac:dyDescent="0.25">
      <c r="A1" s="1157" t="str">
        <f>'ETCA-I-01'!A1:G1</f>
        <v>INSTITUTO DE CAPACITACIÓN PARA EL TRABAJO DEL ESTADO DE SONORA</v>
      </c>
      <c r="B1" s="1157"/>
      <c r="C1" s="1157"/>
      <c r="D1" s="1157"/>
      <c r="E1" s="1157"/>
      <c r="F1" s="1157"/>
      <c r="G1" s="1157"/>
      <c r="H1" s="1157"/>
    </row>
    <row r="2" spans="1:8" s="151" customFormat="1" ht="15.75" x14ac:dyDescent="0.25">
      <c r="A2" s="1157" t="s">
        <v>11</v>
      </c>
      <c r="B2" s="1157"/>
      <c r="C2" s="1157"/>
      <c r="D2" s="1157"/>
      <c r="E2" s="1157"/>
      <c r="F2" s="1157"/>
      <c r="G2" s="1157"/>
      <c r="H2" s="1157"/>
    </row>
    <row r="3" spans="1:8" s="151" customFormat="1" x14ac:dyDescent="0.25">
      <c r="A3" s="1158" t="str">
        <f>'ETCA-I-03'!A3:D3</f>
        <v>Del 01 de Enero al 30 de Septiembre de 2020</v>
      </c>
      <c r="B3" s="1158"/>
      <c r="C3" s="1158"/>
      <c r="D3" s="1158"/>
      <c r="E3" s="1158"/>
      <c r="F3" s="1158"/>
      <c r="G3" s="1158"/>
      <c r="H3" s="1158"/>
    </row>
    <row r="4" spans="1:8" s="153" customFormat="1" ht="17.25" thickBot="1" x14ac:dyDescent="0.3">
      <c r="A4" s="152"/>
      <c r="B4" s="152"/>
      <c r="C4" s="1159"/>
      <c r="D4" s="1159"/>
      <c r="E4" s="1159"/>
      <c r="F4" s="1159"/>
      <c r="G4" s="516"/>
      <c r="H4" s="40"/>
    </row>
    <row r="5" spans="1:8" s="191" customFormat="1" ht="17.25" thickBot="1" x14ac:dyDescent="0.3">
      <c r="A5" s="1337" t="s">
        <v>872</v>
      </c>
      <c r="B5" s="1338"/>
      <c r="C5" s="1332" t="s">
        <v>375</v>
      </c>
      <c r="D5" s="1333"/>
      <c r="E5" s="1333"/>
      <c r="F5" s="1333"/>
      <c r="G5" s="1334"/>
      <c r="H5" s="648"/>
    </row>
    <row r="6" spans="1:8" s="191" customFormat="1" ht="39" thickBot="1" x14ac:dyDescent="0.3">
      <c r="A6" s="1339"/>
      <c r="B6" s="1340"/>
      <c r="C6" s="706" t="s">
        <v>873</v>
      </c>
      <c r="D6" s="706" t="s">
        <v>357</v>
      </c>
      <c r="E6" s="706" t="s">
        <v>379</v>
      </c>
      <c r="F6" s="707" t="s">
        <v>689</v>
      </c>
      <c r="G6" s="707" t="s">
        <v>874</v>
      </c>
      <c r="H6" s="708" t="s">
        <v>358</v>
      </c>
    </row>
    <row r="7" spans="1:8" s="191" customFormat="1" ht="17.25" thickBot="1" x14ac:dyDescent="0.3">
      <c r="A7" s="1341"/>
      <c r="B7" s="1342"/>
      <c r="C7" s="205" t="s">
        <v>359</v>
      </c>
      <c r="D7" s="205" t="s">
        <v>360</v>
      </c>
      <c r="E7" s="205" t="s">
        <v>361</v>
      </c>
      <c r="F7" s="649" t="s">
        <v>362</v>
      </c>
      <c r="G7" s="649" t="s">
        <v>363</v>
      </c>
      <c r="H7" s="205" t="s">
        <v>364</v>
      </c>
    </row>
    <row r="8" spans="1:8" s="191" customFormat="1" ht="8.25" customHeight="1" x14ac:dyDescent="0.25">
      <c r="A8" s="195"/>
      <c r="B8" s="645"/>
      <c r="C8" s="650"/>
      <c r="D8" s="650"/>
      <c r="E8" s="651"/>
      <c r="F8" s="650"/>
      <c r="G8" s="650"/>
      <c r="H8" s="651"/>
    </row>
    <row r="9" spans="1:8" ht="17.100000000000001" customHeight="1" x14ac:dyDescent="0.25">
      <c r="A9" s="196"/>
      <c r="B9" s="646" t="s">
        <v>193</v>
      </c>
      <c r="C9" s="652"/>
      <c r="D9" s="652"/>
      <c r="E9" s="653">
        <f>C9+D9</f>
        <v>0</v>
      </c>
      <c r="F9" s="652"/>
      <c r="G9" s="652"/>
      <c r="H9" s="653">
        <f>G9-C9</f>
        <v>0</v>
      </c>
    </row>
    <row r="10" spans="1:8" ht="17.100000000000001" customHeight="1" x14ac:dyDescent="0.25">
      <c r="A10" s="196"/>
      <c r="B10" s="646" t="s">
        <v>194</v>
      </c>
      <c r="C10" s="652">
        <v>0</v>
      </c>
      <c r="D10" s="652">
        <v>0</v>
      </c>
      <c r="E10" s="653">
        <f t="shared" ref="E10:E18" si="0">C10+D10</f>
        <v>0</v>
      </c>
      <c r="F10" s="652">
        <v>0</v>
      </c>
      <c r="G10" s="652">
        <v>0</v>
      </c>
      <c r="H10" s="653">
        <f t="shared" ref="H10:H19" si="1">G10-C10</f>
        <v>0</v>
      </c>
    </row>
    <row r="11" spans="1:8" ht="17.100000000000001" customHeight="1" x14ac:dyDescent="0.25">
      <c r="A11" s="196"/>
      <c r="B11" s="646" t="s">
        <v>365</v>
      </c>
      <c r="C11" s="652">
        <v>0</v>
      </c>
      <c r="D11" s="652"/>
      <c r="E11" s="653">
        <f t="shared" si="0"/>
        <v>0</v>
      </c>
      <c r="F11" s="652"/>
      <c r="G11" s="652"/>
      <c r="H11" s="653">
        <f t="shared" si="1"/>
        <v>0</v>
      </c>
    </row>
    <row r="12" spans="1:8" ht="17.100000000000001" customHeight="1" x14ac:dyDescent="0.25">
      <c r="A12" s="196"/>
      <c r="B12" s="646" t="s">
        <v>196</v>
      </c>
      <c r="C12" s="652">
        <v>0</v>
      </c>
      <c r="D12" s="652"/>
      <c r="E12" s="653">
        <f t="shared" si="0"/>
        <v>0</v>
      </c>
      <c r="F12" s="652"/>
      <c r="G12" s="652"/>
      <c r="H12" s="653">
        <f t="shared" si="1"/>
        <v>0</v>
      </c>
    </row>
    <row r="13" spans="1:8" ht="17.100000000000001" customHeight="1" x14ac:dyDescent="0.25">
      <c r="A13" s="196"/>
      <c r="B13" s="646" t="s">
        <v>366</v>
      </c>
      <c r="C13" s="652">
        <v>0</v>
      </c>
      <c r="D13" s="652">
        <v>1285.04</v>
      </c>
      <c r="E13" s="653">
        <f t="shared" si="0"/>
        <v>1285.04</v>
      </c>
      <c r="F13" s="652">
        <v>1285.04</v>
      </c>
      <c r="G13" s="654">
        <v>1285.04</v>
      </c>
      <c r="H13" s="653">
        <f t="shared" si="1"/>
        <v>1285.04</v>
      </c>
    </row>
    <row r="14" spans="1:8" ht="17.100000000000001" customHeight="1" x14ac:dyDescent="0.25">
      <c r="A14" s="196"/>
      <c r="B14" s="646" t="s">
        <v>367</v>
      </c>
      <c r="C14" s="652">
        <v>0</v>
      </c>
      <c r="D14" s="652"/>
      <c r="E14" s="653">
        <f t="shared" si="0"/>
        <v>0</v>
      </c>
      <c r="F14" s="652"/>
      <c r="G14" s="652"/>
      <c r="H14" s="653">
        <f t="shared" si="1"/>
        <v>0</v>
      </c>
    </row>
    <row r="15" spans="1:8" ht="29.25" customHeight="1" x14ac:dyDescent="0.25">
      <c r="A15" s="196"/>
      <c r="B15" s="646" t="s">
        <v>875</v>
      </c>
      <c r="C15" s="652">
        <v>10728557</v>
      </c>
      <c r="D15" s="652"/>
      <c r="E15" s="653">
        <f t="shared" si="0"/>
        <v>10728557</v>
      </c>
      <c r="F15" s="652">
        <v>8435057.7300000004</v>
      </c>
      <c r="G15" s="652">
        <v>8435057.7300000004</v>
      </c>
      <c r="H15" s="653">
        <f t="shared" si="1"/>
        <v>-2293499.2699999996</v>
      </c>
    </row>
    <row r="16" spans="1:8" ht="55.5" customHeight="1" x14ac:dyDescent="0.25">
      <c r="A16" s="196"/>
      <c r="B16" s="646" t="s">
        <v>876</v>
      </c>
      <c r="C16" s="652">
        <v>85700948.590000004</v>
      </c>
      <c r="D16" s="652">
        <v>3584942.93</v>
      </c>
      <c r="E16" s="653">
        <f t="shared" si="0"/>
        <v>89285891.520000011</v>
      </c>
      <c r="F16" s="652">
        <v>69333414.930000007</v>
      </c>
      <c r="G16" s="652">
        <v>69333414.930000007</v>
      </c>
      <c r="H16" s="653">
        <f t="shared" si="1"/>
        <v>-16367533.659999996</v>
      </c>
    </row>
    <row r="17" spans="1:8" ht="25.5" x14ac:dyDescent="0.25">
      <c r="A17" s="196"/>
      <c r="B17" s="646" t="s">
        <v>880</v>
      </c>
      <c r="C17" s="652">
        <v>33677590</v>
      </c>
      <c r="D17" s="652">
        <v>283231</v>
      </c>
      <c r="E17" s="653">
        <f t="shared" si="0"/>
        <v>33960821</v>
      </c>
      <c r="F17" s="652">
        <v>27017929.989999998</v>
      </c>
      <c r="G17" s="652">
        <v>27017929.989999998</v>
      </c>
      <c r="H17" s="653">
        <f t="shared" si="1"/>
        <v>-6659660.0100000016</v>
      </c>
    </row>
    <row r="18" spans="1:8" ht="17.100000000000001" customHeight="1" thickBot="1" x14ac:dyDescent="0.3">
      <c r="A18" s="197"/>
      <c r="B18" s="647" t="s">
        <v>368</v>
      </c>
      <c r="C18" s="655"/>
      <c r="D18" s="655"/>
      <c r="E18" s="656">
        <f t="shared" si="0"/>
        <v>0</v>
      </c>
      <c r="F18" s="655"/>
      <c r="G18" s="655"/>
      <c r="H18" s="656">
        <f t="shared" si="1"/>
        <v>0</v>
      </c>
    </row>
    <row r="19" spans="1:8" s="221" customFormat="1" ht="28.5" customHeight="1" thickBot="1" x14ac:dyDescent="0.3">
      <c r="A19" s="1328" t="s">
        <v>244</v>
      </c>
      <c r="B19" s="1329"/>
      <c r="C19" s="657">
        <f>C9+C10+C11+C12+C13+C14+C15+C16+C17+C18</f>
        <v>130107095.59</v>
      </c>
      <c r="D19" s="657">
        <f>D9+D10+D11+D12+D13+D14+D15+D16+D17+D18</f>
        <v>3869458.97</v>
      </c>
      <c r="E19" s="657">
        <f>E9+E10+E11+E12+E13+E14+E15+E16+E17+E18</f>
        <v>133976554.56</v>
      </c>
      <c r="F19" s="657">
        <f>F9+F10+F11+F12+F13+F14+F15+F16+F17+F18</f>
        <v>104787687.69</v>
      </c>
      <c r="G19" s="657">
        <f>G9+G10+G11+G12+G13+G14+G15+G16+G17+G18</f>
        <v>104787687.69</v>
      </c>
      <c r="H19" s="657">
        <f t="shared" si="1"/>
        <v>-25319407.900000006</v>
      </c>
    </row>
    <row r="20" spans="1:8" ht="22.5" customHeight="1" thickBot="1" x14ac:dyDescent="0.3">
      <c r="A20" s="198"/>
      <c r="B20" s="198"/>
      <c r="C20" s="199"/>
      <c r="D20" s="199"/>
      <c r="E20" s="199"/>
      <c r="F20" s="200"/>
      <c r="G20" s="634" t="s">
        <v>877</v>
      </c>
      <c r="H20" s="635" t="str">
        <f>IF(($G$19-$C$19)&lt;=0,"",$G$19-$C$19)</f>
        <v/>
      </c>
    </row>
    <row r="21" spans="1:8" ht="10.5" customHeight="1" thickBot="1" x14ac:dyDescent="0.3">
      <c r="A21" s="201"/>
      <c r="B21" s="201"/>
      <c r="C21" s="202"/>
      <c r="D21" s="202"/>
      <c r="E21" s="202"/>
      <c r="F21" s="203"/>
      <c r="G21" s="204"/>
      <c r="H21" s="200"/>
    </row>
    <row r="22" spans="1:8" s="191" customFormat="1" ht="17.25" thickBot="1" x14ac:dyDescent="0.3">
      <c r="A22" s="1322" t="s">
        <v>878</v>
      </c>
      <c r="B22" s="1323"/>
      <c r="C22" s="1332" t="s">
        <v>375</v>
      </c>
      <c r="D22" s="1333"/>
      <c r="E22" s="1333"/>
      <c r="F22" s="1333"/>
      <c r="G22" s="1334"/>
      <c r="H22" s="648"/>
    </row>
    <row r="23" spans="1:8" s="191" customFormat="1" ht="39" thickBot="1" x14ac:dyDescent="0.3">
      <c r="A23" s="1324"/>
      <c r="B23" s="1325"/>
      <c r="C23" s="706" t="s">
        <v>873</v>
      </c>
      <c r="D23" s="706" t="s">
        <v>357</v>
      </c>
      <c r="E23" s="706" t="s">
        <v>379</v>
      </c>
      <c r="F23" s="707" t="s">
        <v>689</v>
      </c>
      <c r="G23" s="707" t="s">
        <v>874</v>
      </c>
      <c r="H23" s="708" t="s">
        <v>358</v>
      </c>
    </row>
    <row r="24" spans="1:8" s="191" customFormat="1" ht="17.25" thickBot="1" x14ac:dyDescent="0.3">
      <c r="A24" s="1326"/>
      <c r="B24" s="1327"/>
      <c r="C24" s="205" t="s">
        <v>359</v>
      </c>
      <c r="D24" s="205" t="s">
        <v>360</v>
      </c>
      <c r="E24" s="205" t="s">
        <v>361</v>
      </c>
      <c r="F24" s="649" t="s">
        <v>362</v>
      </c>
      <c r="G24" s="649" t="s">
        <v>363</v>
      </c>
      <c r="H24" s="205" t="s">
        <v>364</v>
      </c>
    </row>
    <row r="25" spans="1:8" s="206" customFormat="1" ht="48" customHeight="1" x14ac:dyDescent="0.25">
      <c r="A25" s="1335" t="s">
        <v>879</v>
      </c>
      <c r="B25" s="1336"/>
      <c r="C25" s="466">
        <f t="shared" ref="C25:H25" si="2">SUM(C26,C27,C28,C29,C30,C31,C32,C33)</f>
        <v>85700948.590000004</v>
      </c>
      <c r="D25" s="466">
        <f t="shared" si="2"/>
        <v>3586227.97</v>
      </c>
      <c r="E25" s="466">
        <f t="shared" si="2"/>
        <v>89287176.560000017</v>
      </c>
      <c r="F25" s="466">
        <f t="shared" si="2"/>
        <v>69334699.970000014</v>
      </c>
      <c r="G25" s="466">
        <f t="shared" si="2"/>
        <v>69334699.970000014</v>
      </c>
      <c r="H25" s="466">
        <f t="shared" si="2"/>
        <v>-16366248.619999997</v>
      </c>
    </row>
    <row r="26" spans="1:8" s="206" customFormat="1" ht="17.100000000000001" customHeight="1" x14ac:dyDescent="0.25">
      <c r="A26" s="207" t="s">
        <v>369</v>
      </c>
      <c r="B26" s="208"/>
      <c r="C26" s="467">
        <v>0</v>
      </c>
      <c r="D26" s="467">
        <v>0</v>
      </c>
      <c r="E26" s="468">
        <f>C26+D26</f>
        <v>0</v>
      </c>
      <c r="F26" s="467">
        <v>0</v>
      </c>
      <c r="G26" s="467">
        <v>0</v>
      </c>
      <c r="H26" s="469">
        <f>G26-C26</f>
        <v>0</v>
      </c>
    </row>
    <row r="27" spans="1:8" s="206" customFormat="1" ht="17.100000000000001" customHeight="1" x14ac:dyDescent="0.25">
      <c r="A27" s="207"/>
      <c r="B27" s="212" t="s">
        <v>194</v>
      </c>
      <c r="C27" s="467"/>
      <c r="D27" s="467"/>
      <c r="E27" s="468"/>
      <c r="F27" s="467"/>
      <c r="G27" s="467"/>
      <c r="H27" s="469"/>
    </row>
    <row r="28" spans="1:8" s="206" customFormat="1" ht="17.100000000000001" customHeight="1" x14ac:dyDescent="0.25">
      <c r="A28" s="207" t="s">
        <v>365</v>
      </c>
      <c r="B28" s="208"/>
      <c r="C28" s="467"/>
      <c r="D28" s="467"/>
      <c r="E28" s="468">
        <f t="shared" ref="E28:E42" si="3">C28+D28</f>
        <v>0</v>
      </c>
      <c r="F28" s="467"/>
      <c r="G28" s="467"/>
      <c r="H28" s="469">
        <f t="shared" ref="H28:H42" si="4">G28-C28</f>
        <v>0</v>
      </c>
    </row>
    <row r="29" spans="1:8" s="206" customFormat="1" x14ac:dyDescent="0.25">
      <c r="A29" s="1330" t="s">
        <v>196</v>
      </c>
      <c r="B29" s="1331"/>
      <c r="C29" s="467"/>
      <c r="D29" s="467"/>
      <c r="E29" s="468">
        <f t="shared" si="3"/>
        <v>0</v>
      </c>
      <c r="F29" s="467"/>
      <c r="G29" s="467"/>
      <c r="H29" s="469">
        <f t="shared" si="4"/>
        <v>0</v>
      </c>
    </row>
    <row r="30" spans="1:8" s="206" customFormat="1" ht="17.100000000000001" customHeight="1" x14ac:dyDescent="0.25">
      <c r="A30" s="1330" t="s">
        <v>890</v>
      </c>
      <c r="B30" s="1331"/>
      <c r="C30" s="467"/>
      <c r="D30" s="467">
        <v>1285.04</v>
      </c>
      <c r="E30" s="468">
        <f t="shared" si="3"/>
        <v>1285.04</v>
      </c>
      <c r="F30" s="467">
        <v>1285.04</v>
      </c>
      <c r="G30" s="467">
        <v>1285.04</v>
      </c>
      <c r="H30" s="469">
        <f t="shared" si="4"/>
        <v>1285.04</v>
      </c>
    </row>
    <row r="31" spans="1:8" ht="17.100000000000001" customHeight="1" x14ac:dyDescent="0.25">
      <c r="A31" s="1330" t="s">
        <v>891</v>
      </c>
      <c r="B31" s="1331" t="s">
        <v>370</v>
      </c>
      <c r="C31" s="470"/>
      <c r="D31" s="470"/>
      <c r="E31" s="468">
        <f t="shared" si="3"/>
        <v>0</v>
      </c>
      <c r="F31" s="470"/>
      <c r="G31" s="470"/>
      <c r="H31" s="469">
        <f t="shared" si="4"/>
        <v>0</v>
      </c>
    </row>
    <row r="32" spans="1:8" s="206" customFormat="1" ht="51" customHeight="1" x14ac:dyDescent="0.25">
      <c r="A32" s="709"/>
      <c r="B32" s="710" t="s">
        <v>876</v>
      </c>
      <c r="C32" s="467">
        <v>85700948.590000004</v>
      </c>
      <c r="D32" s="467">
        <v>3584942.93</v>
      </c>
      <c r="E32" s="468">
        <f t="shared" si="3"/>
        <v>89285891.520000011</v>
      </c>
      <c r="F32" s="652">
        <v>69333414.930000007</v>
      </c>
      <c r="G32" s="652">
        <v>69333414.930000007</v>
      </c>
      <c r="H32" s="469">
        <f t="shared" si="4"/>
        <v>-16367533.659999996</v>
      </c>
    </row>
    <row r="33" spans="1:8" s="206" customFormat="1" ht="27.75" customHeight="1" x14ac:dyDescent="0.25">
      <c r="A33" s="1330" t="s">
        <v>880</v>
      </c>
      <c r="B33" s="1331"/>
      <c r="C33" s="467"/>
      <c r="D33" s="467"/>
      <c r="E33" s="468">
        <f t="shared" si="3"/>
        <v>0</v>
      </c>
      <c r="F33" s="467"/>
      <c r="G33" s="467"/>
      <c r="H33" s="469">
        <f t="shared" si="4"/>
        <v>0</v>
      </c>
    </row>
    <row r="34" spans="1:8" s="206" customFormat="1" ht="8.25" customHeight="1" x14ac:dyDescent="0.25">
      <c r="A34" s="209"/>
      <c r="B34" s="210"/>
      <c r="C34" s="467"/>
      <c r="D34" s="467"/>
      <c r="E34" s="468"/>
      <c r="F34" s="467"/>
      <c r="G34" s="467"/>
      <c r="H34" s="469"/>
    </row>
    <row r="35" spans="1:8" s="206" customFormat="1" ht="66.75" customHeight="1" x14ac:dyDescent="0.25">
      <c r="A35" s="1320" t="s">
        <v>881</v>
      </c>
      <c r="B35" s="1321"/>
      <c r="C35" s="466">
        <f t="shared" ref="C35:H35" si="5">SUM(C36:C39)</f>
        <v>44406147</v>
      </c>
      <c r="D35" s="466">
        <f t="shared" si="5"/>
        <v>283231</v>
      </c>
      <c r="E35" s="466">
        <f t="shared" si="5"/>
        <v>44689378</v>
      </c>
      <c r="F35" s="466">
        <f t="shared" si="5"/>
        <v>35452987.719999999</v>
      </c>
      <c r="G35" s="466">
        <f t="shared" si="5"/>
        <v>35452987.719999999</v>
      </c>
      <c r="H35" s="466">
        <f t="shared" si="5"/>
        <v>-8953159.2800000012</v>
      </c>
    </row>
    <row r="36" spans="1:8" s="206" customFormat="1" ht="17.100000000000001" customHeight="1" x14ac:dyDescent="0.25">
      <c r="A36" s="211"/>
      <c r="B36" s="212" t="s">
        <v>194</v>
      </c>
      <c r="C36" s="467">
        <v>0</v>
      </c>
      <c r="D36" s="467"/>
      <c r="E36" s="468">
        <f t="shared" si="3"/>
        <v>0</v>
      </c>
      <c r="F36" s="467"/>
      <c r="G36" s="467"/>
      <c r="H36" s="469">
        <f t="shared" si="4"/>
        <v>0</v>
      </c>
    </row>
    <row r="37" spans="1:8" s="206" customFormat="1" ht="17.100000000000001" customHeight="1" x14ac:dyDescent="0.25">
      <c r="A37" s="211"/>
      <c r="B37" s="212" t="s">
        <v>890</v>
      </c>
      <c r="C37" s="467">
        <v>0</v>
      </c>
      <c r="D37" s="467"/>
      <c r="E37" s="468">
        <f t="shared" ref="E37" si="6">C37+D37</f>
        <v>0</v>
      </c>
      <c r="F37" s="467"/>
      <c r="G37" s="467"/>
      <c r="H37" s="469">
        <f t="shared" ref="H37" si="7">G37-C37</f>
        <v>0</v>
      </c>
    </row>
    <row r="38" spans="1:8" s="206" customFormat="1" ht="30.75" customHeight="1" x14ac:dyDescent="0.25">
      <c r="A38" s="211"/>
      <c r="B38" s="711" t="s">
        <v>892</v>
      </c>
      <c r="C38" s="467">
        <v>10728557</v>
      </c>
      <c r="D38" s="467"/>
      <c r="E38" s="468">
        <f t="shared" ref="E38" si="8">C38+D38</f>
        <v>10728557</v>
      </c>
      <c r="F38" s="652">
        <v>8435057.7300000004</v>
      </c>
      <c r="G38" s="652">
        <v>8435057.7300000004</v>
      </c>
      <c r="H38" s="469">
        <f t="shared" ref="H38" si="9">G38-C38</f>
        <v>-2293499.2699999996</v>
      </c>
    </row>
    <row r="39" spans="1:8" s="206" customFormat="1" ht="29.25" customHeight="1" x14ac:dyDescent="0.25">
      <c r="A39" s="211"/>
      <c r="B39" s="213" t="s">
        <v>880</v>
      </c>
      <c r="C39" s="467">
        <v>33677590</v>
      </c>
      <c r="D39" s="467">
        <v>283231</v>
      </c>
      <c r="E39" s="468">
        <f t="shared" si="3"/>
        <v>33960821</v>
      </c>
      <c r="F39" s="652">
        <v>27017929.989999998</v>
      </c>
      <c r="G39" s="652">
        <v>27017929.989999998</v>
      </c>
      <c r="H39" s="469">
        <f t="shared" si="4"/>
        <v>-6659660.0100000016</v>
      </c>
    </row>
    <row r="40" spans="1:8" s="206" customFormat="1" ht="6" customHeight="1" x14ac:dyDescent="0.25">
      <c r="A40" s="211"/>
      <c r="B40" s="212"/>
      <c r="C40" s="467"/>
      <c r="D40" s="467"/>
      <c r="E40" s="468"/>
      <c r="F40" s="467"/>
      <c r="G40" s="467"/>
      <c r="H40" s="469"/>
    </row>
    <row r="41" spans="1:8" s="206" customFormat="1" ht="17.100000000000001" customHeight="1" x14ac:dyDescent="0.25">
      <c r="A41" s="209" t="s">
        <v>372</v>
      </c>
      <c r="B41" s="210"/>
      <c r="C41" s="466">
        <f t="shared" ref="C41:H41" si="10">C42</f>
        <v>0</v>
      </c>
      <c r="D41" s="466">
        <f t="shared" si="10"/>
        <v>0</v>
      </c>
      <c r="E41" s="466">
        <f t="shared" si="10"/>
        <v>0</v>
      </c>
      <c r="F41" s="466">
        <f t="shared" si="10"/>
        <v>0</v>
      </c>
      <c r="G41" s="466">
        <f t="shared" si="10"/>
        <v>0</v>
      </c>
      <c r="H41" s="466">
        <f t="shared" si="10"/>
        <v>0</v>
      </c>
    </row>
    <row r="42" spans="1:8" s="206" customFormat="1" ht="17.100000000000001" customHeight="1" x14ac:dyDescent="0.25">
      <c r="A42" s="209"/>
      <c r="B42" s="214" t="s">
        <v>368</v>
      </c>
      <c r="C42" s="467">
        <v>0</v>
      </c>
      <c r="D42" s="467"/>
      <c r="E42" s="468">
        <f t="shared" si="3"/>
        <v>0</v>
      </c>
      <c r="F42" s="467"/>
      <c r="G42" s="467"/>
      <c r="H42" s="469">
        <f t="shared" si="4"/>
        <v>0</v>
      </c>
    </row>
    <row r="43" spans="1:8" s="206" customFormat="1" ht="12.75" customHeight="1" thickBot="1" x14ac:dyDescent="0.3">
      <c r="A43" s="215"/>
      <c r="B43" s="216"/>
      <c r="C43" s="471"/>
      <c r="D43" s="471"/>
      <c r="E43" s="472"/>
      <c r="F43" s="471"/>
      <c r="G43" s="471"/>
      <c r="H43" s="473"/>
    </row>
    <row r="44" spans="1:8" ht="21.75" customHeight="1" thickBot="1" x14ac:dyDescent="0.3">
      <c r="A44" s="1318" t="s">
        <v>244</v>
      </c>
      <c r="B44" s="1319"/>
      <c r="C44" s="633">
        <f t="shared" ref="C44:H44" si="11">C25+C35+C41</f>
        <v>130107095.59</v>
      </c>
      <c r="D44" s="633">
        <f t="shared" si="11"/>
        <v>3869458.97</v>
      </c>
      <c r="E44" s="633">
        <f t="shared" si="11"/>
        <v>133976554.56000002</v>
      </c>
      <c r="F44" s="633">
        <f t="shared" si="11"/>
        <v>104787687.69000001</v>
      </c>
      <c r="G44" s="633">
        <f t="shared" si="11"/>
        <v>104787687.69000001</v>
      </c>
      <c r="H44" s="633">
        <f t="shared" si="11"/>
        <v>-25319407.899999999</v>
      </c>
    </row>
    <row r="45" spans="1:8" ht="23.25" customHeight="1" thickBot="1" x14ac:dyDescent="0.3">
      <c r="A45" s="198"/>
      <c r="B45" s="198"/>
      <c r="C45" s="217"/>
      <c r="D45" s="217"/>
      <c r="E45" s="217"/>
      <c r="F45" s="218"/>
      <c r="G45" s="636" t="s">
        <v>877</v>
      </c>
      <c r="H45" s="637" t="str">
        <f>IF(($G$44-$C$44)&lt;=0,"",$G$44-$C$44)</f>
        <v/>
      </c>
    </row>
    <row r="46" spans="1:8" ht="23.25" customHeight="1" x14ac:dyDescent="0.25">
      <c r="A46" s="201"/>
      <c r="B46" s="201"/>
      <c r="C46" s="565"/>
      <c r="D46" s="565"/>
      <c r="E46" s="565"/>
      <c r="F46" s="566"/>
      <c r="G46" s="567"/>
      <c r="H46" s="567"/>
    </row>
    <row r="47" spans="1:8" ht="23.25" customHeight="1" x14ac:dyDescent="0.25">
      <c r="A47" s="201"/>
      <c r="B47" s="201"/>
      <c r="C47" s="565"/>
      <c r="D47" s="565"/>
      <c r="E47" s="565"/>
      <c r="F47" s="566"/>
      <c r="G47" s="567"/>
      <c r="H47" s="567"/>
    </row>
    <row r="48" spans="1:8" ht="23.25" customHeight="1" x14ac:dyDescent="0.25">
      <c r="A48" s="201"/>
      <c r="B48" s="201"/>
      <c r="C48" s="565"/>
      <c r="D48" s="565"/>
      <c r="E48" s="565"/>
      <c r="F48" s="566"/>
      <c r="G48" s="567"/>
      <c r="H48" s="567"/>
    </row>
    <row r="49" spans="1:8" s="719" customFormat="1" ht="15.75" customHeight="1" x14ac:dyDescent="0.25">
      <c r="A49" s="715"/>
      <c r="B49" s="716" t="s">
        <v>898</v>
      </c>
      <c r="C49" s="717"/>
      <c r="D49" s="717"/>
      <c r="E49" s="717"/>
      <c r="F49" s="717"/>
      <c r="G49" s="718"/>
      <c r="H49" s="718"/>
    </row>
    <row r="50" spans="1:8" s="719" customFormat="1" ht="12.75" customHeight="1" x14ac:dyDescent="0.25">
      <c r="A50" s="715"/>
      <c r="B50" s="716" t="s">
        <v>899</v>
      </c>
      <c r="C50" s="717"/>
      <c r="D50" s="717"/>
      <c r="E50" s="717"/>
      <c r="F50" s="717"/>
      <c r="G50" s="718"/>
      <c r="H50" s="718"/>
    </row>
    <row r="51" spans="1:8" s="719" customFormat="1" ht="26.25" customHeight="1" x14ac:dyDescent="0.25">
      <c r="A51" s="715"/>
      <c r="B51" s="1317" t="s">
        <v>900</v>
      </c>
      <c r="C51" s="1317"/>
      <c r="D51" s="1317"/>
      <c r="E51" s="1317"/>
      <c r="F51" s="1317"/>
      <c r="G51" s="1317"/>
      <c r="H51" s="1317"/>
    </row>
    <row r="52" spans="1:8" ht="23.25" customHeight="1" x14ac:dyDescent="0.25">
      <c r="A52" s="201"/>
      <c r="B52" s="201"/>
      <c r="C52" s="565"/>
      <c r="D52" s="565"/>
      <c r="E52" s="565"/>
      <c r="F52" s="566"/>
      <c r="G52" s="567"/>
      <c r="H52" s="567"/>
    </row>
    <row r="53" spans="1:8" ht="8.25" customHeight="1" x14ac:dyDescent="0.25">
      <c r="A53" s="219"/>
      <c r="B53" s="109"/>
    </row>
    <row r="54" spans="1:8" x14ac:dyDescent="0.25">
      <c r="A54" s="222"/>
      <c r="B54" s="109"/>
      <c r="H54" s="422"/>
    </row>
    <row r="55" spans="1:8" x14ac:dyDescent="0.25">
      <c r="A55" s="223"/>
      <c r="B55" s="224" t="s">
        <v>373</v>
      </c>
      <c r="C55" s="225"/>
      <c r="D55" s="225"/>
      <c r="E55" s="225"/>
      <c r="F55" s="225"/>
      <c r="G55" s="225"/>
      <c r="H55" s="225"/>
    </row>
    <row r="56" spans="1:8" x14ac:dyDescent="0.25">
      <c r="A56" s="223"/>
      <c r="B56" s="224" t="s">
        <v>374</v>
      </c>
      <c r="C56" s="225"/>
      <c r="D56" s="225"/>
      <c r="E56" s="225"/>
      <c r="F56" s="225"/>
      <c r="G56" s="225"/>
      <c r="H56" s="225"/>
    </row>
    <row r="57" spans="1:8" x14ac:dyDescent="0.25">
      <c r="A57" s="223"/>
      <c r="B57" s="224"/>
      <c r="C57" s="225"/>
      <c r="D57" s="225"/>
      <c r="E57" s="225"/>
      <c r="F57" s="225"/>
      <c r="G57" s="225"/>
      <c r="H57" s="225"/>
    </row>
  </sheetData>
  <sheetProtection formatColumns="0" formatRows="0" insertHyperlinks="0"/>
  <mergeCells count="17">
    <mergeCell ref="A1:H1"/>
    <mergeCell ref="A2:H2"/>
    <mergeCell ref="A3:H3"/>
    <mergeCell ref="C4:F4"/>
    <mergeCell ref="C5:G5"/>
    <mergeCell ref="A5:B7"/>
    <mergeCell ref="B51:H51"/>
    <mergeCell ref="A44:B44"/>
    <mergeCell ref="A35:B35"/>
    <mergeCell ref="A22:B24"/>
    <mergeCell ref="A19:B19"/>
    <mergeCell ref="A29:B29"/>
    <mergeCell ref="A31:B31"/>
    <mergeCell ref="A33:B33"/>
    <mergeCell ref="C22:G22"/>
    <mergeCell ref="A25:B25"/>
    <mergeCell ref="A30:B30"/>
  </mergeCells>
  <printOptions horizontalCentered="1"/>
  <pageMargins left="0.39370078740157483" right="0.39370078740157483" top="0.39370078740157483" bottom="0.51181102362204722" header="0.31496062992125984" footer="0.31496062992125984"/>
  <pageSetup scale="88" fitToHeight="2" orientation="landscape" r:id="rId1"/>
  <rowBreaks count="1" manualBreakCount="1">
    <brk id="21" max="7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H78"/>
  <sheetViews>
    <sheetView workbookViewId="0">
      <pane ySplit="8" topLeftCell="A9" activePane="bottomLeft" state="frozen"/>
      <selection pane="bottomLeft" activeCell="I87" sqref="I87"/>
    </sheetView>
  </sheetViews>
  <sheetFormatPr baseColWidth="10" defaultColWidth="11" defaultRowHeight="12.75" x14ac:dyDescent="0.2"/>
  <cols>
    <col min="1" max="1" width="2.140625" style="924" customWidth="1"/>
    <col min="2" max="2" width="38.7109375" style="924" customWidth="1"/>
    <col min="3" max="3" width="18.140625" style="976" customWidth="1"/>
    <col min="4" max="4" width="18" style="924" customWidth="1"/>
    <col min="5" max="5" width="14.7109375" style="976" customWidth="1"/>
    <col min="6" max="6" width="13.85546875" style="924" customWidth="1"/>
    <col min="7" max="7" width="14.85546875" style="924" customWidth="1"/>
    <col min="8" max="8" width="13.7109375" style="976" customWidth="1"/>
    <col min="9" max="256" width="11" style="924"/>
    <col min="257" max="257" width="2.140625" style="924" customWidth="1"/>
    <col min="258" max="258" width="38.7109375" style="924" customWidth="1"/>
    <col min="259" max="259" width="18.140625" style="924" customWidth="1"/>
    <col min="260" max="260" width="18" style="924" customWidth="1"/>
    <col min="261" max="261" width="14.7109375" style="924" customWidth="1"/>
    <col min="262" max="262" width="13.85546875" style="924" customWidth="1"/>
    <col min="263" max="263" width="14.85546875" style="924" customWidth="1"/>
    <col min="264" max="264" width="13.7109375" style="924" customWidth="1"/>
    <col min="265" max="512" width="11" style="924"/>
    <col min="513" max="513" width="2.140625" style="924" customWidth="1"/>
    <col min="514" max="514" width="38.7109375" style="924" customWidth="1"/>
    <col min="515" max="515" width="18.140625" style="924" customWidth="1"/>
    <col min="516" max="516" width="18" style="924" customWidth="1"/>
    <col min="517" max="517" width="14.7109375" style="924" customWidth="1"/>
    <col min="518" max="518" width="13.85546875" style="924" customWidth="1"/>
    <col min="519" max="519" width="14.85546875" style="924" customWidth="1"/>
    <col min="520" max="520" width="13.7109375" style="924" customWidth="1"/>
    <col min="521" max="768" width="11" style="924"/>
    <col min="769" max="769" width="2.140625" style="924" customWidth="1"/>
    <col min="770" max="770" width="38.7109375" style="924" customWidth="1"/>
    <col min="771" max="771" width="18.140625" style="924" customWidth="1"/>
    <col min="772" max="772" width="18" style="924" customWidth="1"/>
    <col min="773" max="773" width="14.7109375" style="924" customWidth="1"/>
    <col min="774" max="774" width="13.85546875" style="924" customWidth="1"/>
    <col min="775" max="775" width="14.85546875" style="924" customWidth="1"/>
    <col min="776" max="776" width="13.7109375" style="924" customWidth="1"/>
    <col min="777" max="1024" width="11" style="924"/>
    <col min="1025" max="1025" width="2.140625" style="924" customWidth="1"/>
    <col min="1026" max="1026" width="38.7109375" style="924" customWidth="1"/>
    <col min="1027" max="1027" width="18.140625" style="924" customWidth="1"/>
    <col min="1028" max="1028" width="18" style="924" customWidth="1"/>
    <col min="1029" max="1029" width="14.7109375" style="924" customWidth="1"/>
    <col min="1030" max="1030" width="13.85546875" style="924" customWidth="1"/>
    <col min="1031" max="1031" width="14.85546875" style="924" customWidth="1"/>
    <col min="1032" max="1032" width="13.7109375" style="924" customWidth="1"/>
    <col min="1033" max="1280" width="11" style="924"/>
    <col min="1281" max="1281" width="2.140625" style="924" customWidth="1"/>
    <col min="1282" max="1282" width="38.7109375" style="924" customWidth="1"/>
    <col min="1283" max="1283" width="18.140625" style="924" customWidth="1"/>
    <col min="1284" max="1284" width="18" style="924" customWidth="1"/>
    <col min="1285" max="1285" width="14.7109375" style="924" customWidth="1"/>
    <col min="1286" max="1286" width="13.85546875" style="924" customWidth="1"/>
    <col min="1287" max="1287" width="14.85546875" style="924" customWidth="1"/>
    <col min="1288" max="1288" width="13.7109375" style="924" customWidth="1"/>
    <col min="1289" max="1536" width="11" style="924"/>
    <col min="1537" max="1537" width="2.140625" style="924" customWidth="1"/>
    <col min="1538" max="1538" width="38.7109375" style="924" customWidth="1"/>
    <col min="1539" max="1539" width="18.140625" style="924" customWidth="1"/>
    <col min="1540" max="1540" width="18" style="924" customWidth="1"/>
    <col min="1541" max="1541" width="14.7109375" style="924" customWidth="1"/>
    <col min="1542" max="1542" width="13.85546875" style="924" customWidth="1"/>
    <col min="1543" max="1543" width="14.85546875" style="924" customWidth="1"/>
    <col min="1544" max="1544" width="13.7109375" style="924" customWidth="1"/>
    <col min="1545" max="1792" width="11" style="924"/>
    <col min="1793" max="1793" width="2.140625" style="924" customWidth="1"/>
    <col min="1794" max="1794" width="38.7109375" style="924" customWidth="1"/>
    <col min="1795" max="1795" width="18.140625" style="924" customWidth="1"/>
    <col min="1796" max="1796" width="18" style="924" customWidth="1"/>
    <col min="1797" max="1797" width="14.7109375" style="924" customWidth="1"/>
    <col min="1798" max="1798" width="13.85546875" style="924" customWidth="1"/>
    <col min="1799" max="1799" width="14.85546875" style="924" customWidth="1"/>
    <col min="1800" max="1800" width="13.7109375" style="924" customWidth="1"/>
    <col min="1801" max="2048" width="11" style="924"/>
    <col min="2049" max="2049" width="2.140625" style="924" customWidth="1"/>
    <col min="2050" max="2050" width="38.7109375" style="924" customWidth="1"/>
    <col min="2051" max="2051" width="18.140625" style="924" customWidth="1"/>
    <col min="2052" max="2052" width="18" style="924" customWidth="1"/>
    <col min="2053" max="2053" width="14.7109375" style="924" customWidth="1"/>
    <col min="2054" max="2054" width="13.85546875" style="924" customWidth="1"/>
    <col min="2055" max="2055" width="14.85546875" style="924" customWidth="1"/>
    <col min="2056" max="2056" width="13.7109375" style="924" customWidth="1"/>
    <col min="2057" max="2304" width="11" style="924"/>
    <col min="2305" max="2305" width="2.140625" style="924" customWidth="1"/>
    <col min="2306" max="2306" width="38.7109375" style="924" customWidth="1"/>
    <col min="2307" max="2307" width="18.140625" style="924" customWidth="1"/>
    <col min="2308" max="2308" width="18" style="924" customWidth="1"/>
    <col min="2309" max="2309" width="14.7109375" style="924" customWidth="1"/>
    <col min="2310" max="2310" width="13.85546875" style="924" customWidth="1"/>
    <col min="2311" max="2311" width="14.85546875" style="924" customWidth="1"/>
    <col min="2312" max="2312" width="13.7109375" style="924" customWidth="1"/>
    <col min="2313" max="2560" width="11" style="924"/>
    <col min="2561" max="2561" width="2.140625" style="924" customWidth="1"/>
    <col min="2562" max="2562" width="38.7109375" style="924" customWidth="1"/>
    <col min="2563" max="2563" width="18.140625" style="924" customWidth="1"/>
    <col min="2564" max="2564" width="18" style="924" customWidth="1"/>
    <col min="2565" max="2565" width="14.7109375" style="924" customWidth="1"/>
    <col min="2566" max="2566" width="13.85546875" style="924" customWidth="1"/>
    <col min="2567" max="2567" width="14.85546875" style="924" customWidth="1"/>
    <col min="2568" max="2568" width="13.7109375" style="924" customWidth="1"/>
    <col min="2569" max="2816" width="11" style="924"/>
    <col min="2817" max="2817" width="2.140625" style="924" customWidth="1"/>
    <col min="2818" max="2818" width="38.7109375" style="924" customWidth="1"/>
    <col min="2819" max="2819" width="18.140625" style="924" customWidth="1"/>
    <col min="2820" max="2820" width="18" style="924" customWidth="1"/>
    <col min="2821" max="2821" width="14.7109375" style="924" customWidth="1"/>
    <col min="2822" max="2822" width="13.85546875" style="924" customWidth="1"/>
    <col min="2823" max="2823" width="14.85546875" style="924" customWidth="1"/>
    <col min="2824" max="2824" width="13.7109375" style="924" customWidth="1"/>
    <col min="2825" max="3072" width="11" style="924"/>
    <col min="3073" max="3073" width="2.140625" style="924" customWidth="1"/>
    <col min="3074" max="3074" width="38.7109375" style="924" customWidth="1"/>
    <col min="3075" max="3075" width="18.140625" style="924" customWidth="1"/>
    <col min="3076" max="3076" width="18" style="924" customWidth="1"/>
    <col min="3077" max="3077" width="14.7109375" style="924" customWidth="1"/>
    <col min="3078" max="3078" width="13.85546875" style="924" customWidth="1"/>
    <col min="3079" max="3079" width="14.85546875" style="924" customWidth="1"/>
    <col min="3080" max="3080" width="13.7109375" style="924" customWidth="1"/>
    <col min="3081" max="3328" width="11" style="924"/>
    <col min="3329" max="3329" width="2.140625" style="924" customWidth="1"/>
    <col min="3330" max="3330" width="38.7109375" style="924" customWidth="1"/>
    <col min="3331" max="3331" width="18.140625" style="924" customWidth="1"/>
    <col min="3332" max="3332" width="18" style="924" customWidth="1"/>
    <col min="3333" max="3333" width="14.7109375" style="924" customWidth="1"/>
    <col min="3334" max="3334" width="13.85546875" style="924" customWidth="1"/>
    <col min="3335" max="3335" width="14.85546875" style="924" customWidth="1"/>
    <col min="3336" max="3336" width="13.7109375" style="924" customWidth="1"/>
    <col min="3337" max="3584" width="11" style="924"/>
    <col min="3585" max="3585" width="2.140625" style="924" customWidth="1"/>
    <col min="3586" max="3586" width="38.7109375" style="924" customWidth="1"/>
    <col min="3587" max="3587" width="18.140625" style="924" customWidth="1"/>
    <col min="3588" max="3588" width="18" style="924" customWidth="1"/>
    <col min="3589" max="3589" width="14.7109375" style="924" customWidth="1"/>
    <col min="3590" max="3590" width="13.85546875" style="924" customWidth="1"/>
    <col min="3591" max="3591" width="14.85546875" style="924" customWidth="1"/>
    <col min="3592" max="3592" width="13.7109375" style="924" customWidth="1"/>
    <col min="3593" max="3840" width="11" style="924"/>
    <col min="3841" max="3841" width="2.140625" style="924" customWidth="1"/>
    <col min="3842" max="3842" width="38.7109375" style="924" customWidth="1"/>
    <col min="3843" max="3843" width="18.140625" style="924" customWidth="1"/>
    <col min="3844" max="3844" width="18" style="924" customWidth="1"/>
    <col min="3845" max="3845" width="14.7109375" style="924" customWidth="1"/>
    <col min="3846" max="3846" width="13.85546875" style="924" customWidth="1"/>
    <col min="3847" max="3847" width="14.85546875" style="924" customWidth="1"/>
    <col min="3848" max="3848" width="13.7109375" style="924" customWidth="1"/>
    <col min="3849" max="4096" width="11" style="924"/>
    <col min="4097" max="4097" width="2.140625" style="924" customWidth="1"/>
    <col min="4098" max="4098" width="38.7109375" style="924" customWidth="1"/>
    <col min="4099" max="4099" width="18.140625" style="924" customWidth="1"/>
    <col min="4100" max="4100" width="18" style="924" customWidth="1"/>
    <col min="4101" max="4101" width="14.7109375" style="924" customWidth="1"/>
    <col min="4102" max="4102" width="13.85546875" style="924" customWidth="1"/>
    <col min="4103" max="4103" width="14.85546875" style="924" customWidth="1"/>
    <col min="4104" max="4104" width="13.7109375" style="924" customWidth="1"/>
    <col min="4105" max="4352" width="11" style="924"/>
    <col min="4353" max="4353" width="2.140625" style="924" customWidth="1"/>
    <col min="4354" max="4354" width="38.7109375" style="924" customWidth="1"/>
    <col min="4355" max="4355" width="18.140625" style="924" customWidth="1"/>
    <col min="4356" max="4356" width="18" style="924" customWidth="1"/>
    <col min="4357" max="4357" width="14.7109375" style="924" customWidth="1"/>
    <col min="4358" max="4358" width="13.85546875" style="924" customWidth="1"/>
    <col min="4359" max="4359" width="14.85546875" style="924" customWidth="1"/>
    <col min="4360" max="4360" width="13.7109375" style="924" customWidth="1"/>
    <col min="4361" max="4608" width="11" style="924"/>
    <col min="4609" max="4609" width="2.140625" style="924" customWidth="1"/>
    <col min="4610" max="4610" width="38.7109375" style="924" customWidth="1"/>
    <col min="4611" max="4611" width="18.140625" style="924" customWidth="1"/>
    <col min="4612" max="4612" width="18" style="924" customWidth="1"/>
    <col min="4613" max="4613" width="14.7109375" style="924" customWidth="1"/>
    <col min="4614" max="4614" width="13.85546875" style="924" customWidth="1"/>
    <col min="4615" max="4615" width="14.85546875" style="924" customWidth="1"/>
    <col min="4616" max="4616" width="13.7109375" style="924" customWidth="1"/>
    <col min="4617" max="4864" width="11" style="924"/>
    <col min="4865" max="4865" width="2.140625" style="924" customWidth="1"/>
    <col min="4866" max="4866" width="38.7109375" style="924" customWidth="1"/>
    <col min="4867" max="4867" width="18.140625" style="924" customWidth="1"/>
    <col min="4868" max="4868" width="18" style="924" customWidth="1"/>
    <col min="4869" max="4869" width="14.7109375" style="924" customWidth="1"/>
    <col min="4870" max="4870" width="13.85546875" style="924" customWidth="1"/>
    <col min="4871" max="4871" width="14.85546875" style="924" customWidth="1"/>
    <col min="4872" max="4872" width="13.7109375" style="924" customWidth="1"/>
    <col min="4873" max="5120" width="11" style="924"/>
    <col min="5121" max="5121" width="2.140625" style="924" customWidth="1"/>
    <col min="5122" max="5122" width="38.7109375" style="924" customWidth="1"/>
    <col min="5123" max="5123" width="18.140625" style="924" customWidth="1"/>
    <col min="5124" max="5124" width="18" style="924" customWidth="1"/>
    <col min="5125" max="5125" width="14.7109375" style="924" customWidth="1"/>
    <col min="5126" max="5126" width="13.85546875" style="924" customWidth="1"/>
    <col min="5127" max="5127" width="14.85546875" style="924" customWidth="1"/>
    <col min="5128" max="5128" width="13.7109375" style="924" customWidth="1"/>
    <col min="5129" max="5376" width="11" style="924"/>
    <col min="5377" max="5377" width="2.140625" style="924" customWidth="1"/>
    <col min="5378" max="5378" width="38.7109375" style="924" customWidth="1"/>
    <col min="5379" max="5379" width="18.140625" style="924" customWidth="1"/>
    <col min="5380" max="5380" width="18" style="924" customWidth="1"/>
    <col min="5381" max="5381" width="14.7109375" style="924" customWidth="1"/>
    <col min="5382" max="5382" width="13.85546875" style="924" customWidth="1"/>
    <col min="5383" max="5383" width="14.85546875" style="924" customWidth="1"/>
    <col min="5384" max="5384" width="13.7109375" style="924" customWidth="1"/>
    <col min="5385" max="5632" width="11" style="924"/>
    <col min="5633" max="5633" width="2.140625" style="924" customWidth="1"/>
    <col min="5634" max="5634" width="38.7109375" style="924" customWidth="1"/>
    <col min="5635" max="5635" width="18.140625" style="924" customWidth="1"/>
    <col min="5636" max="5636" width="18" style="924" customWidth="1"/>
    <col min="5637" max="5637" width="14.7109375" style="924" customWidth="1"/>
    <col min="5638" max="5638" width="13.85546875" style="924" customWidth="1"/>
    <col min="5639" max="5639" width="14.85546875" style="924" customWidth="1"/>
    <col min="5640" max="5640" width="13.7109375" style="924" customWidth="1"/>
    <col min="5641" max="5888" width="11" style="924"/>
    <col min="5889" max="5889" width="2.140625" style="924" customWidth="1"/>
    <col min="5890" max="5890" width="38.7109375" style="924" customWidth="1"/>
    <col min="5891" max="5891" width="18.140625" style="924" customWidth="1"/>
    <col min="5892" max="5892" width="18" style="924" customWidth="1"/>
    <col min="5893" max="5893" width="14.7109375" style="924" customWidth="1"/>
    <col min="5894" max="5894" width="13.85546875" style="924" customWidth="1"/>
    <col min="5895" max="5895" width="14.85546875" style="924" customWidth="1"/>
    <col min="5896" max="5896" width="13.7109375" style="924" customWidth="1"/>
    <col min="5897" max="6144" width="11" style="924"/>
    <col min="6145" max="6145" width="2.140625" style="924" customWidth="1"/>
    <col min="6146" max="6146" width="38.7109375" style="924" customWidth="1"/>
    <col min="6147" max="6147" width="18.140625" style="924" customWidth="1"/>
    <col min="6148" max="6148" width="18" style="924" customWidth="1"/>
    <col min="6149" max="6149" width="14.7109375" style="924" customWidth="1"/>
    <col min="6150" max="6150" width="13.85546875" style="924" customWidth="1"/>
    <col min="6151" max="6151" width="14.85546875" style="924" customWidth="1"/>
    <col min="6152" max="6152" width="13.7109375" style="924" customWidth="1"/>
    <col min="6153" max="6400" width="11" style="924"/>
    <col min="6401" max="6401" width="2.140625" style="924" customWidth="1"/>
    <col min="6402" max="6402" width="38.7109375" style="924" customWidth="1"/>
    <col min="6403" max="6403" width="18.140625" style="924" customWidth="1"/>
    <col min="6404" max="6404" width="18" style="924" customWidth="1"/>
    <col min="6405" max="6405" width="14.7109375" style="924" customWidth="1"/>
    <col min="6406" max="6406" width="13.85546875" style="924" customWidth="1"/>
    <col min="6407" max="6407" width="14.85546875" style="924" customWidth="1"/>
    <col min="6408" max="6408" width="13.7109375" style="924" customWidth="1"/>
    <col min="6409" max="6656" width="11" style="924"/>
    <col min="6657" max="6657" width="2.140625" style="924" customWidth="1"/>
    <col min="6658" max="6658" width="38.7109375" style="924" customWidth="1"/>
    <col min="6659" max="6659" width="18.140625" style="924" customWidth="1"/>
    <col min="6660" max="6660" width="18" style="924" customWidth="1"/>
    <col min="6661" max="6661" width="14.7109375" style="924" customWidth="1"/>
    <col min="6662" max="6662" width="13.85546875" style="924" customWidth="1"/>
    <col min="6663" max="6663" width="14.85546875" style="924" customWidth="1"/>
    <col min="6664" max="6664" width="13.7109375" style="924" customWidth="1"/>
    <col min="6665" max="6912" width="11" style="924"/>
    <col min="6913" max="6913" width="2.140625" style="924" customWidth="1"/>
    <col min="6914" max="6914" width="38.7109375" style="924" customWidth="1"/>
    <col min="6915" max="6915" width="18.140625" style="924" customWidth="1"/>
    <col min="6916" max="6916" width="18" style="924" customWidth="1"/>
    <col min="6917" max="6917" width="14.7109375" style="924" customWidth="1"/>
    <col min="6918" max="6918" width="13.85546875" style="924" customWidth="1"/>
    <col min="6919" max="6919" width="14.85546875" style="924" customWidth="1"/>
    <col min="6920" max="6920" width="13.7109375" style="924" customWidth="1"/>
    <col min="6921" max="7168" width="11" style="924"/>
    <col min="7169" max="7169" width="2.140625" style="924" customWidth="1"/>
    <col min="7170" max="7170" width="38.7109375" style="924" customWidth="1"/>
    <col min="7171" max="7171" width="18.140625" style="924" customWidth="1"/>
    <col min="7172" max="7172" width="18" style="924" customWidth="1"/>
    <col min="7173" max="7173" width="14.7109375" style="924" customWidth="1"/>
    <col min="7174" max="7174" width="13.85546875" style="924" customWidth="1"/>
    <col min="7175" max="7175" width="14.85546875" style="924" customWidth="1"/>
    <col min="7176" max="7176" width="13.7109375" style="924" customWidth="1"/>
    <col min="7177" max="7424" width="11" style="924"/>
    <col min="7425" max="7425" width="2.140625" style="924" customWidth="1"/>
    <col min="7426" max="7426" width="38.7109375" style="924" customWidth="1"/>
    <col min="7427" max="7427" width="18.140625" style="924" customWidth="1"/>
    <col min="7428" max="7428" width="18" style="924" customWidth="1"/>
    <col min="7429" max="7429" width="14.7109375" style="924" customWidth="1"/>
    <col min="7430" max="7430" width="13.85546875" style="924" customWidth="1"/>
    <col min="7431" max="7431" width="14.85546875" style="924" customWidth="1"/>
    <col min="7432" max="7432" width="13.7109375" style="924" customWidth="1"/>
    <col min="7433" max="7680" width="11" style="924"/>
    <col min="7681" max="7681" width="2.140625" style="924" customWidth="1"/>
    <col min="7682" max="7682" width="38.7109375" style="924" customWidth="1"/>
    <col min="7683" max="7683" width="18.140625" style="924" customWidth="1"/>
    <col min="7684" max="7684" width="18" style="924" customWidth="1"/>
    <col min="7685" max="7685" width="14.7109375" style="924" customWidth="1"/>
    <col min="7686" max="7686" width="13.85546875" style="924" customWidth="1"/>
    <col min="7687" max="7687" width="14.85546875" style="924" customWidth="1"/>
    <col min="7688" max="7688" width="13.7109375" style="924" customWidth="1"/>
    <col min="7689" max="7936" width="11" style="924"/>
    <col min="7937" max="7937" width="2.140625" style="924" customWidth="1"/>
    <col min="7938" max="7938" width="38.7109375" style="924" customWidth="1"/>
    <col min="7939" max="7939" width="18.140625" style="924" customWidth="1"/>
    <col min="7940" max="7940" width="18" style="924" customWidth="1"/>
    <col min="7941" max="7941" width="14.7109375" style="924" customWidth="1"/>
    <col min="7942" max="7942" width="13.85546875" style="924" customWidth="1"/>
    <col min="7943" max="7943" width="14.85546875" style="924" customWidth="1"/>
    <col min="7944" max="7944" width="13.7109375" style="924" customWidth="1"/>
    <col min="7945" max="8192" width="11" style="924"/>
    <col min="8193" max="8193" width="2.140625" style="924" customWidth="1"/>
    <col min="8194" max="8194" width="38.7109375" style="924" customWidth="1"/>
    <col min="8195" max="8195" width="18.140625" style="924" customWidth="1"/>
    <col min="8196" max="8196" width="18" style="924" customWidth="1"/>
    <col min="8197" max="8197" width="14.7109375" style="924" customWidth="1"/>
    <col min="8198" max="8198" width="13.85546875" style="924" customWidth="1"/>
    <col min="8199" max="8199" width="14.85546875" style="924" customWidth="1"/>
    <col min="8200" max="8200" width="13.7109375" style="924" customWidth="1"/>
    <col min="8201" max="8448" width="11" style="924"/>
    <col min="8449" max="8449" width="2.140625" style="924" customWidth="1"/>
    <col min="8450" max="8450" width="38.7109375" style="924" customWidth="1"/>
    <col min="8451" max="8451" width="18.140625" style="924" customWidth="1"/>
    <col min="8452" max="8452" width="18" style="924" customWidth="1"/>
    <col min="8453" max="8453" width="14.7109375" style="924" customWidth="1"/>
    <col min="8454" max="8454" width="13.85546875" style="924" customWidth="1"/>
    <col min="8455" max="8455" width="14.85546875" style="924" customWidth="1"/>
    <col min="8456" max="8456" width="13.7109375" style="924" customWidth="1"/>
    <col min="8457" max="8704" width="11" style="924"/>
    <col min="8705" max="8705" width="2.140625" style="924" customWidth="1"/>
    <col min="8706" max="8706" width="38.7109375" style="924" customWidth="1"/>
    <col min="8707" max="8707" width="18.140625" style="924" customWidth="1"/>
    <col min="8708" max="8708" width="18" style="924" customWidth="1"/>
    <col min="8709" max="8709" width="14.7109375" style="924" customWidth="1"/>
    <col min="8710" max="8710" width="13.85546875" style="924" customWidth="1"/>
    <col min="8711" max="8711" width="14.85546875" style="924" customWidth="1"/>
    <col min="8712" max="8712" width="13.7109375" style="924" customWidth="1"/>
    <col min="8713" max="8960" width="11" style="924"/>
    <col min="8961" max="8961" width="2.140625" style="924" customWidth="1"/>
    <col min="8962" max="8962" width="38.7109375" style="924" customWidth="1"/>
    <col min="8963" max="8963" width="18.140625" style="924" customWidth="1"/>
    <col min="8964" max="8964" width="18" style="924" customWidth="1"/>
    <col min="8965" max="8965" width="14.7109375" style="924" customWidth="1"/>
    <col min="8966" max="8966" width="13.85546875" style="924" customWidth="1"/>
    <col min="8967" max="8967" width="14.85546875" style="924" customWidth="1"/>
    <col min="8968" max="8968" width="13.7109375" style="924" customWidth="1"/>
    <col min="8969" max="9216" width="11" style="924"/>
    <col min="9217" max="9217" width="2.140625" style="924" customWidth="1"/>
    <col min="9218" max="9218" width="38.7109375" style="924" customWidth="1"/>
    <col min="9219" max="9219" width="18.140625" style="924" customWidth="1"/>
    <col min="9220" max="9220" width="18" style="924" customWidth="1"/>
    <col min="9221" max="9221" width="14.7109375" style="924" customWidth="1"/>
    <col min="9222" max="9222" width="13.85546875" style="924" customWidth="1"/>
    <col min="9223" max="9223" width="14.85546875" style="924" customWidth="1"/>
    <col min="9224" max="9224" width="13.7109375" style="924" customWidth="1"/>
    <col min="9225" max="9472" width="11" style="924"/>
    <col min="9473" max="9473" width="2.140625" style="924" customWidth="1"/>
    <col min="9474" max="9474" width="38.7109375" style="924" customWidth="1"/>
    <col min="9475" max="9475" width="18.140625" style="924" customWidth="1"/>
    <col min="9476" max="9476" width="18" style="924" customWidth="1"/>
    <col min="9477" max="9477" width="14.7109375" style="924" customWidth="1"/>
    <col min="9478" max="9478" width="13.85546875" style="924" customWidth="1"/>
    <col min="9479" max="9479" width="14.85546875" style="924" customWidth="1"/>
    <col min="9480" max="9480" width="13.7109375" style="924" customWidth="1"/>
    <col min="9481" max="9728" width="11" style="924"/>
    <col min="9729" max="9729" width="2.140625" style="924" customWidth="1"/>
    <col min="9730" max="9730" width="38.7109375" style="924" customWidth="1"/>
    <col min="9731" max="9731" width="18.140625" style="924" customWidth="1"/>
    <col min="9732" max="9732" width="18" style="924" customWidth="1"/>
    <col min="9733" max="9733" width="14.7109375" style="924" customWidth="1"/>
    <col min="9734" max="9734" width="13.85546875" style="924" customWidth="1"/>
    <col min="9735" max="9735" width="14.85546875" style="924" customWidth="1"/>
    <col min="9736" max="9736" width="13.7109375" style="924" customWidth="1"/>
    <col min="9737" max="9984" width="11" style="924"/>
    <col min="9985" max="9985" width="2.140625" style="924" customWidth="1"/>
    <col min="9986" max="9986" width="38.7109375" style="924" customWidth="1"/>
    <col min="9987" max="9987" width="18.140625" style="924" customWidth="1"/>
    <col min="9988" max="9988" width="18" style="924" customWidth="1"/>
    <col min="9989" max="9989" width="14.7109375" style="924" customWidth="1"/>
    <col min="9990" max="9990" width="13.85546875" style="924" customWidth="1"/>
    <col min="9991" max="9991" width="14.85546875" style="924" customWidth="1"/>
    <col min="9992" max="9992" width="13.7109375" style="924" customWidth="1"/>
    <col min="9993" max="10240" width="11" style="924"/>
    <col min="10241" max="10241" width="2.140625" style="924" customWidth="1"/>
    <col min="10242" max="10242" width="38.7109375" style="924" customWidth="1"/>
    <col min="10243" max="10243" width="18.140625" style="924" customWidth="1"/>
    <col min="10244" max="10244" width="18" style="924" customWidth="1"/>
    <col min="10245" max="10245" width="14.7109375" style="924" customWidth="1"/>
    <col min="10246" max="10246" width="13.85546875" style="924" customWidth="1"/>
    <col min="10247" max="10247" width="14.85546875" style="924" customWidth="1"/>
    <col min="10248" max="10248" width="13.7109375" style="924" customWidth="1"/>
    <col min="10249" max="10496" width="11" style="924"/>
    <col min="10497" max="10497" width="2.140625" style="924" customWidth="1"/>
    <col min="10498" max="10498" width="38.7109375" style="924" customWidth="1"/>
    <col min="10499" max="10499" width="18.140625" style="924" customWidth="1"/>
    <col min="10500" max="10500" width="18" style="924" customWidth="1"/>
    <col min="10501" max="10501" width="14.7109375" style="924" customWidth="1"/>
    <col min="10502" max="10502" width="13.85546875" style="924" customWidth="1"/>
    <col min="10503" max="10503" width="14.85546875" style="924" customWidth="1"/>
    <col min="10504" max="10504" width="13.7109375" style="924" customWidth="1"/>
    <col min="10505" max="10752" width="11" style="924"/>
    <col min="10753" max="10753" width="2.140625" style="924" customWidth="1"/>
    <col min="10754" max="10754" width="38.7109375" style="924" customWidth="1"/>
    <col min="10755" max="10755" width="18.140625" style="924" customWidth="1"/>
    <col min="10756" max="10756" width="18" style="924" customWidth="1"/>
    <col min="10757" max="10757" width="14.7109375" style="924" customWidth="1"/>
    <col min="10758" max="10758" width="13.85546875" style="924" customWidth="1"/>
    <col min="10759" max="10759" width="14.85546875" style="924" customWidth="1"/>
    <col min="10760" max="10760" width="13.7109375" style="924" customWidth="1"/>
    <col min="10761" max="11008" width="11" style="924"/>
    <col min="11009" max="11009" width="2.140625" style="924" customWidth="1"/>
    <col min="11010" max="11010" width="38.7109375" style="924" customWidth="1"/>
    <col min="11011" max="11011" width="18.140625" style="924" customWidth="1"/>
    <col min="11012" max="11012" width="18" style="924" customWidth="1"/>
    <col min="11013" max="11013" width="14.7109375" style="924" customWidth="1"/>
    <col min="11014" max="11014" width="13.85546875" style="924" customWidth="1"/>
    <col min="11015" max="11015" width="14.85546875" style="924" customWidth="1"/>
    <col min="11016" max="11016" width="13.7109375" style="924" customWidth="1"/>
    <col min="11017" max="11264" width="11" style="924"/>
    <col min="11265" max="11265" width="2.140625" style="924" customWidth="1"/>
    <col min="11266" max="11266" width="38.7109375" style="924" customWidth="1"/>
    <col min="11267" max="11267" width="18.140625" style="924" customWidth="1"/>
    <col min="11268" max="11268" width="18" style="924" customWidth="1"/>
    <col min="11269" max="11269" width="14.7109375" style="924" customWidth="1"/>
    <col min="11270" max="11270" width="13.85546875" style="924" customWidth="1"/>
    <col min="11271" max="11271" width="14.85546875" style="924" customWidth="1"/>
    <col min="11272" max="11272" width="13.7109375" style="924" customWidth="1"/>
    <col min="11273" max="11520" width="11" style="924"/>
    <col min="11521" max="11521" width="2.140625" style="924" customWidth="1"/>
    <col min="11522" max="11522" width="38.7109375" style="924" customWidth="1"/>
    <col min="11523" max="11523" width="18.140625" style="924" customWidth="1"/>
    <col min="11524" max="11524" width="18" style="924" customWidth="1"/>
    <col min="11525" max="11525" width="14.7109375" style="924" customWidth="1"/>
    <col min="11526" max="11526" width="13.85546875" style="924" customWidth="1"/>
    <col min="11527" max="11527" width="14.85546875" style="924" customWidth="1"/>
    <col min="11528" max="11528" width="13.7109375" style="924" customWidth="1"/>
    <col min="11529" max="11776" width="11" style="924"/>
    <col min="11777" max="11777" width="2.140625" style="924" customWidth="1"/>
    <col min="11778" max="11778" width="38.7109375" style="924" customWidth="1"/>
    <col min="11779" max="11779" width="18.140625" style="924" customWidth="1"/>
    <col min="11780" max="11780" width="18" style="924" customWidth="1"/>
    <col min="11781" max="11781" width="14.7109375" style="924" customWidth="1"/>
    <col min="11782" max="11782" width="13.85546875" style="924" customWidth="1"/>
    <col min="11783" max="11783" width="14.85546875" style="924" customWidth="1"/>
    <col min="11784" max="11784" width="13.7109375" style="924" customWidth="1"/>
    <col min="11785" max="12032" width="11" style="924"/>
    <col min="12033" max="12033" width="2.140625" style="924" customWidth="1"/>
    <col min="12034" max="12034" width="38.7109375" style="924" customWidth="1"/>
    <col min="12035" max="12035" width="18.140625" style="924" customWidth="1"/>
    <col min="12036" max="12036" width="18" style="924" customWidth="1"/>
    <col min="12037" max="12037" width="14.7109375" style="924" customWidth="1"/>
    <col min="12038" max="12038" width="13.85546875" style="924" customWidth="1"/>
    <col min="12039" max="12039" width="14.85546875" style="924" customWidth="1"/>
    <col min="12040" max="12040" width="13.7109375" style="924" customWidth="1"/>
    <col min="12041" max="12288" width="11" style="924"/>
    <col min="12289" max="12289" width="2.140625" style="924" customWidth="1"/>
    <col min="12290" max="12290" width="38.7109375" style="924" customWidth="1"/>
    <col min="12291" max="12291" width="18.140625" style="924" customWidth="1"/>
    <col min="12292" max="12292" width="18" style="924" customWidth="1"/>
    <col min="12293" max="12293" width="14.7109375" style="924" customWidth="1"/>
    <col min="12294" max="12294" width="13.85546875" style="924" customWidth="1"/>
    <col min="12295" max="12295" width="14.85546875" style="924" customWidth="1"/>
    <col min="12296" max="12296" width="13.7109375" style="924" customWidth="1"/>
    <col min="12297" max="12544" width="11" style="924"/>
    <col min="12545" max="12545" width="2.140625" style="924" customWidth="1"/>
    <col min="12546" max="12546" width="38.7109375" style="924" customWidth="1"/>
    <col min="12547" max="12547" width="18.140625" style="924" customWidth="1"/>
    <col min="12548" max="12548" width="18" style="924" customWidth="1"/>
    <col min="12549" max="12549" width="14.7109375" style="924" customWidth="1"/>
    <col min="12550" max="12550" width="13.85546875" style="924" customWidth="1"/>
    <col min="12551" max="12551" width="14.85546875" style="924" customWidth="1"/>
    <col min="12552" max="12552" width="13.7109375" style="924" customWidth="1"/>
    <col min="12553" max="12800" width="11" style="924"/>
    <col min="12801" max="12801" width="2.140625" style="924" customWidth="1"/>
    <col min="12802" max="12802" width="38.7109375" style="924" customWidth="1"/>
    <col min="12803" max="12803" width="18.140625" style="924" customWidth="1"/>
    <col min="12804" max="12804" width="18" style="924" customWidth="1"/>
    <col min="12805" max="12805" width="14.7109375" style="924" customWidth="1"/>
    <col min="12806" max="12806" width="13.85546875" style="924" customWidth="1"/>
    <col min="12807" max="12807" width="14.85546875" style="924" customWidth="1"/>
    <col min="12808" max="12808" width="13.7109375" style="924" customWidth="1"/>
    <col min="12809" max="13056" width="11" style="924"/>
    <col min="13057" max="13057" width="2.140625" style="924" customWidth="1"/>
    <col min="13058" max="13058" width="38.7109375" style="924" customWidth="1"/>
    <col min="13059" max="13059" width="18.140625" style="924" customWidth="1"/>
    <col min="13060" max="13060" width="18" style="924" customWidth="1"/>
    <col min="13061" max="13061" width="14.7109375" style="924" customWidth="1"/>
    <col min="13062" max="13062" width="13.85546875" style="924" customWidth="1"/>
    <col min="13063" max="13063" width="14.85546875" style="924" customWidth="1"/>
    <col min="13064" max="13064" width="13.7109375" style="924" customWidth="1"/>
    <col min="13065" max="13312" width="11" style="924"/>
    <col min="13313" max="13313" width="2.140625" style="924" customWidth="1"/>
    <col min="13314" max="13314" width="38.7109375" style="924" customWidth="1"/>
    <col min="13315" max="13315" width="18.140625" style="924" customWidth="1"/>
    <col min="13316" max="13316" width="18" style="924" customWidth="1"/>
    <col min="13317" max="13317" width="14.7109375" style="924" customWidth="1"/>
    <col min="13318" max="13318" width="13.85546875" style="924" customWidth="1"/>
    <col min="13319" max="13319" width="14.85546875" style="924" customWidth="1"/>
    <col min="13320" max="13320" width="13.7109375" style="924" customWidth="1"/>
    <col min="13321" max="13568" width="11" style="924"/>
    <col min="13569" max="13569" width="2.140625" style="924" customWidth="1"/>
    <col min="13570" max="13570" width="38.7109375" style="924" customWidth="1"/>
    <col min="13571" max="13571" width="18.140625" style="924" customWidth="1"/>
    <col min="13572" max="13572" width="18" style="924" customWidth="1"/>
    <col min="13573" max="13573" width="14.7109375" style="924" customWidth="1"/>
    <col min="13574" max="13574" width="13.85546875" style="924" customWidth="1"/>
    <col min="13575" max="13575" width="14.85546875" style="924" customWidth="1"/>
    <col min="13576" max="13576" width="13.7109375" style="924" customWidth="1"/>
    <col min="13577" max="13824" width="11" style="924"/>
    <col min="13825" max="13825" width="2.140625" style="924" customWidth="1"/>
    <col min="13826" max="13826" width="38.7109375" style="924" customWidth="1"/>
    <col min="13827" max="13827" width="18.140625" style="924" customWidth="1"/>
    <col min="13828" max="13828" width="18" style="924" customWidth="1"/>
    <col min="13829" max="13829" width="14.7109375" style="924" customWidth="1"/>
    <col min="13830" max="13830" width="13.85546875" style="924" customWidth="1"/>
    <col min="13831" max="13831" width="14.85546875" style="924" customWidth="1"/>
    <col min="13832" max="13832" width="13.7109375" style="924" customWidth="1"/>
    <col min="13833" max="14080" width="11" style="924"/>
    <col min="14081" max="14081" width="2.140625" style="924" customWidth="1"/>
    <col min="14082" max="14082" width="38.7109375" style="924" customWidth="1"/>
    <col min="14083" max="14083" width="18.140625" style="924" customWidth="1"/>
    <col min="14084" max="14084" width="18" style="924" customWidth="1"/>
    <col min="14085" max="14085" width="14.7109375" style="924" customWidth="1"/>
    <col min="14086" max="14086" width="13.85546875" style="924" customWidth="1"/>
    <col min="14087" max="14087" width="14.85546875" style="924" customWidth="1"/>
    <col min="14088" max="14088" width="13.7109375" style="924" customWidth="1"/>
    <col min="14089" max="14336" width="11" style="924"/>
    <col min="14337" max="14337" width="2.140625" style="924" customWidth="1"/>
    <col min="14338" max="14338" width="38.7109375" style="924" customWidth="1"/>
    <col min="14339" max="14339" width="18.140625" style="924" customWidth="1"/>
    <col min="14340" max="14340" width="18" style="924" customWidth="1"/>
    <col min="14341" max="14341" width="14.7109375" style="924" customWidth="1"/>
    <col min="14342" max="14342" width="13.85546875" style="924" customWidth="1"/>
    <col min="14343" max="14343" width="14.85546875" style="924" customWidth="1"/>
    <col min="14344" max="14344" width="13.7109375" style="924" customWidth="1"/>
    <col min="14345" max="14592" width="11" style="924"/>
    <col min="14593" max="14593" width="2.140625" style="924" customWidth="1"/>
    <col min="14594" max="14594" width="38.7109375" style="924" customWidth="1"/>
    <col min="14595" max="14595" width="18.140625" style="924" customWidth="1"/>
    <col min="14596" max="14596" width="18" style="924" customWidth="1"/>
    <col min="14597" max="14597" width="14.7109375" style="924" customWidth="1"/>
    <col min="14598" max="14598" width="13.85546875" style="924" customWidth="1"/>
    <col min="14599" max="14599" width="14.85546875" style="924" customWidth="1"/>
    <col min="14600" max="14600" width="13.7109375" style="924" customWidth="1"/>
    <col min="14601" max="14848" width="11" style="924"/>
    <col min="14849" max="14849" width="2.140625" style="924" customWidth="1"/>
    <col min="14850" max="14850" width="38.7109375" style="924" customWidth="1"/>
    <col min="14851" max="14851" width="18.140625" style="924" customWidth="1"/>
    <col min="14852" max="14852" width="18" style="924" customWidth="1"/>
    <col min="14853" max="14853" width="14.7109375" style="924" customWidth="1"/>
    <col min="14854" max="14854" width="13.85546875" style="924" customWidth="1"/>
    <col min="14855" max="14855" width="14.85546875" style="924" customWidth="1"/>
    <col min="14856" max="14856" width="13.7109375" style="924" customWidth="1"/>
    <col min="14857" max="15104" width="11" style="924"/>
    <col min="15105" max="15105" width="2.140625" style="924" customWidth="1"/>
    <col min="15106" max="15106" width="38.7109375" style="924" customWidth="1"/>
    <col min="15107" max="15107" width="18.140625" style="924" customWidth="1"/>
    <col min="15108" max="15108" width="18" style="924" customWidth="1"/>
    <col min="15109" max="15109" width="14.7109375" style="924" customWidth="1"/>
    <col min="15110" max="15110" width="13.85546875" style="924" customWidth="1"/>
    <col min="15111" max="15111" width="14.85546875" style="924" customWidth="1"/>
    <col min="15112" max="15112" width="13.7109375" style="924" customWidth="1"/>
    <col min="15113" max="15360" width="11" style="924"/>
    <col min="15361" max="15361" width="2.140625" style="924" customWidth="1"/>
    <col min="15362" max="15362" width="38.7109375" style="924" customWidth="1"/>
    <col min="15363" max="15363" width="18.140625" style="924" customWidth="1"/>
    <col min="15364" max="15364" width="18" style="924" customWidth="1"/>
    <col min="15365" max="15365" width="14.7109375" style="924" customWidth="1"/>
    <col min="15366" max="15366" width="13.85546875" style="924" customWidth="1"/>
    <col min="15367" max="15367" width="14.85546875" style="924" customWidth="1"/>
    <col min="15368" max="15368" width="13.7109375" style="924" customWidth="1"/>
    <col min="15369" max="15616" width="11" style="924"/>
    <col min="15617" max="15617" width="2.140625" style="924" customWidth="1"/>
    <col min="15618" max="15618" width="38.7109375" style="924" customWidth="1"/>
    <col min="15619" max="15619" width="18.140625" style="924" customWidth="1"/>
    <col min="15620" max="15620" width="18" style="924" customWidth="1"/>
    <col min="15621" max="15621" width="14.7109375" style="924" customWidth="1"/>
    <col min="15622" max="15622" width="13.85546875" style="924" customWidth="1"/>
    <col min="15623" max="15623" width="14.85546875" style="924" customWidth="1"/>
    <col min="15624" max="15624" width="13.7109375" style="924" customWidth="1"/>
    <col min="15625" max="15872" width="11" style="924"/>
    <col min="15873" max="15873" width="2.140625" style="924" customWidth="1"/>
    <col min="15874" max="15874" width="38.7109375" style="924" customWidth="1"/>
    <col min="15875" max="15875" width="18.140625" style="924" customWidth="1"/>
    <col min="15876" max="15876" width="18" style="924" customWidth="1"/>
    <col min="15877" max="15877" width="14.7109375" style="924" customWidth="1"/>
    <col min="15878" max="15878" width="13.85546875" style="924" customWidth="1"/>
    <col min="15879" max="15879" width="14.85546875" style="924" customWidth="1"/>
    <col min="15880" max="15880" width="13.7109375" style="924" customWidth="1"/>
    <col min="15881" max="16128" width="11" style="924"/>
    <col min="16129" max="16129" width="2.140625" style="924" customWidth="1"/>
    <col min="16130" max="16130" width="38.7109375" style="924" customWidth="1"/>
    <col min="16131" max="16131" width="18.140625" style="924" customWidth="1"/>
    <col min="16132" max="16132" width="18" style="924" customWidth="1"/>
    <col min="16133" max="16133" width="14.7109375" style="924" customWidth="1"/>
    <col min="16134" max="16134" width="13.85546875" style="924" customWidth="1"/>
    <col min="16135" max="16135" width="14.85546875" style="924" customWidth="1"/>
    <col min="16136" max="16136" width="13.7109375" style="924" customWidth="1"/>
    <col min="16137" max="16384" width="11" style="924"/>
  </cols>
  <sheetData>
    <row r="1" spans="2:8" ht="13.5" thickBot="1" x14ac:dyDescent="0.25"/>
    <row r="2" spans="2:8" x14ac:dyDescent="0.2">
      <c r="B2" s="1125" t="s">
        <v>2318</v>
      </c>
      <c r="C2" s="1126"/>
      <c r="D2" s="1126"/>
      <c r="E2" s="1126"/>
      <c r="F2" s="1126"/>
      <c r="G2" s="1126"/>
      <c r="H2" s="1127"/>
    </row>
    <row r="3" spans="2:8" x14ac:dyDescent="0.2">
      <c r="B3" s="1345" t="s">
        <v>2350</v>
      </c>
      <c r="C3" s="1346"/>
      <c r="D3" s="1346"/>
      <c r="E3" s="1346"/>
      <c r="F3" s="1346"/>
      <c r="G3" s="1346"/>
      <c r="H3" s="1347"/>
    </row>
    <row r="4" spans="2:8" x14ac:dyDescent="0.2">
      <c r="B4" s="1345" t="s">
        <v>2319</v>
      </c>
      <c r="C4" s="1346"/>
      <c r="D4" s="1346"/>
      <c r="E4" s="1346"/>
      <c r="F4" s="1346"/>
      <c r="G4" s="1346"/>
      <c r="H4" s="1347"/>
    </row>
    <row r="5" spans="2:8" ht="13.5" thickBot="1" x14ac:dyDescent="0.25">
      <c r="B5" s="1348" t="s">
        <v>83</v>
      </c>
      <c r="C5" s="1349"/>
      <c r="D5" s="1349"/>
      <c r="E5" s="1349"/>
      <c r="F5" s="1349"/>
      <c r="G5" s="1349"/>
      <c r="H5" s="1350"/>
    </row>
    <row r="6" spans="2:8" ht="13.5" thickBot="1" x14ac:dyDescent="0.25">
      <c r="B6" s="977"/>
      <c r="C6" s="1351" t="s">
        <v>375</v>
      </c>
      <c r="D6" s="1352"/>
      <c r="E6" s="1352"/>
      <c r="F6" s="1352"/>
      <c r="G6" s="1353"/>
      <c r="H6" s="1343" t="s">
        <v>376</v>
      </c>
    </row>
    <row r="7" spans="2:8" x14ac:dyDescent="0.2">
      <c r="B7" s="978" t="s">
        <v>241</v>
      </c>
      <c r="C7" s="1343" t="s">
        <v>377</v>
      </c>
      <c r="D7" s="1355" t="s">
        <v>378</v>
      </c>
      <c r="E7" s="1343" t="s">
        <v>379</v>
      </c>
      <c r="F7" s="1343" t="s">
        <v>380</v>
      </c>
      <c r="G7" s="1343" t="s">
        <v>381</v>
      </c>
      <c r="H7" s="1354"/>
    </row>
    <row r="8" spans="2:8" ht="13.5" thickBot="1" x14ac:dyDescent="0.25">
      <c r="B8" s="979" t="s">
        <v>382</v>
      </c>
      <c r="C8" s="1344"/>
      <c r="D8" s="1356"/>
      <c r="E8" s="1344"/>
      <c r="F8" s="1344"/>
      <c r="G8" s="1344"/>
      <c r="H8" s="1344"/>
    </row>
    <row r="9" spans="2:8" x14ac:dyDescent="0.2">
      <c r="B9" s="980" t="s">
        <v>383</v>
      </c>
      <c r="C9" s="932"/>
      <c r="D9" s="981"/>
      <c r="E9" s="932"/>
      <c r="F9" s="981"/>
      <c r="G9" s="981"/>
      <c r="H9" s="932"/>
    </row>
    <row r="10" spans="2:8" x14ac:dyDescent="0.2">
      <c r="B10" s="982" t="s">
        <v>384</v>
      </c>
      <c r="C10" s="932"/>
      <c r="D10" s="981"/>
      <c r="E10" s="932">
        <f>C10+D10</f>
        <v>0</v>
      </c>
      <c r="F10" s="981"/>
      <c r="G10" s="981"/>
      <c r="H10" s="932">
        <f>G10-C10</f>
        <v>0</v>
      </c>
    </row>
    <row r="11" spans="2:8" x14ac:dyDescent="0.2">
      <c r="B11" s="982" t="s">
        <v>385</v>
      </c>
      <c r="C11" s="932"/>
      <c r="D11" s="981"/>
      <c r="E11" s="932">
        <f t="shared" ref="E11:E40" si="0">C11+D11</f>
        <v>0</v>
      </c>
      <c r="F11" s="981"/>
      <c r="G11" s="981"/>
      <c r="H11" s="932">
        <f t="shared" ref="H11:H16" si="1">G11-C11</f>
        <v>0</v>
      </c>
    </row>
    <row r="12" spans="2:8" x14ac:dyDescent="0.2">
      <c r="B12" s="982" t="s">
        <v>386</v>
      </c>
      <c r="C12" s="932"/>
      <c r="D12" s="981"/>
      <c r="E12" s="932">
        <f t="shared" si="0"/>
        <v>0</v>
      </c>
      <c r="F12" s="981"/>
      <c r="G12" s="981"/>
      <c r="H12" s="932">
        <f t="shared" si="1"/>
        <v>0</v>
      </c>
    </row>
    <row r="13" spans="2:8" x14ac:dyDescent="0.2">
      <c r="B13" s="982" t="s">
        <v>387</v>
      </c>
      <c r="C13" s="932"/>
      <c r="D13" s="981"/>
      <c r="E13" s="932">
        <f t="shared" si="0"/>
        <v>0</v>
      </c>
      <c r="F13" s="981"/>
      <c r="G13" s="981"/>
      <c r="H13" s="932">
        <f t="shared" si="1"/>
        <v>0</v>
      </c>
    </row>
    <row r="14" spans="2:8" x14ac:dyDescent="0.2">
      <c r="B14" s="982" t="s">
        <v>388</v>
      </c>
      <c r="C14" s="932"/>
      <c r="D14" s="981"/>
      <c r="E14" s="932">
        <f t="shared" si="0"/>
        <v>0</v>
      </c>
      <c r="F14" s="981"/>
      <c r="G14" s="981"/>
      <c r="H14" s="932">
        <f t="shared" si="1"/>
        <v>0</v>
      </c>
    </row>
    <row r="15" spans="2:8" x14ac:dyDescent="0.2">
      <c r="B15" s="982" t="s">
        <v>389</v>
      </c>
      <c r="C15" s="932"/>
      <c r="D15" s="981"/>
      <c r="E15" s="932">
        <f t="shared" si="0"/>
        <v>0</v>
      </c>
      <c r="F15" s="981"/>
      <c r="G15" s="981"/>
      <c r="H15" s="932">
        <f t="shared" si="1"/>
        <v>0</v>
      </c>
    </row>
    <row r="16" spans="2:8" x14ac:dyDescent="0.2">
      <c r="B16" s="982" t="s">
        <v>2351</v>
      </c>
      <c r="C16" s="932">
        <v>10728557</v>
      </c>
      <c r="D16" s="981">
        <v>0</v>
      </c>
      <c r="E16" s="932">
        <f t="shared" si="0"/>
        <v>10728557</v>
      </c>
      <c r="F16" s="981">
        <v>8435057.7300000004</v>
      </c>
      <c r="G16" s="981">
        <v>8435057.7300000004</v>
      </c>
      <c r="H16" s="932">
        <f t="shared" si="1"/>
        <v>-2293499.2699999996</v>
      </c>
    </row>
    <row r="17" spans="2:8" ht="25.5" x14ac:dyDescent="0.2">
      <c r="B17" s="983" t="s">
        <v>2352</v>
      </c>
      <c r="C17" s="932">
        <f t="shared" ref="C17:H17" si="2">SUM(C18:C28)</f>
        <v>0</v>
      </c>
      <c r="D17" s="984">
        <f t="shared" si="2"/>
        <v>0</v>
      </c>
      <c r="E17" s="984">
        <f t="shared" si="2"/>
        <v>0</v>
      </c>
      <c r="F17" s="984">
        <f t="shared" si="2"/>
        <v>0</v>
      </c>
      <c r="G17" s="984">
        <f t="shared" si="2"/>
        <v>0</v>
      </c>
      <c r="H17" s="984">
        <f t="shared" si="2"/>
        <v>0</v>
      </c>
    </row>
    <row r="18" spans="2:8" x14ac:dyDescent="0.2">
      <c r="B18" s="985" t="s">
        <v>390</v>
      </c>
      <c r="C18" s="932"/>
      <c r="D18" s="981"/>
      <c r="E18" s="932">
        <f t="shared" si="0"/>
        <v>0</v>
      </c>
      <c r="F18" s="981"/>
      <c r="G18" s="981"/>
      <c r="H18" s="932">
        <f>G18-C18</f>
        <v>0</v>
      </c>
    </row>
    <row r="19" spans="2:8" x14ac:dyDescent="0.2">
      <c r="B19" s="985" t="s">
        <v>391</v>
      </c>
      <c r="C19" s="932"/>
      <c r="D19" s="981"/>
      <c r="E19" s="932">
        <f t="shared" si="0"/>
        <v>0</v>
      </c>
      <c r="F19" s="981"/>
      <c r="G19" s="981"/>
      <c r="H19" s="932">
        <f t="shared" ref="H19:H40" si="3">G19-C19</f>
        <v>0</v>
      </c>
    </row>
    <row r="20" spans="2:8" x14ac:dyDescent="0.2">
      <c r="B20" s="985" t="s">
        <v>392</v>
      </c>
      <c r="C20" s="932"/>
      <c r="D20" s="981"/>
      <c r="E20" s="932">
        <f t="shared" si="0"/>
        <v>0</v>
      </c>
      <c r="F20" s="981"/>
      <c r="G20" s="981"/>
      <c r="H20" s="932">
        <f t="shared" si="3"/>
        <v>0</v>
      </c>
    </row>
    <row r="21" spans="2:8" x14ac:dyDescent="0.2">
      <c r="B21" s="985" t="s">
        <v>393</v>
      </c>
      <c r="C21" s="932"/>
      <c r="D21" s="981"/>
      <c r="E21" s="932">
        <f t="shared" si="0"/>
        <v>0</v>
      </c>
      <c r="F21" s="981"/>
      <c r="G21" s="981"/>
      <c r="H21" s="932">
        <f t="shared" si="3"/>
        <v>0</v>
      </c>
    </row>
    <row r="22" spans="2:8" x14ac:dyDescent="0.2">
      <c r="B22" s="985" t="s">
        <v>394</v>
      </c>
      <c r="C22" s="932"/>
      <c r="D22" s="981"/>
      <c r="E22" s="932">
        <f t="shared" si="0"/>
        <v>0</v>
      </c>
      <c r="F22" s="981"/>
      <c r="G22" s="981"/>
      <c r="H22" s="932">
        <f t="shared" si="3"/>
        <v>0</v>
      </c>
    </row>
    <row r="23" spans="2:8" ht="25.5" x14ac:dyDescent="0.2">
      <c r="B23" s="986" t="s">
        <v>395</v>
      </c>
      <c r="C23" s="932"/>
      <c r="D23" s="981"/>
      <c r="E23" s="932">
        <f t="shared" si="0"/>
        <v>0</v>
      </c>
      <c r="F23" s="981"/>
      <c r="G23" s="981"/>
      <c r="H23" s="932">
        <f t="shared" si="3"/>
        <v>0</v>
      </c>
    </row>
    <row r="24" spans="2:8" ht="25.5" x14ac:dyDescent="0.2">
      <c r="B24" s="986" t="s">
        <v>396</v>
      </c>
      <c r="C24" s="932"/>
      <c r="D24" s="981"/>
      <c r="E24" s="932">
        <f t="shared" si="0"/>
        <v>0</v>
      </c>
      <c r="F24" s="981"/>
      <c r="G24" s="981"/>
      <c r="H24" s="932">
        <f t="shared" si="3"/>
        <v>0</v>
      </c>
    </row>
    <row r="25" spans="2:8" x14ac:dyDescent="0.2">
      <c r="B25" s="985" t="s">
        <v>397</v>
      </c>
      <c r="C25" s="932"/>
      <c r="D25" s="981"/>
      <c r="E25" s="932">
        <f t="shared" si="0"/>
        <v>0</v>
      </c>
      <c r="F25" s="981"/>
      <c r="G25" s="981"/>
      <c r="H25" s="932">
        <f t="shared" si="3"/>
        <v>0</v>
      </c>
    </row>
    <row r="26" spans="2:8" x14ac:dyDescent="0.2">
      <c r="B26" s="985" t="s">
        <v>398</v>
      </c>
      <c r="C26" s="932"/>
      <c r="D26" s="981"/>
      <c r="E26" s="932">
        <f t="shared" si="0"/>
        <v>0</v>
      </c>
      <c r="F26" s="981"/>
      <c r="G26" s="981"/>
      <c r="H26" s="932">
        <f t="shared" si="3"/>
        <v>0</v>
      </c>
    </row>
    <row r="27" spans="2:8" x14ac:dyDescent="0.2">
      <c r="B27" s="985" t="s">
        <v>399</v>
      </c>
      <c r="C27" s="932"/>
      <c r="D27" s="981"/>
      <c r="E27" s="932">
        <f t="shared" si="0"/>
        <v>0</v>
      </c>
      <c r="F27" s="981"/>
      <c r="G27" s="981"/>
      <c r="H27" s="932">
        <f t="shared" si="3"/>
        <v>0</v>
      </c>
    </row>
    <row r="28" spans="2:8" ht="25.5" x14ac:dyDescent="0.2">
      <c r="B28" s="986" t="s">
        <v>400</v>
      </c>
      <c r="C28" s="932"/>
      <c r="D28" s="981"/>
      <c r="E28" s="932">
        <f t="shared" si="0"/>
        <v>0</v>
      </c>
      <c r="F28" s="981"/>
      <c r="G28" s="981"/>
      <c r="H28" s="932">
        <f t="shared" si="3"/>
        <v>0</v>
      </c>
    </row>
    <row r="29" spans="2:8" ht="25.5" x14ac:dyDescent="0.2">
      <c r="B29" s="983" t="s">
        <v>401</v>
      </c>
      <c r="C29" s="932">
        <f t="shared" ref="C29:H29" si="4">SUM(C30:C34)</f>
        <v>0</v>
      </c>
      <c r="D29" s="932">
        <f t="shared" si="4"/>
        <v>0</v>
      </c>
      <c r="E29" s="932">
        <f t="shared" si="4"/>
        <v>0</v>
      </c>
      <c r="F29" s="932">
        <f t="shared" si="4"/>
        <v>0</v>
      </c>
      <c r="G29" s="932">
        <f t="shared" si="4"/>
        <v>0</v>
      </c>
      <c r="H29" s="932">
        <f t="shared" si="4"/>
        <v>0</v>
      </c>
    </row>
    <row r="30" spans="2:8" x14ac:dyDescent="0.2">
      <c r="B30" s="985" t="s">
        <v>402</v>
      </c>
      <c r="C30" s="932"/>
      <c r="D30" s="981"/>
      <c r="E30" s="932">
        <f t="shared" si="0"/>
        <v>0</v>
      </c>
      <c r="F30" s="981"/>
      <c r="G30" s="981"/>
      <c r="H30" s="932">
        <f t="shared" si="3"/>
        <v>0</v>
      </c>
    </row>
    <row r="31" spans="2:8" x14ac:dyDescent="0.2">
      <c r="B31" s="985" t="s">
        <v>403</v>
      </c>
      <c r="C31" s="932"/>
      <c r="D31" s="981"/>
      <c r="E31" s="932">
        <f t="shared" si="0"/>
        <v>0</v>
      </c>
      <c r="F31" s="981"/>
      <c r="G31" s="981"/>
      <c r="H31" s="932">
        <f t="shared" si="3"/>
        <v>0</v>
      </c>
    </row>
    <row r="32" spans="2:8" x14ac:dyDescent="0.2">
      <c r="B32" s="985" t="s">
        <v>404</v>
      </c>
      <c r="C32" s="932"/>
      <c r="D32" s="981"/>
      <c r="E32" s="932">
        <f t="shared" si="0"/>
        <v>0</v>
      </c>
      <c r="F32" s="981"/>
      <c r="G32" s="981"/>
      <c r="H32" s="932">
        <f t="shared" si="3"/>
        <v>0</v>
      </c>
    </row>
    <row r="33" spans="2:8" ht="25.5" x14ac:dyDescent="0.2">
      <c r="B33" s="986" t="s">
        <v>405</v>
      </c>
      <c r="C33" s="932"/>
      <c r="D33" s="981"/>
      <c r="E33" s="932">
        <f t="shared" si="0"/>
        <v>0</v>
      </c>
      <c r="F33" s="981"/>
      <c r="G33" s="981"/>
      <c r="H33" s="932">
        <f t="shared" si="3"/>
        <v>0</v>
      </c>
    </row>
    <row r="34" spans="2:8" x14ac:dyDescent="0.2">
      <c r="B34" s="985" t="s">
        <v>406</v>
      </c>
      <c r="C34" s="932"/>
      <c r="D34" s="981"/>
      <c r="E34" s="932">
        <f t="shared" si="0"/>
        <v>0</v>
      </c>
      <c r="F34" s="981"/>
      <c r="G34" s="981"/>
      <c r="H34" s="932">
        <f t="shared" si="3"/>
        <v>0</v>
      </c>
    </row>
    <row r="35" spans="2:8" x14ac:dyDescent="0.2">
      <c r="B35" s="982" t="s">
        <v>882</v>
      </c>
      <c r="C35" s="932"/>
      <c r="D35" s="981"/>
      <c r="E35" s="932">
        <f t="shared" si="0"/>
        <v>0</v>
      </c>
      <c r="F35" s="981"/>
      <c r="G35" s="981"/>
      <c r="H35" s="932">
        <f t="shared" si="3"/>
        <v>0</v>
      </c>
    </row>
    <row r="36" spans="2:8" x14ac:dyDescent="0.2">
      <c r="B36" s="982" t="s">
        <v>407</v>
      </c>
      <c r="C36" s="932">
        <f t="shared" ref="C36:H36" si="5">C37</f>
        <v>33677590</v>
      </c>
      <c r="D36" s="932">
        <f t="shared" si="5"/>
        <v>283231</v>
      </c>
      <c r="E36" s="932">
        <f t="shared" si="5"/>
        <v>33960821</v>
      </c>
      <c r="F36" s="932">
        <f t="shared" si="5"/>
        <v>27017929.989999998</v>
      </c>
      <c r="G36" s="932">
        <f t="shared" si="5"/>
        <v>27017929.989999998</v>
      </c>
      <c r="H36" s="932">
        <f t="shared" si="5"/>
        <v>-6659660.0100000016</v>
      </c>
    </row>
    <row r="37" spans="2:8" x14ac:dyDescent="0.2">
      <c r="B37" s="985" t="s">
        <v>408</v>
      </c>
      <c r="C37" s="932">
        <v>33677590</v>
      </c>
      <c r="D37" s="981">
        <v>283231</v>
      </c>
      <c r="E37" s="932">
        <f t="shared" si="0"/>
        <v>33960821</v>
      </c>
      <c r="F37" s="981">
        <v>27017929.989999998</v>
      </c>
      <c r="G37" s="981">
        <v>27017929.989999998</v>
      </c>
      <c r="H37" s="932">
        <f t="shared" si="3"/>
        <v>-6659660.0100000016</v>
      </c>
    </row>
    <row r="38" spans="2:8" x14ac:dyDescent="0.2">
      <c r="B38" s="982" t="s">
        <v>409</v>
      </c>
      <c r="C38" s="932">
        <f t="shared" ref="C38:H38" si="6">C39+C40</f>
        <v>0</v>
      </c>
      <c r="D38" s="932">
        <f t="shared" si="6"/>
        <v>0</v>
      </c>
      <c r="E38" s="932">
        <f t="shared" si="6"/>
        <v>0</v>
      </c>
      <c r="F38" s="932">
        <f t="shared" si="6"/>
        <v>0</v>
      </c>
      <c r="G38" s="932">
        <f t="shared" si="6"/>
        <v>0</v>
      </c>
      <c r="H38" s="932">
        <f t="shared" si="6"/>
        <v>0</v>
      </c>
    </row>
    <row r="39" spans="2:8" x14ac:dyDescent="0.2">
      <c r="B39" s="985" t="s">
        <v>410</v>
      </c>
      <c r="C39" s="932"/>
      <c r="D39" s="981"/>
      <c r="E39" s="932">
        <f t="shared" si="0"/>
        <v>0</v>
      </c>
      <c r="F39" s="981"/>
      <c r="G39" s="981"/>
      <c r="H39" s="932">
        <f t="shared" si="3"/>
        <v>0</v>
      </c>
    </row>
    <row r="40" spans="2:8" x14ac:dyDescent="0.2">
      <c r="B40" s="985" t="s">
        <v>411</v>
      </c>
      <c r="C40" s="932"/>
      <c r="D40" s="981"/>
      <c r="E40" s="932">
        <f t="shared" si="0"/>
        <v>0</v>
      </c>
      <c r="F40" s="981"/>
      <c r="G40" s="981"/>
      <c r="H40" s="932">
        <f t="shared" si="3"/>
        <v>0</v>
      </c>
    </row>
    <row r="41" spans="2:8" x14ac:dyDescent="0.2">
      <c r="B41" s="987"/>
      <c r="C41" s="932"/>
      <c r="D41" s="981"/>
      <c r="E41" s="932"/>
      <c r="F41" s="981"/>
      <c r="G41" s="981"/>
      <c r="H41" s="932"/>
    </row>
    <row r="42" spans="2:8" ht="25.5" x14ac:dyDescent="0.2">
      <c r="B42" s="988" t="s">
        <v>2353</v>
      </c>
      <c r="C42" s="989">
        <f t="shared" ref="C42:H42" si="7">C10+C11+C12+C13+C14+C15+C16+C17+C29+C35+C36+C38</f>
        <v>44406147</v>
      </c>
      <c r="D42" s="990">
        <f t="shared" si="7"/>
        <v>283231</v>
      </c>
      <c r="E42" s="990">
        <f t="shared" si="7"/>
        <v>44689378</v>
      </c>
      <c r="F42" s="990">
        <f t="shared" si="7"/>
        <v>35452987.719999999</v>
      </c>
      <c r="G42" s="990">
        <f t="shared" si="7"/>
        <v>35452987.719999999</v>
      </c>
      <c r="H42" s="990">
        <f t="shared" si="7"/>
        <v>-8953159.2800000012</v>
      </c>
    </row>
    <row r="43" spans="2:8" x14ac:dyDescent="0.2">
      <c r="B43" s="991"/>
      <c r="C43" s="932"/>
      <c r="D43" s="991"/>
      <c r="E43" s="992"/>
      <c r="F43" s="991"/>
      <c r="G43" s="991"/>
      <c r="H43" s="992"/>
    </row>
    <row r="44" spans="2:8" ht="25.5" x14ac:dyDescent="0.2">
      <c r="B44" s="988" t="s">
        <v>412</v>
      </c>
      <c r="C44" s="993"/>
      <c r="D44" s="994"/>
      <c r="E44" s="993"/>
      <c r="F44" s="994"/>
      <c r="G44" s="994"/>
      <c r="H44" s="932"/>
    </row>
    <row r="45" spans="2:8" x14ac:dyDescent="0.2">
      <c r="B45" s="987"/>
      <c r="C45" s="932"/>
      <c r="D45" s="995"/>
      <c r="E45" s="932"/>
      <c r="F45" s="995"/>
      <c r="G45" s="995"/>
      <c r="H45" s="932"/>
    </row>
    <row r="46" spans="2:8" x14ac:dyDescent="0.2">
      <c r="B46" s="980" t="s">
        <v>413</v>
      </c>
      <c r="C46" s="932"/>
      <c r="D46" s="981"/>
      <c r="E46" s="932"/>
      <c r="F46" s="981"/>
      <c r="G46" s="981"/>
      <c r="H46" s="932"/>
    </row>
    <row r="47" spans="2:8" x14ac:dyDescent="0.2">
      <c r="B47" s="982" t="s">
        <v>414</v>
      </c>
      <c r="C47" s="932">
        <f t="shared" ref="C47:H47" si="8">SUM(C48:C55)</f>
        <v>0</v>
      </c>
      <c r="D47" s="932">
        <f t="shared" si="8"/>
        <v>0</v>
      </c>
      <c r="E47" s="932">
        <f t="shared" si="8"/>
        <v>0</v>
      </c>
      <c r="F47" s="932">
        <f t="shared" si="8"/>
        <v>0</v>
      </c>
      <c r="G47" s="932">
        <f t="shared" si="8"/>
        <v>0</v>
      </c>
      <c r="H47" s="932">
        <f t="shared" si="8"/>
        <v>0</v>
      </c>
    </row>
    <row r="48" spans="2:8" ht="25.5" x14ac:dyDescent="0.2">
      <c r="B48" s="986" t="s">
        <v>415</v>
      </c>
      <c r="C48" s="932"/>
      <c r="D48" s="981"/>
      <c r="E48" s="932">
        <f t="shared" ref="E48:E65" si="9">C48+D48</f>
        <v>0</v>
      </c>
      <c r="F48" s="981"/>
      <c r="G48" s="981"/>
      <c r="H48" s="932">
        <f t="shared" ref="H48:H65" si="10">G48-C48</f>
        <v>0</v>
      </c>
    </row>
    <row r="49" spans="2:8" ht="25.5" x14ac:dyDescent="0.2">
      <c r="B49" s="986" t="s">
        <v>416</v>
      </c>
      <c r="C49" s="932"/>
      <c r="D49" s="981"/>
      <c r="E49" s="932">
        <f t="shared" si="9"/>
        <v>0</v>
      </c>
      <c r="F49" s="981"/>
      <c r="G49" s="981"/>
      <c r="H49" s="932">
        <f t="shared" si="10"/>
        <v>0</v>
      </c>
    </row>
    <row r="50" spans="2:8" ht="25.5" x14ac:dyDescent="0.2">
      <c r="B50" s="986" t="s">
        <v>417</v>
      </c>
      <c r="C50" s="932"/>
      <c r="D50" s="981"/>
      <c r="E50" s="932">
        <f t="shared" si="9"/>
        <v>0</v>
      </c>
      <c r="F50" s="981"/>
      <c r="G50" s="981"/>
      <c r="H50" s="932">
        <f t="shared" si="10"/>
        <v>0</v>
      </c>
    </row>
    <row r="51" spans="2:8" ht="38.25" x14ac:dyDescent="0.2">
      <c r="B51" s="986" t="s">
        <v>418</v>
      </c>
      <c r="C51" s="932"/>
      <c r="D51" s="981"/>
      <c r="E51" s="932">
        <f t="shared" si="9"/>
        <v>0</v>
      </c>
      <c r="F51" s="981"/>
      <c r="G51" s="981"/>
      <c r="H51" s="932">
        <f t="shared" si="10"/>
        <v>0</v>
      </c>
    </row>
    <row r="52" spans="2:8" x14ac:dyDescent="0.2">
      <c r="B52" s="986" t="s">
        <v>419</v>
      </c>
      <c r="C52" s="932"/>
      <c r="D52" s="981"/>
      <c r="E52" s="932">
        <f t="shared" si="9"/>
        <v>0</v>
      </c>
      <c r="F52" s="981"/>
      <c r="G52" s="981"/>
      <c r="H52" s="932">
        <f t="shared" si="10"/>
        <v>0</v>
      </c>
    </row>
    <row r="53" spans="2:8" ht="25.5" x14ac:dyDescent="0.2">
      <c r="B53" s="986" t="s">
        <v>420</v>
      </c>
      <c r="C53" s="932"/>
      <c r="D53" s="981"/>
      <c r="E53" s="932">
        <f t="shared" si="9"/>
        <v>0</v>
      </c>
      <c r="F53" s="981"/>
      <c r="G53" s="981"/>
      <c r="H53" s="932">
        <f t="shared" si="10"/>
        <v>0</v>
      </c>
    </row>
    <row r="54" spans="2:8" ht="25.5" x14ac:dyDescent="0.2">
      <c r="B54" s="986" t="s">
        <v>421</v>
      </c>
      <c r="C54" s="932"/>
      <c r="D54" s="981"/>
      <c r="E54" s="932">
        <f t="shared" si="9"/>
        <v>0</v>
      </c>
      <c r="F54" s="981"/>
      <c r="G54" s="981"/>
      <c r="H54" s="932">
        <f t="shared" si="10"/>
        <v>0</v>
      </c>
    </row>
    <row r="55" spans="2:8" ht="25.5" x14ac:dyDescent="0.2">
      <c r="B55" s="986" t="s">
        <v>422</v>
      </c>
      <c r="C55" s="932"/>
      <c r="D55" s="981"/>
      <c r="E55" s="932">
        <f t="shared" si="9"/>
        <v>0</v>
      </c>
      <c r="F55" s="981"/>
      <c r="G55" s="981"/>
      <c r="H55" s="932">
        <f t="shared" si="10"/>
        <v>0</v>
      </c>
    </row>
    <row r="56" spans="2:8" x14ac:dyDescent="0.2">
      <c r="B56" s="983" t="s">
        <v>423</v>
      </c>
      <c r="C56" s="932">
        <f t="shared" ref="C56:H56" si="11">SUM(C57:C60)</f>
        <v>85700948.590000004</v>
      </c>
      <c r="D56" s="932">
        <f t="shared" si="11"/>
        <v>3584942.93</v>
      </c>
      <c r="E56" s="932">
        <f t="shared" si="11"/>
        <v>89285891.520000011</v>
      </c>
      <c r="F56" s="932">
        <f t="shared" si="11"/>
        <v>69333414.930000007</v>
      </c>
      <c r="G56" s="932">
        <f t="shared" si="11"/>
        <v>69333414.930000007</v>
      </c>
      <c r="H56" s="932">
        <f t="shared" si="11"/>
        <v>-16367533.659999996</v>
      </c>
    </row>
    <row r="57" spans="2:8" x14ac:dyDescent="0.2">
      <c r="B57" s="986" t="s">
        <v>424</v>
      </c>
      <c r="C57" s="932"/>
      <c r="D57" s="981"/>
      <c r="E57" s="932">
        <f t="shared" si="9"/>
        <v>0</v>
      </c>
      <c r="F57" s="981"/>
      <c r="G57" s="981"/>
      <c r="H57" s="932">
        <f t="shared" si="10"/>
        <v>0</v>
      </c>
    </row>
    <row r="58" spans="2:8" x14ac:dyDescent="0.2">
      <c r="B58" s="986" t="s">
        <v>425</v>
      </c>
      <c r="C58" s="932">
        <v>85700948.590000004</v>
      </c>
      <c r="D58" s="981">
        <v>3584942.93</v>
      </c>
      <c r="E58" s="932">
        <f t="shared" si="9"/>
        <v>89285891.520000011</v>
      </c>
      <c r="F58" s="981">
        <v>69333414.930000007</v>
      </c>
      <c r="G58" s="981">
        <v>69333414.930000007</v>
      </c>
      <c r="H58" s="932">
        <f t="shared" si="10"/>
        <v>-16367533.659999996</v>
      </c>
    </row>
    <row r="59" spans="2:8" x14ac:dyDescent="0.2">
      <c r="B59" s="986" t="s">
        <v>426</v>
      </c>
      <c r="C59" s="932"/>
      <c r="D59" s="981"/>
      <c r="E59" s="932">
        <f t="shared" si="9"/>
        <v>0</v>
      </c>
      <c r="F59" s="981"/>
      <c r="G59" s="981"/>
      <c r="H59" s="932">
        <f t="shared" si="10"/>
        <v>0</v>
      </c>
    </row>
    <row r="60" spans="2:8" x14ac:dyDescent="0.2">
      <c r="B60" s="986" t="s">
        <v>427</v>
      </c>
      <c r="C60" s="932"/>
      <c r="D60" s="981"/>
      <c r="E60" s="932">
        <f t="shared" si="9"/>
        <v>0</v>
      </c>
      <c r="F60" s="981"/>
      <c r="G60" s="981"/>
      <c r="H60" s="932">
        <f t="shared" si="10"/>
        <v>0</v>
      </c>
    </row>
    <row r="61" spans="2:8" x14ac:dyDescent="0.2">
      <c r="B61" s="983" t="s">
        <v>428</v>
      </c>
      <c r="C61" s="932">
        <f t="shared" ref="C61:H61" si="12">C62+C63</f>
        <v>0</v>
      </c>
      <c r="D61" s="932">
        <f t="shared" si="12"/>
        <v>0</v>
      </c>
      <c r="E61" s="932">
        <f t="shared" si="12"/>
        <v>0</v>
      </c>
      <c r="F61" s="932">
        <f t="shared" si="12"/>
        <v>0</v>
      </c>
      <c r="G61" s="932">
        <f t="shared" si="12"/>
        <v>0</v>
      </c>
      <c r="H61" s="932">
        <f t="shared" si="12"/>
        <v>0</v>
      </c>
    </row>
    <row r="62" spans="2:8" ht="25.5" x14ac:dyDescent="0.2">
      <c r="B62" s="986" t="s">
        <v>429</v>
      </c>
      <c r="C62" s="932"/>
      <c r="D62" s="981"/>
      <c r="E62" s="932">
        <f t="shared" si="9"/>
        <v>0</v>
      </c>
      <c r="F62" s="981"/>
      <c r="G62" s="981"/>
      <c r="H62" s="932">
        <f t="shared" si="10"/>
        <v>0</v>
      </c>
    </row>
    <row r="63" spans="2:8" x14ac:dyDescent="0.2">
      <c r="B63" s="986" t="s">
        <v>430</v>
      </c>
      <c r="C63" s="932"/>
      <c r="D63" s="981"/>
      <c r="E63" s="932">
        <f t="shared" si="9"/>
        <v>0</v>
      </c>
      <c r="F63" s="981"/>
      <c r="G63" s="981"/>
      <c r="H63" s="932">
        <f t="shared" si="10"/>
        <v>0</v>
      </c>
    </row>
    <row r="64" spans="2:8" ht="38.25" x14ac:dyDescent="0.2">
      <c r="B64" s="983" t="s">
        <v>2354</v>
      </c>
      <c r="C64" s="932"/>
      <c r="D64" s="981"/>
      <c r="E64" s="932">
        <f t="shared" si="9"/>
        <v>0</v>
      </c>
      <c r="F64" s="981"/>
      <c r="G64" s="981"/>
      <c r="H64" s="932">
        <f t="shared" si="10"/>
        <v>0</v>
      </c>
    </row>
    <row r="65" spans="2:8" x14ac:dyDescent="0.2">
      <c r="B65" s="996" t="s">
        <v>431</v>
      </c>
      <c r="C65" s="997"/>
      <c r="D65" s="998"/>
      <c r="E65" s="997">
        <f t="shared" si="9"/>
        <v>0</v>
      </c>
      <c r="F65" s="998"/>
      <c r="G65" s="998"/>
      <c r="H65" s="997">
        <f t="shared" si="10"/>
        <v>0</v>
      </c>
    </row>
    <row r="66" spans="2:8" x14ac:dyDescent="0.2">
      <c r="B66" s="987"/>
      <c r="C66" s="932"/>
      <c r="D66" s="995"/>
      <c r="E66" s="932"/>
      <c r="F66" s="995"/>
      <c r="G66" s="995"/>
      <c r="H66" s="932"/>
    </row>
    <row r="67" spans="2:8" ht="25.5" x14ac:dyDescent="0.2">
      <c r="B67" s="988" t="s">
        <v>432</v>
      </c>
      <c r="C67" s="989">
        <f t="shared" ref="C67:H67" si="13">C47+C56+C61+C64+C65</f>
        <v>85700948.590000004</v>
      </c>
      <c r="D67" s="989">
        <f t="shared" si="13"/>
        <v>3584942.93</v>
      </c>
      <c r="E67" s="989">
        <f t="shared" si="13"/>
        <v>89285891.520000011</v>
      </c>
      <c r="F67" s="989">
        <f t="shared" si="13"/>
        <v>69333414.930000007</v>
      </c>
      <c r="G67" s="989">
        <f t="shared" si="13"/>
        <v>69333414.930000007</v>
      </c>
      <c r="H67" s="989">
        <f t="shared" si="13"/>
        <v>-16367533.659999996</v>
      </c>
    </row>
    <row r="68" spans="2:8" x14ac:dyDescent="0.2">
      <c r="B68" s="999"/>
      <c r="C68" s="932"/>
      <c r="D68" s="995"/>
      <c r="E68" s="932"/>
      <c r="F68" s="995"/>
      <c r="G68" s="995"/>
      <c r="H68" s="932"/>
    </row>
    <row r="69" spans="2:8" ht="25.5" x14ac:dyDescent="0.2">
      <c r="B69" s="988" t="s">
        <v>433</v>
      </c>
      <c r="C69" s="989">
        <f t="shared" ref="C69:H69" si="14">C70</f>
        <v>0</v>
      </c>
      <c r="D69" s="989">
        <f t="shared" si="14"/>
        <v>0</v>
      </c>
      <c r="E69" s="989">
        <f t="shared" si="14"/>
        <v>0</v>
      </c>
      <c r="F69" s="989">
        <f t="shared" si="14"/>
        <v>0</v>
      </c>
      <c r="G69" s="989">
        <f t="shared" si="14"/>
        <v>0</v>
      </c>
      <c r="H69" s="989">
        <f t="shared" si="14"/>
        <v>0</v>
      </c>
    </row>
    <row r="70" spans="2:8" x14ac:dyDescent="0.2">
      <c r="B70" s="999" t="s">
        <v>434</v>
      </c>
      <c r="C70" s="932"/>
      <c r="D70" s="981"/>
      <c r="E70" s="932">
        <f>C70+D70</f>
        <v>0</v>
      </c>
      <c r="F70" s="981"/>
      <c r="G70" s="981"/>
      <c r="H70" s="932">
        <f>G70-C70</f>
        <v>0</v>
      </c>
    </row>
    <row r="71" spans="2:8" x14ac:dyDescent="0.2">
      <c r="B71" s="999"/>
      <c r="C71" s="932"/>
      <c r="D71" s="981"/>
      <c r="E71" s="932"/>
      <c r="F71" s="981"/>
      <c r="G71" s="981"/>
      <c r="H71" s="932"/>
    </row>
    <row r="72" spans="2:8" x14ac:dyDescent="0.2">
      <c r="B72" s="988" t="s">
        <v>435</v>
      </c>
      <c r="C72" s="989">
        <f t="shared" ref="C72:H72" si="15">C42+C67+C69</f>
        <v>130107095.59</v>
      </c>
      <c r="D72" s="989">
        <f t="shared" si="15"/>
        <v>3868173.93</v>
      </c>
      <c r="E72" s="989">
        <f t="shared" si="15"/>
        <v>133975269.52000001</v>
      </c>
      <c r="F72" s="989">
        <f t="shared" si="15"/>
        <v>104786402.65000001</v>
      </c>
      <c r="G72" s="989">
        <f t="shared" si="15"/>
        <v>104786402.65000001</v>
      </c>
      <c r="H72" s="989">
        <f t="shared" si="15"/>
        <v>-25320692.939999998</v>
      </c>
    </row>
    <row r="73" spans="2:8" x14ac:dyDescent="0.2">
      <c r="B73" s="999"/>
      <c r="C73" s="932"/>
      <c r="D73" s="981"/>
      <c r="E73" s="932"/>
      <c r="F73" s="981"/>
      <c r="G73" s="981"/>
      <c r="H73" s="932"/>
    </row>
    <row r="74" spans="2:8" x14ac:dyDescent="0.2">
      <c r="B74" s="988" t="s">
        <v>436</v>
      </c>
      <c r="C74" s="932"/>
      <c r="D74" s="981"/>
      <c r="E74" s="932"/>
      <c r="F74" s="981"/>
      <c r="G74" s="981"/>
      <c r="H74" s="932"/>
    </row>
    <row r="75" spans="2:8" ht="25.5" x14ac:dyDescent="0.2">
      <c r="B75" s="999" t="s">
        <v>437</v>
      </c>
      <c r="C75" s="932"/>
      <c r="D75" s="981"/>
      <c r="E75" s="932">
        <f>C75+D75</f>
        <v>0</v>
      </c>
      <c r="F75" s="981"/>
      <c r="G75" s="981"/>
      <c r="H75" s="932">
        <f>G75-C75</f>
        <v>0</v>
      </c>
    </row>
    <row r="76" spans="2:8" ht="25.5" x14ac:dyDescent="0.2">
      <c r="B76" s="999" t="s">
        <v>438</v>
      </c>
      <c r="C76" s="932"/>
      <c r="D76" s="981"/>
      <c r="E76" s="932">
        <f>C76+D76</f>
        <v>0</v>
      </c>
      <c r="F76" s="981"/>
      <c r="G76" s="981"/>
      <c r="H76" s="932">
        <f>G76-C76</f>
        <v>0</v>
      </c>
    </row>
    <row r="77" spans="2:8" ht="25.5" x14ac:dyDescent="0.2">
      <c r="B77" s="988" t="s">
        <v>439</v>
      </c>
      <c r="C77" s="989">
        <f t="shared" ref="C77:H77" si="16">SUM(C75:C76)</f>
        <v>0</v>
      </c>
      <c r="D77" s="989">
        <f t="shared" si="16"/>
        <v>0</v>
      </c>
      <c r="E77" s="989">
        <f t="shared" si="16"/>
        <v>0</v>
      </c>
      <c r="F77" s="989">
        <f t="shared" si="16"/>
        <v>0</v>
      </c>
      <c r="G77" s="989">
        <f t="shared" si="16"/>
        <v>0</v>
      </c>
      <c r="H77" s="989">
        <f t="shared" si="16"/>
        <v>0</v>
      </c>
    </row>
    <row r="78" spans="2:8" ht="13.5" thickBot="1" x14ac:dyDescent="0.25">
      <c r="B78" s="1000"/>
      <c r="C78" s="1001"/>
      <c r="D78" s="1002"/>
      <c r="E78" s="1001"/>
      <c r="F78" s="1002"/>
      <c r="G78" s="1002"/>
      <c r="H78" s="1001"/>
    </row>
  </sheetData>
  <mergeCells count="11">
    <mergeCell ref="G7:G8"/>
    <mergeCell ref="B2:H2"/>
    <mergeCell ref="B3:H3"/>
    <mergeCell ref="B4:H4"/>
    <mergeCell ref="B5:H5"/>
    <mergeCell ref="C6:G6"/>
    <mergeCell ref="H6:H8"/>
    <mergeCell ref="C7:C8"/>
    <mergeCell ref="D7:D8"/>
    <mergeCell ref="E7:E8"/>
    <mergeCell ref="F7:F8"/>
  </mergeCells>
  <pageMargins left="0.70866141732283472" right="0.70866141732283472" top="0.74803149606299213" bottom="0.74803149606299213" header="0.31496062992125984" footer="0.31496062992125984"/>
  <pageSetup scale="67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tabColor rgb="FF00B050"/>
    <pageSetUpPr fitToPage="1"/>
  </sheetPr>
  <dimension ref="A1:E26"/>
  <sheetViews>
    <sheetView view="pageBreakPreview" topLeftCell="A7" zoomScale="120" zoomScaleNormal="100" zoomScaleSheetLayoutView="120" workbookViewId="0">
      <selection sqref="A1:D1"/>
    </sheetView>
  </sheetViews>
  <sheetFormatPr baseColWidth="10" defaultColWidth="11.28515625" defaultRowHeight="16.5" x14ac:dyDescent="0.25"/>
  <cols>
    <col min="1" max="1" width="1.28515625" style="109" customWidth="1"/>
    <col min="2" max="2" width="43.85546875" style="109" customWidth="1"/>
    <col min="3" max="4" width="25.7109375" style="109" customWidth="1"/>
    <col min="5" max="5" width="62" style="221" customWidth="1"/>
    <col min="6" max="16384" width="11.28515625" style="109"/>
  </cols>
  <sheetData>
    <row r="1" spans="1:5" x14ac:dyDescent="0.25">
      <c r="A1" s="1157" t="str">
        <f>'ETCA-I-01'!A1:G1</f>
        <v>INSTITUTO DE CAPACITACIÓN PARA EL TRABAJO DEL ESTADO DE SONORA</v>
      </c>
      <c r="B1" s="1157"/>
      <c r="C1" s="1157"/>
      <c r="D1" s="1157"/>
    </row>
    <row r="2" spans="1:5" s="151" customFormat="1" ht="15.75" x14ac:dyDescent="0.25">
      <c r="A2" s="1157" t="s">
        <v>440</v>
      </c>
      <c r="B2" s="1157"/>
      <c r="C2" s="1157"/>
      <c r="D2" s="1157"/>
      <c r="E2" s="402"/>
    </row>
    <row r="3" spans="1:5" s="151" customFormat="1" x14ac:dyDescent="0.25">
      <c r="A3" s="1158" t="str">
        <f>'ETCA-I-01'!A3:G3</f>
        <v>Al 30 de Septiembre de 2020</v>
      </c>
      <c r="B3" s="1158"/>
      <c r="C3" s="1158"/>
      <c r="D3" s="1158"/>
      <c r="E3" s="401"/>
    </row>
    <row r="4" spans="1:5" s="153" customFormat="1" ht="17.25" thickBot="1" x14ac:dyDescent="0.3">
      <c r="A4" s="152"/>
      <c r="B4" s="1159" t="s">
        <v>949</v>
      </c>
      <c r="C4" s="1159"/>
      <c r="D4" s="226"/>
      <c r="E4" s="403"/>
    </row>
    <row r="5" spans="1:5" s="154" customFormat="1" ht="27" customHeight="1" thickBot="1" x14ac:dyDescent="0.3">
      <c r="A5" s="1357" t="s">
        <v>860</v>
      </c>
      <c r="B5" s="1358"/>
      <c r="C5" s="235"/>
      <c r="D5" s="236">
        <f>'ETCA-II-01'!F19</f>
        <v>104787687.69</v>
      </c>
      <c r="E5" s="404" t="str">
        <f>IF(D5&lt;&gt;'ETCA-II-01'!F44,"ERROR!!!!! EL MONTO NO COINCIDE CON LO REPORTADO EN EL FORMATO ETCA-II-01 EN EL TOTAL DEVENGADO DEL ANALÍTICO DE INGRESOS","")</f>
        <v/>
      </c>
    </row>
    <row r="6" spans="1:5" s="229" customFormat="1" ht="9.75" customHeight="1" x14ac:dyDescent="0.25">
      <c r="A6" s="248"/>
      <c r="B6" s="227"/>
      <c r="C6" s="228"/>
      <c r="D6" s="250"/>
      <c r="E6" s="405"/>
    </row>
    <row r="7" spans="1:5" s="229" customFormat="1" ht="17.25" customHeight="1" thickBot="1" x14ac:dyDescent="0.3">
      <c r="A7" s="249"/>
      <c r="B7" s="230"/>
      <c r="C7" s="231"/>
      <c r="D7" s="251"/>
      <c r="E7" s="404"/>
    </row>
    <row r="8" spans="1:5" ht="20.100000000000001" customHeight="1" thickBot="1" x14ac:dyDescent="0.3">
      <c r="A8" s="237" t="s">
        <v>861</v>
      </c>
      <c r="B8" s="238"/>
      <c r="C8" s="239"/>
      <c r="D8" s="240">
        <f>SUM(C9:C14)</f>
        <v>0</v>
      </c>
      <c r="E8" s="404"/>
    </row>
    <row r="9" spans="1:5" ht="20.100000000000001" customHeight="1" x14ac:dyDescent="0.2">
      <c r="A9" s="155"/>
      <c r="B9" s="257" t="s">
        <v>858</v>
      </c>
      <c r="C9" s="241"/>
      <c r="D9" s="406"/>
      <c r="E9" s="423" t="str">
        <f>IF(C9&lt;&gt;'ETCA-I-03'!C20,"ERROR!!!, NO COINCIDEN LOS MONTOS CON LO REPORTADO EN EL FORMATO ETCA-I-03","")</f>
        <v/>
      </c>
    </row>
    <row r="10" spans="1:5" ht="20.100000000000001" customHeight="1" x14ac:dyDescent="0.2">
      <c r="A10" s="155"/>
      <c r="B10" s="258" t="s">
        <v>200</v>
      </c>
      <c r="C10" s="241"/>
      <c r="D10" s="406"/>
      <c r="E10" s="423"/>
    </row>
    <row r="11" spans="1:5" ht="33" customHeight="1" x14ac:dyDescent="0.2">
      <c r="A11" s="155"/>
      <c r="B11" s="258" t="s">
        <v>201</v>
      </c>
      <c r="C11" s="241"/>
      <c r="D11" s="406"/>
      <c r="E11" s="423" t="str">
        <f>IF(C11&lt;&gt;'ETCA-I-03'!C21,"ERROR!!!, NO COINCIDEN LOS MONTOS CON LO REPORTADO EN EL FORMATO ETCA-I-03","")</f>
        <v/>
      </c>
    </row>
    <row r="12" spans="1:5" ht="20.100000000000001" customHeight="1" x14ac:dyDescent="0.2">
      <c r="A12" s="156"/>
      <c r="B12" s="258" t="s">
        <v>202</v>
      </c>
      <c r="C12" s="241"/>
      <c r="D12" s="406"/>
      <c r="E12" s="423" t="str">
        <f>IF(C12&lt;&gt;'ETCA-I-03'!C22,"ERROR!!!, NO COINCIDEN LOS MONTOS CON LO REPORTADO EN EL FORMATO ETCA-I-03","")</f>
        <v/>
      </c>
    </row>
    <row r="13" spans="1:5" ht="20.100000000000001" customHeight="1" x14ac:dyDescent="0.2">
      <c r="A13" s="156"/>
      <c r="B13" s="258" t="s">
        <v>203</v>
      </c>
      <c r="C13" s="241"/>
      <c r="D13" s="406"/>
      <c r="E13" s="423"/>
    </row>
    <row r="14" spans="1:5" ht="24.75" customHeight="1" thickBot="1" x14ac:dyDescent="0.3">
      <c r="A14" s="232" t="s">
        <v>893</v>
      </c>
      <c r="B14" s="261"/>
      <c r="C14" s="242"/>
      <c r="D14" s="407"/>
      <c r="E14" s="404"/>
    </row>
    <row r="15" spans="1:5" ht="7.5" customHeight="1" x14ac:dyDescent="0.25">
      <c r="A15" s="262"/>
      <c r="B15" s="252"/>
      <c r="C15" s="253"/>
      <c r="D15" s="254"/>
      <c r="E15" s="404"/>
    </row>
    <row r="16" spans="1:5" ht="20.100000000000001" customHeight="1" thickBot="1" x14ac:dyDescent="0.3">
      <c r="A16" s="263"/>
      <c r="B16" s="255"/>
      <c r="C16" s="256"/>
      <c r="D16" s="233"/>
      <c r="E16" s="404"/>
    </row>
    <row r="17" spans="1:5" ht="20.100000000000001" customHeight="1" thickBot="1" x14ac:dyDescent="0.3">
      <c r="A17" s="237" t="s">
        <v>862</v>
      </c>
      <c r="B17" s="238"/>
      <c r="C17" s="239"/>
      <c r="D17" s="240">
        <f>SUM(C18:C21)</f>
        <v>0</v>
      </c>
      <c r="E17" s="404"/>
    </row>
    <row r="18" spans="1:5" ht="20.100000000000001" customHeight="1" x14ac:dyDescent="0.25">
      <c r="A18" s="156"/>
      <c r="B18" s="257" t="s">
        <v>859</v>
      </c>
      <c r="C18" s="243"/>
      <c r="D18" s="406"/>
      <c r="E18" s="404"/>
    </row>
    <row r="19" spans="1:5" ht="20.100000000000001" customHeight="1" x14ac:dyDescent="0.25">
      <c r="A19" s="156"/>
      <c r="B19" s="258" t="s">
        <v>368</v>
      </c>
      <c r="C19" s="243"/>
      <c r="D19" s="406"/>
      <c r="E19" s="404"/>
    </row>
    <row r="20" spans="1:5" ht="20.100000000000001" customHeight="1" x14ac:dyDescent="0.25">
      <c r="A20" s="234" t="s">
        <v>894</v>
      </c>
      <c r="B20" s="259"/>
      <c r="C20" s="243"/>
      <c r="D20" s="406"/>
      <c r="E20" s="404"/>
    </row>
    <row r="21" spans="1:5" ht="20.100000000000001" customHeight="1" thickBot="1" x14ac:dyDescent="0.3">
      <c r="A21" s="156"/>
      <c r="B21" s="260"/>
      <c r="C21" s="244"/>
      <c r="D21" s="406"/>
      <c r="E21" s="404"/>
    </row>
    <row r="22" spans="1:5" ht="26.25" customHeight="1" thickBot="1" x14ac:dyDescent="0.3">
      <c r="A22" s="245" t="s">
        <v>863</v>
      </c>
      <c r="B22" s="246"/>
      <c r="C22" s="247"/>
      <c r="D22" s="236">
        <f>D5+D8-D17</f>
        <v>104787687.69</v>
      </c>
      <c r="E22" s="404" t="str">
        <f>IF(D22&lt;&gt;'ETCA-I-03'!C24,"ERROR!!!!! EL MONTO NO COINCIDE CON LO REPORTADO EN EL FORMATO ETCA-I-03 EN EL TOTAL DE INGRESOS Y OTROS BENEFICIOS","")</f>
        <v/>
      </c>
    </row>
    <row r="25" spans="1:5" s="713" customFormat="1" ht="13.5" x14ac:dyDescent="0.25">
      <c r="B25" s="720" t="s">
        <v>901</v>
      </c>
      <c r="C25" s="720"/>
      <c r="D25" s="720"/>
      <c r="E25" s="714"/>
    </row>
    <row r="26" spans="1:5" s="713" customFormat="1" ht="13.5" x14ac:dyDescent="0.25">
      <c r="B26" s="720" t="s">
        <v>902</v>
      </c>
      <c r="C26" s="720"/>
      <c r="D26" s="720"/>
      <c r="E26" s="714"/>
    </row>
  </sheetData>
  <sheetProtection password="C195" sheet="1" scenarios="1" insertHyperlinks="0"/>
  <mergeCells count="5">
    <mergeCell ref="A5:B5"/>
    <mergeCell ref="A1:D1"/>
    <mergeCell ref="A2:D2"/>
    <mergeCell ref="A3:D3"/>
    <mergeCell ref="B4:C4"/>
  </mergeCells>
  <printOptions horizontalCentered="1"/>
  <pageMargins left="0.39370078740157483" right="0.39370078740157483" top="0.74803149606299213" bottom="0.74803149606299213" header="0.31496062992125984" footer="0.31496062992125984"/>
  <pageSetup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90"/>
  <sheetViews>
    <sheetView view="pageBreakPreview" topLeftCell="A40" zoomScale="98" zoomScaleNormal="100" zoomScaleSheetLayoutView="98" workbookViewId="0">
      <selection activeCell="G80" sqref="G80"/>
    </sheetView>
  </sheetViews>
  <sheetFormatPr baseColWidth="10" defaultRowHeight="15" x14ac:dyDescent="0.25"/>
  <cols>
    <col min="1" max="1" width="49.85546875" customWidth="1"/>
    <col min="2" max="2" width="13.7109375" customWidth="1"/>
    <col min="3" max="3" width="15.42578125" customWidth="1"/>
    <col min="4" max="7" width="13.7109375" customWidth="1"/>
  </cols>
  <sheetData>
    <row r="1" spans="1:7" ht="15.75" x14ac:dyDescent="0.25">
      <c r="A1" s="1157" t="str">
        <f>'ETCA-I-01'!A1:G1</f>
        <v>INSTITUTO DE CAPACITACIÓN PARA EL TRABAJO DEL ESTADO DE SONORA</v>
      </c>
      <c r="B1" s="1157"/>
      <c r="C1" s="1157"/>
      <c r="D1" s="1157"/>
      <c r="E1" s="1157"/>
      <c r="F1" s="1157"/>
      <c r="G1" s="1157"/>
    </row>
    <row r="2" spans="1:7" ht="15.75" x14ac:dyDescent="0.25">
      <c r="A2" s="1157" t="s">
        <v>441</v>
      </c>
      <c r="B2" s="1157"/>
      <c r="C2" s="1157"/>
      <c r="D2" s="1157"/>
      <c r="E2" s="1157"/>
      <c r="F2" s="1157"/>
      <c r="G2" s="1157"/>
    </row>
    <row r="3" spans="1:7" ht="15.75" x14ac:dyDescent="0.25">
      <c r="A3" s="1157" t="s">
        <v>442</v>
      </c>
      <c r="B3" s="1157"/>
      <c r="C3" s="1157"/>
      <c r="D3" s="1157"/>
      <c r="E3" s="1157"/>
      <c r="F3" s="1157"/>
      <c r="G3" s="1157"/>
    </row>
    <row r="4" spans="1:7" ht="16.5" x14ac:dyDescent="0.25">
      <c r="A4" s="1158" t="str">
        <f>'ETCA-I-03'!A3:D3</f>
        <v>Del 01 de Enero al 30 de Septiembre de 2020</v>
      </c>
      <c r="B4" s="1158"/>
      <c r="C4" s="1158"/>
      <c r="D4" s="1158"/>
      <c r="E4" s="1158"/>
      <c r="F4" s="1158"/>
      <c r="G4" s="1158"/>
    </row>
    <row r="5" spans="1:7" ht="17.25" thickBot="1" x14ac:dyDescent="0.3">
      <c r="A5" s="1361" t="s">
        <v>950</v>
      </c>
      <c r="B5" s="1361"/>
      <c r="C5" s="1361"/>
      <c r="D5" s="1361"/>
      <c r="E5" s="1361"/>
      <c r="F5" s="226"/>
      <c r="G5" s="153"/>
    </row>
    <row r="6" spans="1:7" ht="38.25" x14ac:dyDescent="0.25">
      <c r="A6" s="1359" t="s">
        <v>443</v>
      </c>
      <c r="B6" s="188" t="s">
        <v>444</v>
      </c>
      <c r="C6" s="188" t="s">
        <v>378</v>
      </c>
      <c r="D6" s="450" t="s">
        <v>445</v>
      </c>
      <c r="E6" s="189" t="s">
        <v>446</v>
      </c>
      <c r="F6" s="189" t="s">
        <v>447</v>
      </c>
      <c r="G6" s="451" t="s">
        <v>448</v>
      </c>
    </row>
    <row r="7" spans="1:7" ht="15.75" thickBot="1" x14ac:dyDescent="0.3">
      <c r="A7" s="1360"/>
      <c r="B7" s="192" t="s">
        <v>359</v>
      </c>
      <c r="C7" s="192" t="s">
        <v>360</v>
      </c>
      <c r="D7" s="452" t="s">
        <v>449</v>
      </c>
      <c r="E7" s="193" t="s">
        <v>362</v>
      </c>
      <c r="F7" s="193" t="s">
        <v>363</v>
      </c>
      <c r="G7" s="453" t="s">
        <v>450</v>
      </c>
    </row>
    <row r="8" spans="1:7" x14ac:dyDescent="0.25">
      <c r="A8" s="454" t="s">
        <v>207</v>
      </c>
      <c r="B8" s="459">
        <f>SUM(B9:B15)</f>
        <v>116020980.14</v>
      </c>
      <c r="C8" s="459">
        <f>SUM(C9:C15)</f>
        <v>3584942.93</v>
      </c>
      <c r="D8" s="459">
        <f>B8+C8</f>
        <v>119605923.07000001</v>
      </c>
      <c r="E8" s="459">
        <f>SUM(E9:E15)</f>
        <v>82651393.900000006</v>
      </c>
      <c r="F8" s="459">
        <f>SUM(F9:F15)</f>
        <v>79975247.330000013</v>
      </c>
      <c r="G8" s="460">
        <f>D8-E8</f>
        <v>36954529.170000002</v>
      </c>
    </row>
    <row r="9" spans="1:7" x14ac:dyDescent="0.25">
      <c r="A9" s="455" t="s">
        <v>451</v>
      </c>
      <c r="B9" s="461">
        <v>54937297.18</v>
      </c>
      <c r="C9" s="461">
        <v>2960310.35</v>
      </c>
      <c r="D9" s="459">
        <f t="shared" ref="D9:D71" si="0">B9+C9</f>
        <v>57897607.530000001</v>
      </c>
      <c r="E9" s="461">
        <v>40650079.109999999</v>
      </c>
      <c r="F9" s="461">
        <v>40650079.109999999</v>
      </c>
      <c r="G9" s="460">
        <f t="shared" ref="G9:G72" si="1">D9-E9</f>
        <v>17247528.420000002</v>
      </c>
    </row>
    <row r="10" spans="1:7" x14ac:dyDescent="0.25">
      <c r="A10" s="455" t="s">
        <v>452</v>
      </c>
      <c r="B10" s="461">
        <v>29278290.050000001</v>
      </c>
      <c r="C10" s="461"/>
      <c r="D10" s="459">
        <f t="shared" si="0"/>
        <v>29278290.050000001</v>
      </c>
      <c r="E10" s="461">
        <v>21312108.48</v>
      </c>
      <c r="F10" s="461">
        <v>21312108.48</v>
      </c>
      <c r="G10" s="460">
        <f t="shared" si="1"/>
        <v>7966181.5700000003</v>
      </c>
    </row>
    <row r="11" spans="1:7" x14ac:dyDescent="0.25">
      <c r="A11" s="455" t="s">
        <v>453</v>
      </c>
      <c r="B11" s="461">
        <v>11588069.48</v>
      </c>
      <c r="C11" s="461">
        <v>199856.25</v>
      </c>
      <c r="D11" s="459">
        <f t="shared" si="0"/>
        <v>11787925.73</v>
      </c>
      <c r="E11" s="461">
        <v>3988294.72</v>
      </c>
      <c r="F11" s="461">
        <v>3988294.72</v>
      </c>
      <c r="G11" s="460">
        <f t="shared" si="1"/>
        <v>7799631.0099999998</v>
      </c>
    </row>
    <row r="12" spans="1:7" x14ac:dyDescent="0.25">
      <c r="A12" s="455" t="s">
        <v>454</v>
      </c>
      <c r="B12" s="461">
        <v>18312644.57</v>
      </c>
      <c r="C12" s="461">
        <v>382776.33</v>
      </c>
      <c r="D12" s="459">
        <f t="shared" si="0"/>
        <v>18695420.899999999</v>
      </c>
      <c r="E12" s="461">
        <v>15784110.779999999</v>
      </c>
      <c r="F12" s="461">
        <v>13107964.210000001</v>
      </c>
      <c r="G12" s="460">
        <f t="shared" si="1"/>
        <v>2911310.1199999992</v>
      </c>
    </row>
    <row r="13" spans="1:7" x14ac:dyDescent="0.25">
      <c r="A13" s="455" t="s">
        <v>455</v>
      </c>
      <c r="B13" s="461">
        <v>1665678.86</v>
      </c>
      <c r="C13" s="461">
        <v>27000</v>
      </c>
      <c r="D13" s="459">
        <f t="shared" si="0"/>
        <v>1692678.86</v>
      </c>
      <c r="E13" s="461">
        <v>798800.81</v>
      </c>
      <c r="F13" s="461">
        <v>798800.81</v>
      </c>
      <c r="G13" s="460">
        <f t="shared" si="1"/>
        <v>893878.05</v>
      </c>
    </row>
    <row r="14" spans="1:7" x14ac:dyDescent="0.25">
      <c r="A14" s="455" t="s">
        <v>456</v>
      </c>
      <c r="B14" s="461">
        <v>0</v>
      </c>
      <c r="C14" s="461"/>
      <c r="D14" s="459">
        <f t="shared" si="0"/>
        <v>0</v>
      </c>
      <c r="E14" s="461">
        <v>0</v>
      </c>
      <c r="F14" s="461">
        <v>0</v>
      </c>
      <c r="G14" s="460">
        <f t="shared" si="1"/>
        <v>0</v>
      </c>
    </row>
    <row r="15" spans="1:7" x14ac:dyDescent="0.25">
      <c r="A15" s="455" t="s">
        <v>457</v>
      </c>
      <c r="B15" s="461">
        <v>239000</v>
      </c>
      <c r="C15" s="461">
        <v>15000</v>
      </c>
      <c r="D15" s="459">
        <f t="shared" si="0"/>
        <v>254000</v>
      </c>
      <c r="E15" s="461">
        <v>118000</v>
      </c>
      <c r="F15" s="461">
        <v>118000</v>
      </c>
      <c r="G15" s="460">
        <f t="shared" si="1"/>
        <v>136000</v>
      </c>
    </row>
    <row r="16" spans="1:7" x14ac:dyDescent="0.25">
      <c r="A16" s="456" t="s">
        <v>208</v>
      </c>
      <c r="B16" s="459">
        <f>SUM(B17:B25)</f>
        <v>3900003.9100000006</v>
      </c>
      <c r="C16" s="459">
        <f>SUM(C17:C25)</f>
        <v>95735.559999999983</v>
      </c>
      <c r="D16" s="459">
        <f>B16+C16</f>
        <v>3995739.4700000007</v>
      </c>
      <c r="E16" s="459">
        <f>SUM(E17:E25)</f>
        <v>1608861.4100000001</v>
      </c>
      <c r="F16" s="459">
        <f>SUM(F17:F25)</f>
        <v>1608861.4100000001</v>
      </c>
      <c r="G16" s="460">
        <f t="shared" si="1"/>
        <v>2386878.0600000005</v>
      </c>
    </row>
    <row r="17" spans="1:7" ht="25.5" x14ac:dyDescent="0.25">
      <c r="A17" s="455" t="s">
        <v>458</v>
      </c>
      <c r="B17" s="461">
        <v>1443429.24</v>
      </c>
      <c r="C17" s="461">
        <v>-98097.66</v>
      </c>
      <c r="D17" s="459">
        <f t="shared" si="0"/>
        <v>1345331.58</v>
      </c>
      <c r="E17" s="461">
        <v>308049.59999999998</v>
      </c>
      <c r="F17" s="461">
        <v>308049.59999999998</v>
      </c>
      <c r="G17" s="460">
        <f t="shared" si="1"/>
        <v>1037281.9800000001</v>
      </c>
    </row>
    <row r="18" spans="1:7" x14ac:dyDescent="0.25">
      <c r="A18" s="455" t="s">
        <v>459</v>
      </c>
      <c r="B18" s="461">
        <v>192679.78</v>
      </c>
      <c r="C18" s="461">
        <v>20426.830000000002</v>
      </c>
      <c r="D18" s="459">
        <f t="shared" si="0"/>
        <v>213106.61</v>
      </c>
      <c r="E18" s="461">
        <v>95987.21</v>
      </c>
      <c r="F18" s="461">
        <v>95987.21</v>
      </c>
      <c r="G18" s="460">
        <f t="shared" si="1"/>
        <v>117119.39999999998</v>
      </c>
    </row>
    <row r="19" spans="1:7" x14ac:dyDescent="0.25">
      <c r="A19" s="455" t="s">
        <v>460</v>
      </c>
      <c r="B19" s="461">
        <v>0</v>
      </c>
      <c r="C19" s="461"/>
      <c r="D19" s="459">
        <f t="shared" si="0"/>
        <v>0</v>
      </c>
      <c r="E19" s="461">
        <v>0</v>
      </c>
      <c r="F19" s="461">
        <v>0</v>
      </c>
      <c r="G19" s="460">
        <f t="shared" si="1"/>
        <v>0</v>
      </c>
    </row>
    <row r="20" spans="1:7" x14ac:dyDescent="0.25">
      <c r="A20" s="455" t="s">
        <v>461</v>
      </c>
      <c r="B20" s="461">
        <v>521561.41</v>
      </c>
      <c r="C20" s="461">
        <v>61086.06</v>
      </c>
      <c r="D20" s="459">
        <f t="shared" si="0"/>
        <v>582647.47</v>
      </c>
      <c r="E20" s="461">
        <v>189349.99</v>
      </c>
      <c r="F20" s="461">
        <v>189349.99</v>
      </c>
      <c r="G20" s="460">
        <f t="shared" si="1"/>
        <v>393297.48</v>
      </c>
    </row>
    <row r="21" spans="1:7" x14ac:dyDescent="0.25">
      <c r="A21" s="455" t="s">
        <v>462</v>
      </c>
      <c r="B21" s="461">
        <v>0</v>
      </c>
      <c r="C21" s="461">
        <v>159268</v>
      </c>
      <c r="D21" s="459">
        <f t="shared" si="0"/>
        <v>159268</v>
      </c>
      <c r="E21" s="461">
        <v>159268</v>
      </c>
      <c r="F21" s="461">
        <v>159268</v>
      </c>
      <c r="G21" s="460">
        <f t="shared" si="1"/>
        <v>0</v>
      </c>
    </row>
    <row r="22" spans="1:7" x14ac:dyDescent="0.25">
      <c r="A22" s="455" t="s">
        <v>463</v>
      </c>
      <c r="B22" s="461">
        <v>1140160.76</v>
      </c>
      <c r="C22" s="461"/>
      <c r="D22" s="459">
        <f t="shared" si="0"/>
        <v>1140160.76</v>
      </c>
      <c r="E22" s="461">
        <v>550600.18000000005</v>
      </c>
      <c r="F22" s="461">
        <v>550600.18000000005</v>
      </c>
      <c r="G22" s="460">
        <f t="shared" si="1"/>
        <v>589560.57999999996</v>
      </c>
    </row>
    <row r="23" spans="1:7" x14ac:dyDescent="0.25">
      <c r="A23" s="455" t="s">
        <v>464</v>
      </c>
      <c r="B23" s="461">
        <v>137549.1</v>
      </c>
      <c r="C23" s="461">
        <v>16124</v>
      </c>
      <c r="D23" s="459">
        <f t="shared" si="0"/>
        <v>153673.1</v>
      </c>
      <c r="E23" s="461">
        <v>96190.32</v>
      </c>
      <c r="F23" s="461">
        <v>96190.32</v>
      </c>
      <c r="G23" s="460">
        <f t="shared" si="1"/>
        <v>57482.78</v>
      </c>
    </row>
    <row r="24" spans="1:7" x14ac:dyDescent="0.25">
      <c r="A24" s="455" t="s">
        <v>465</v>
      </c>
      <c r="B24" s="461">
        <v>0</v>
      </c>
      <c r="C24" s="461"/>
      <c r="D24" s="459">
        <f t="shared" si="0"/>
        <v>0</v>
      </c>
      <c r="E24" s="461">
        <v>0</v>
      </c>
      <c r="F24" s="461">
        <v>0</v>
      </c>
      <c r="G24" s="460">
        <f t="shared" si="1"/>
        <v>0</v>
      </c>
    </row>
    <row r="25" spans="1:7" x14ac:dyDescent="0.25">
      <c r="A25" s="455" t="s">
        <v>466</v>
      </c>
      <c r="B25" s="461">
        <v>464623.62</v>
      </c>
      <c r="C25" s="461">
        <v>-63071.67</v>
      </c>
      <c r="D25" s="459">
        <f t="shared" si="0"/>
        <v>401551.95</v>
      </c>
      <c r="E25" s="461">
        <v>209416.11</v>
      </c>
      <c r="F25" s="461">
        <v>209416.11</v>
      </c>
      <c r="G25" s="460">
        <f t="shared" si="1"/>
        <v>192135.84000000003</v>
      </c>
    </row>
    <row r="26" spans="1:7" x14ac:dyDescent="0.25">
      <c r="A26" s="456" t="s">
        <v>209</v>
      </c>
      <c r="B26" s="459">
        <f>SUM(B27:B35)</f>
        <v>10186111.33</v>
      </c>
      <c r="C26" s="459">
        <f>SUM(C27:C35)</f>
        <v>458051.81999999995</v>
      </c>
      <c r="D26" s="459">
        <f>B26+C26</f>
        <v>10644163.15</v>
      </c>
      <c r="E26" s="459">
        <f>SUM(E27:E35)</f>
        <v>6728368.6299999999</v>
      </c>
      <c r="F26" s="459">
        <f>SUM(F27:F35)</f>
        <v>6728368.6299999999</v>
      </c>
      <c r="G26" s="460">
        <f t="shared" si="1"/>
        <v>3915794.5200000005</v>
      </c>
    </row>
    <row r="27" spans="1:7" x14ac:dyDescent="0.25">
      <c r="A27" s="455" t="s">
        <v>467</v>
      </c>
      <c r="B27" s="461">
        <v>2225096.66</v>
      </c>
      <c r="C27" s="461">
        <v>-112391.81</v>
      </c>
      <c r="D27" s="459">
        <f t="shared" si="0"/>
        <v>2112704.85</v>
      </c>
      <c r="E27" s="461">
        <v>1186458.77</v>
      </c>
      <c r="F27" s="461">
        <v>1186458.77</v>
      </c>
      <c r="G27" s="460">
        <f t="shared" si="1"/>
        <v>926246.08000000007</v>
      </c>
    </row>
    <row r="28" spans="1:7" x14ac:dyDescent="0.25">
      <c r="A28" s="455" t="s">
        <v>468</v>
      </c>
      <c r="B28" s="461">
        <v>1161003.6200000001</v>
      </c>
      <c r="C28" s="461">
        <v>130245</v>
      </c>
      <c r="D28" s="459">
        <f t="shared" si="0"/>
        <v>1291248.6200000001</v>
      </c>
      <c r="E28" s="461">
        <v>807331.45</v>
      </c>
      <c r="F28" s="461">
        <v>807331.45</v>
      </c>
      <c r="G28" s="460">
        <f t="shared" si="1"/>
        <v>483917.17000000016</v>
      </c>
    </row>
    <row r="29" spans="1:7" x14ac:dyDescent="0.25">
      <c r="A29" s="455" t="s">
        <v>469</v>
      </c>
      <c r="B29" s="461">
        <v>1137411.3799999999</v>
      </c>
      <c r="C29" s="461">
        <v>168517.8</v>
      </c>
      <c r="D29" s="459">
        <f t="shared" si="0"/>
        <v>1305929.18</v>
      </c>
      <c r="E29" s="461">
        <v>860608.34</v>
      </c>
      <c r="F29" s="461">
        <v>860608.34</v>
      </c>
      <c r="G29" s="460">
        <f t="shared" si="1"/>
        <v>445320.83999999997</v>
      </c>
    </row>
    <row r="30" spans="1:7" x14ac:dyDescent="0.25">
      <c r="A30" s="455" t="s">
        <v>470</v>
      </c>
      <c r="B30" s="461">
        <v>214843.27</v>
      </c>
      <c r="C30" s="461">
        <v>208165.36</v>
      </c>
      <c r="D30" s="459">
        <f t="shared" si="0"/>
        <v>423008.63</v>
      </c>
      <c r="E30" s="461">
        <v>203032.34</v>
      </c>
      <c r="F30" s="461">
        <v>203032.34</v>
      </c>
      <c r="G30" s="460">
        <f t="shared" si="1"/>
        <v>219976.29</v>
      </c>
    </row>
    <row r="31" spans="1:7" ht="25.5" x14ac:dyDescent="0.25">
      <c r="A31" s="455" t="s">
        <v>471</v>
      </c>
      <c r="B31" s="461">
        <v>1829814.48</v>
      </c>
      <c r="C31" s="461">
        <v>85009</v>
      </c>
      <c r="D31" s="459">
        <f t="shared" si="0"/>
        <v>1914823.48</v>
      </c>
      <c r="E31" s="461">
        <v>1090822.52</v>
      </c>
      <c r="F31" s="461">
        <v>1090822.52</v>
      </c>
      <c r="G31" s="460">
        <f t="shared" si="1"/>
        <v>824000.96</v>
      </c>
    </row>
    <row r="32" spans="1:7" x14ac:dyDescent="0.25">
      <c r="A32" s="455" t="s">
        <v>472</v>
      </c>
      <c r="B32" s="461">
        <v>112112.07</v>
      </c>
      <c r="C32" s="461">
        <v>7000</v>
      </c>
      <c r="D32" s="459">
        <f t="shared" si="0"/>
        <v>119112.07</v>
      </c>
      <c r="E32" s="461">
        <v>10480</v>
      </c>
      <c r="F32" s="461">
        <v>10480</v>
      </c>
      <c r="G32" s="460">
        <f t="shared" si="1"/>
        <v>108632.07</v>
      </c>
    </row>
    <row r="33" spans="1:7" x14ac:dyDescent="0.25">
      <c r="A33" s="455" t="s">
        <v>473</v>
      </c>
      <c r="B33" s="461">
        <v>1112886.7</v>
      </c>
      <c r="C33" s="461">
        <v>-191341.19</v>
      </c>
      <c r="D33" s="459">
        <f t="shared" si="0"/>
        <v>921545.51</v>
      </c>
      <c r="E33" s="461">
        <v>646355</v>
      </c>
      <c r="F33" s="461">
        <v>646355</v>
      </c>
      <c r="G33" s="460">
        <f t="shared" si="1"/>
        <v>275190.51</v>
      </c>
    </row>
    <row r="34" spans="1:7" ht="15.75" thickBot="1" x14ac:dyDescent="0.3">
      <c r="A34" s="457" t="s">
        <v>474</v>
      </c>
      <c r="B34" s="462">
        <v>833203.65</v>
      </c>
      <c r="C34" s="462">
        <v>-197383.34</v>
      </c>
      <c r="D34" s="463">
        <f t="shared" si="0"/>
        <v>635820.31000000006</v>
      </c>
      <c r="E34" s="462">
        <v>224662.21</v>
      </c>
      <c r="F34" s="462">
        <v>224662.21</v>
      </c>
      <c r="G34" s="464">
        <f t="shared" si="1"/>
        <v>411158.10000000009</v>
      </c>
    </row>
    <row r="35" spans="1:7" x14ac:dyDescent="0.25">
      <c r="A35" s="455" t="s">
        <v>475</v>
      </c>
      <c r="B35" s="461">
        <v>1559739.5</v>
      </c>
      <c r="C35" s="461">
        <v>360231</v>
      </c>
      <c r="D35" s="459">
        <f t="shared" si="0"/>
        <v>1919970.5</v>
      </c>
      <c r="E35" s="461">
        <v>1698618</v>
      </c>
      <c r="F35" s="461">
        <v>1698618</v>
      </c>
      <c r="G35" s="460">
        <f t="shared" si="1"/>
        <v>221352.5</v>
      </c>
    </row>
    <row r="36" spans="1:7" x14ac:dyDescent="0.25">
      <c r="A36" s="456" t="s">
        <v>371</v>
      </c>
      <c r="B36" s="459">
        <f>SUM(B37:B45)</f>
        <v>0</v>
      </c>
      <c r="C36" s="459">
        <f>SUM(C37:C45)</f>
        <v>0</v>
      </c>
      <c r="D36" s="459">
        <f>B36+C36</f>
        <v>0</v>
      </c>
      <c r="E36" s="459">
        <f>SUM(E37:E45)</f>
        <v>0</v>
      </c>
      <c r="F36" s="459">
        <f>SUM(F37:F45)</f>
        <v>0</v>
      </c>
      <c r="G36" s="460">
        <f t="shared" si="1"/>
        <v>0</v>
      </c>
    </row>
    <row r="37" spans="1:7" x14ac:dyDescent="0.25">
      <c r="A37" s="455" t="s">
        <v>210</v>
      </c>
      <c r="B37" s="461"/>
      <c r="C37" s="461"/>
      <c r="D37" s="459">
        <f t="shared" si="0"/>
        <v>0</v>
      </c>
      <c r="E37" s="461"/>
      <c r="F37" s="461"/>
      <c r="G37" s="460">
        <f t="shared" si="1"/>
        <v>0</v>
      </c>
    </row>
    <row r="38" spans="1:7" x14ac:dyDescent="0.25">
      <c r="A38" s="455" t="s">
        <v>211</v>
      </c>
      <c r="B38" s="461"/>
      <c r="C38" s="461"/>
      <c r="D38" s="459">
        <f t="shared" si="0"/>
        <v>0</v>
      </c>
      <c r="E38" s="461"/>
      <c r="F38" s="461"/>
      <c r="G38" s="460">
        <f t="shared" si="1"/>
        <v>0</v>
      </c>
    </row>
    <row r="39" spans="1:7" x14ac:dyDescent="0.25">
      <c r="A39" s="455" t="s">
        <v>212</v>
      </c>
      <c r="B39" s="461"/>
      <c r="C39" s="461"/>
      <c r="D39" s="459">
        <f t="shared" si="0"/>
        <v>0</v>
      </c>
      <c r="E39" s="461"/>
      <c r="F39" s="461"/>
      <c r="G39" s="460">
        <f t="shared" si="1"/>
        <v>0</v>
      </c>
    </row>
    <row r="40" spans="1:7" x14ac:dyDescent="0.25">
      <c r="A40" s="455" t="s">
        <v>213</v>
      </c>
      <c r="B40" s="461"/>
      <c r="C40" s="461"/>
      <c r="D40" s="459">
        <f t="shared" si="0"/>
        <v>0</v>
      </c>
      <c r="E40" s="461"/>
      <c r="F40" s="461"/>
      <c r="G40" s="460">
        <f t="shared" si="1"/>
        <v>0</v>
      </c>
    </row>
    <row r="41" spans="1:7" x14ac:dyDescent="0.25">
      <c r="A41" s="455" t="s">
        <v>214</v>
      </c>
      <c r="B41" s="461"/>
      <c r="C41" s="461"/>
      <c r="D41" s="459">
        <f t="shared" si="0"/>
        <v>0</v>
      </c>
      <c r="E41" s="461"/>
      <c r="F41" s="461"/>
      <c r="G41" s="460">
        <f t="shared" si="1"/>
        <v>0</v>
      </c>
    </row>
    <row r="42" spans="1:7" x14ac:dyDescent="0.25">
      <c r="A42" s="455" t="s">
        <v>476</v>
      </c>
      <c r="B42" s="461"/>
      <c r="C42" s="461"/>
      <c r="D42" s="459">
        <f t="shared" si="0"/>
        <v>0</v>
      </c>
      <c r="E42" s="461"/>
      <c r="F42" s="461"/>
      <c r="G42" s="460">
        <f t="shared" si="1"/>
        <v>0</v>
      </c>
    </row>
    <row r="43" spans="1:7" x14ac:dyDescent="0.25">
      <c r="A43" s="455" t="s">
        <v>216</v>
      </c>
      <c r="B43" s="461"/>
      <c r="C43" s="461"/>
      <c r="D43" s="459">
        <f t="shared" si="0"/>
        <v>0</v>
      </c>
      <c r="E43" s="461"/>
      <c r="F43" s="461"/>
      <c r="G43" s="460">
        <f t="shared" si="1"/>
        <v>0</v>
      </c>
    </row>
    <row r="44" spans="1:7" x14ac:dyDescent="0.25">
      <c r="A44" s="455" t="s">
        <v>217</v>
      </c>
      <c r="B44" s="461"/>
      <c r="C44" s="461"/>
      <c r="D44" s="459">
        <f t="shared" si="0"/>
        <v>0</v>
      </c>
      <c r="E44" s="461"/>
      <c r="F44" s="461"/>
      <c r="G44" s="460">
        <f t="shared" si="1"/>
        <v>0</v>
      </c>
    </row>
    <row r="45" spans="1:7" x14ac:dyDescent="0.25">
      <c r="A45" s="455" t="s">
        <v>218</v>
      </c>
      <c r="B45" s="461"/>
      <c r="C45" s="461"/>
      <c r="D45" s="459">
        <f t="shared" si="0"/>
        <v>0</v>
      </c>
      <c r="E45" s="461"/>
      <c r="F45" s="461"/>
      <c r="G45" s="460">
        <f t="shared" si="1"/>
        <v>0</v>
      </c>
    </row>
    <row r="46" spans="1:7" x14ac:dyDescent="0.25">
      <c r="A46" s="456" t="s">
        <v>477</v>
      </c>
      <c r="B46" s="459">
        <f>SUM(B47:B55)</f>
        <v>0</v>
      </c>
      <c r="C46" s="459">
        <f>SUM(C47:C55)</f>
        <v>116756.02</v>
      </c>
      <c r="D46" s="459">
        <f>B46+C46</f>
        <v>116756.02</v>
      </c>
      <c r="E46" s="459">
        <f>SUM(E47:E55)</f>
        <v>99994.96</v>
      </c>
      <c r="F46" s="459">
        <f>SUM(F47:F55)</f>
        <v>99994.96</v>
      </c>
      <c r="G46" s="460">
        <f t="shared" si="1"/>
        <v>16761.059999999998</v>
      </c>
    </row>
    <row r="47" spans="1:7" x14ac:dyDescent="0.25">
      <c r="A47" s="455" t="s">
        <v>478</v>
      </c>
      <c r="B47" s="461">
        <v>0</v>
      </c>
      <c r="C47" s="461">
        <v>100607.07</v>
      </c>
      <c r="D47" s="459">
        <f t="shared" si="0"/>
        <v>100607.07</v>
      </c>
      <c r="E47" s="461">
        <v>83847.009999999995</v>
      </c>
      <c r="F47" s="461">
        <v>83847.009999999995</v>
      </c>
      <c r="G47" s="460">
        <f>D47-E47</f>
        <v>16760.060000000012</v>
      </c>
    </row>
    <row r="48" spans="1:7" x14ac:dyDescent="0.25">
      <c r="A48" s="455" t="s">
        <v>479</v>
      </c>
      <c r="B48" s="461"/>
      <c r="C48" s="461">
        <v>4486.93</v>
      </c>
      <c r="D48" s="459">
        <f t="shared" si="0"/>
        <v>4486.93</v>
      </c>
      <c r="E48" s="461">
        <v>4486.93</v>
      </c>
      <c r="F48" s="461">
        <v>4486.93</v>
      </c>
      <c r="G48" s="460">
        <f t="shared" si="1"/>
        <v>0</v>
      </c>
    </row>
    <row r="49" spans="1:7" x14ac:dyDescent="0.25">
      <c r="A49" s="455" t="s">
        <v>480</v>
      </c>
      <c r="B49" s="461"/>
      <c r="C49" s="461"/>
      <c r="D49" s="459">
        <f t="shared" si="0"/>
        <v>0</v>
      </c>
      <c r="E49" s="461"/>
      <c r="F49" s="461"/>
      <c r="G49" s="460">
        <f t="shared" si="1"/>
        <v>0</v>
      </c>
    </row>
    <row r="50" spans="1:7" x14ac:dyDescent="0.25">
      <c r="A50" s="455" t="s">
        <v>481</v>
      </c>
      <c r="B50" s="461"/>
      <c r="C50" s="461"/>
      <c r="D50" s="459">
        <f t="shared" si="0"/>
        <v>0</v>
      </c>
      <c r="E50" s="461"/>
      <c r="F50" s="461"/>
      <c r="G50" s="460">
        <f t="shared" si="1"/>
        <v>0</v>
      </c>
    </row>
    <row r="51" spans="1:7" x14ac:dyDescent="0.25">
      <c r="A51" s="455" t="s">
        <v>482</v>
      </c>
      <c r="B51" s="461"/>
      <c r="C51" s="461"/>
      <c r="D51" s="459">
        <f t="shared" si="0"/>
        <v>0</v>
      </c>
      <c r="E51" s="461"/>
      <c r="F51" s="461"/>
      <c r="G51" s="460">
        <f t="shared" si="1"/>
        <v>0</v>
      </c>
    </row>
    <row r="52" spans="1:7" x14ac:dyDescent="0.25">
      <c r="A52" s="455" t="s">
        <v>483</v>
      </c>
      <c r="B52" s="461"/>
      <c r="C52" s="461">
        <v>11662.02</v>
      </c>
      <c r="D52" s="459">
        <f t="shared" si="0"/>
        <v>11662.02</v>
      </c>
      <c r="E52" s="461">
        <v>11661.02</v>
      </c>
      <c r="F52" s="461">
        <v>11661.02</v>
      </c>
      <c r="G52" s="460">
        <f t="shared" si="1"/>
        <v>1</v>
      </c>
    </row>
    <row r="53" spans="1:7" x14ac:dyDescent="0.25">
      <c r="A53" s="455" t="s">
        <v>484</v>
      </c>
      <c r="B53" s="461"/>
      <c r="C53" s="461"/>
      <c r="D53" s="459">
        <f t="shared" si="0"/>
        <v>0</v>
      </c>
      <c r="E53" s="461"/>
      <c r="F53" s="461"/>
      <c r="G53" s="460">
        <f t="shared" si="1"/>
        <v>0</v>
      </c>
    </row>
    <row r="54" spans="1:7" x14ac:dyDescent="0.25">
      <c r="A54" s="455" t="s">
        <v>485</v>
      </c>
      <c r="B54" s="461"/>
      <c r="C54" s="461"/>
      <c r="D54" s="459">
        <f t="shared" si="0"/>
        <v>0</v>
      </c>
      <c r="E54" s="461"/>
      <c r="F54" s="461"/>
      <c r="G54" s="460">
        <f t="shared" si="1"/>
        <v>0</v>
      </c>
    </row>
    <row r="55" spans="1:7" x14ac:dyDescent="0.25">
      <c r="A55" s="455" t="s">
        <v>54</v>
      </c>
      <c r="B55" s="461"/>
      <c r="C55" s="461"/>
      <c r="D55" s="459">
        <f t="shared" si="0"/>
        <v>0</v>
      </c>
      <c r="E55" s="461"/>
      <c r="F55" s="461"/>
      <c r="G55" s="460">
        <f t="shared" si="1"/>
        <v>0</v>
      </c>
    </row>
    <row r="56" spans="1:7" x14ac:dyDescent="0.25">
      <c r="A56" s="456" t="s">
        <v>234</v>
      </c>
      <c r="B56" s="459">
        <f>SUM(B57:B59)</f>
        <v>0</v>
      </c>
      <c r="C56" s="459">
        <f>SUM(C57:C59)</f>
        <v>0</v>
      </c>
      <c r="D56" s="459">
        <f>B56+C56</f>
        <v>0</v>
      </c>
      <c r="E56" s="459">
        <f>SUM(E57:E59)</f>
        <v>0</v>
      </c>
      <c r="F56" s="459">
        <f>SUM(F57:F59)</f>
        <v>0</v>
      </c>
      <c r="G56" s="460">
        <f t="shared" si="1"/>
        <v>0</v>
      </c>
    </row>
    <row r="57" spans="1:7" x14ac:dyDescent="0.25">
      <c r="A57" s="455" t="s">
        <v>486</v>
      </c>
      <c r="B57" s="461"/>
      <c r="C57" s="461"/>
      <c r="D57" s="459">
        <f t="shared" si="0"/>
        <v>0</v>
      </c>
      <c r="E57" s="461"/>
      <c r="F57" s="461"/>
      <c r="G57" s="460">
        <f t="shared" si="1"/>
        <v>0</v>
      </c>
    </row>
    <row r="58" spans="1:7" x14ac:dyDescent="0.25">
      <c r="A58" s="455" t="s">
        <v>487</v>
      </c>
      <c r="B58" s="461"/>
      <c r="C58" s="461"/>
      <c r="D58" s="459">
        <f t="shared" si="0"/>
        <v>0</v>
      </c>
      <c r="E58" s="461"/>
      <c r="F58" s="461"/>
      <c r="G58" s="460">
        <f t="shared" si="1"/>
        <v>0</v>
      </c>
    </row>
    <row r="59" spans="1:7" x14ac:dyDescent="0.25">
      <c r="A59" s="455" t="s">
        <v>488</v>
      </c>
      <c r="B59" s="461"/>
      <c r="C59" s="461"/>
      <c r="D59" s="459">
        <f t="shared" si="0"/>
        <v>0</v>
      </c>
      <c r="E59" s="461"/>
      <c r="F59" s="461"/>
      <c r="G59" s="460">
        <f t="shared" si="1"/>
        <v>0</v>
      </c>
    </row>
    <row r="60" spans="1:7" x14ac:dyDescent="0.25">
      <c r="A60" s="456" t="s">
        <v>489</v>
      </c>
      <c r="B60" s="459">
        <f>SUM(B61:B67)</f>
        <v>0</v>
      </c>
      <c r="C60" s="459">
        <f>SUM(C61:C67)</f>
        <v>0</v>
      </c>
      <c r="D60" s="459">
        <f>B60+C60</f>
        <v>0</v>
      </c>
      <c r="E60" s="459">
        <f>SUM(E61:E67)</f>
        <v>0</v>
      </c>
      <c r="F60" s="459">
        <f>SUM(F61:F67)</f>
        <v>0</v>
      </c>
      <c r="G60" s="460">
        <f t="shared" si="1"/>
        <v>0</v>
      </c>
    </row>
    <row r="61" spans="1:7" x14ac:dyDescent="0.25">
      <c r="A61" s="455" t="s">
        <v>490</v>
      </c>
      <c r="B61" s="461"/>
      <c r="C61" s="461"/>
      <c r="D61" s="459">
        <f t="shared" si="0"/>
        <v>0</v>
      </c>
      <c r="E61" s="461"/>
      <c r="F61" s="461"/>
      <c r="G61" s="460">
        <f t="shared" si="1"/>
        <v>0</v>
      </c>
    </row>
    <row r="62" spans="1:7" ht="15.75" thickBot="1" x14ac:dyDescent="0.3">
      <c r="A62" s="457" t="s">
        <v>491</v>
      </c>
      <c r="B62" s="462"/>
      <c r="C62" s="462"/>
      <c r="D62" s="463">
        <f t="shared" si="0"/>
        <v>0</v>
      </c>
      <c r="E62" s="462"/>
      <c r="F62" s="462"/>
      <c r="G62" s="464">
        <f t="shared" si="1"/>
        <v>0</v>
      </c>
    </row>
    <row r="63" spans="1:7" x14ac:dyDescent="0.25">
      <c r="A63" s="455" t="s">
        <v>492</v>
      </c>
      <c r="B63" s="461"/>
      <c r="C63" s="461"/>
      <c r="D63" s="459">
        <f t="shared" si="0"/>
        <v>0</v>
      </c>
      <c r="E63" s="461"/>
      <c r="F63" s="461"/>
      <c r="G63" s="460">
        <f t="shared" si="1"/>
        <v>0</v>
      </c>
    </row>
    <row r="64" spans="1:7" x14ac:dyDescent="0.25">
      <c r="A64" s="455" t="s">
        <v>493</v>
      </c>
      <c r="B64" s="461"/>
      <c r="C64" s="461"/>
      <c r="D64" s="459">
        <f t="shared" si="0"/>
        <v>0</v>
      </c>
      <c r="E64" s="461"/>
      <c r="F64" s="461"/>
      <c r="G64" s="460">
        <f t="shared" si="1"/>
        <v>0</v>
      </c>
    </row>
    <row r="65" spans="1:7" x14ac:dyDescent="0.25">
      <c r="A65" s="455" t="s">
        <v>494</v>
      </c>
      <c r="B65" s="461"/>
      <c r="C65" s="461"/>
      <c r="D65" s="459">
        <f t="shared" si="0"/>
        <v>0</v>
      </c>
      <c r="E65" s="461"/>
      <c r="F65" s="461"/>
      <c r="G65" s="460">
        <f t="shared" si="1"/>
        <v>0</v>
      </c>
    </row>
    <row r="66" spans="1:7" x14ac:dyDescent="0.25">
      <c r="A66" s="455" t="s">
        <v>495</v>
      </c>
      <c r="B66" s="461"/>
      <c r="C66" s="461"/>
      <c r="D66" s="459">
        <f t="shared" si="0"/>
        <v>0</v>
      </c>
      <c r="E66" s="461"/>
      <c r="F66" s="461"/>
      <c r="G66" s="460">
        <f t="shared" si="1"/>
        <v>0</v>
      </c>
    </row>
    <row r="67" spans="1:7" x14ac:dyDescent="0.25">
      <c r="A67" s="455" t="s">
        <v>496</v>
      </c>
      <c r="B67" s="461"/>
      <c r="C67" s="461"/>
      <c r="D67" s="459">
        <f t="shared" si="0"/>
        <v>0</v>
      </c>
      <c r="E67" s="461"/>
      <c r="F67" s="461"/>
      <c r="G67" s="460">
        <f t="shared" si="1"/>
        <v>0</v>
      </c>
    </row>
    <row r="68" spans="1:7" x14ac:dyDescent="0.25">
      <c r="A68" s="456" t="s">
        <v>197</v>
      </c>
      <c r="B68" s="459">
        <f>SUM(B69:B71)</f>
        <v>0</v>
      </c>
      <c r="C68" s="459">
        <f>SUM(C69:C71)</f>
        <v>0</v>
      </c>
      <c r="D68" s="459">
        <f>B68+C68</f>
        <v>0</v>
      </c>
      <c r="E68" s="459">
        <f>SUM(E69:E71)</f>
        <v>0</v>
      </c>
      <c r="F68" s="459">
        <f>SUM(F69:F71)</f>
        <v>0</v>
      </c>
      <c r="G68" s="460">
        <f t="shared" si="1"/>
        <v>0</v>
      </c>
    </row>
    <row r="69" spans="1:7" x14ac:dyDescent="0.25">
      <c r="A69" s="455" t="s">
        <v>220</v>
      </c>
      <c r="B69" s="461"/>
      <c r="C69" s="461"/>
      <c r="D69" s="459">
        <f t="shared" si="0"/>
        <v>0</v>
      </c>
      <c r="E69" s="461"/>
      <c r="F69" s="461"/>
      <c r="G69" s="460">
        <f t="shared" si="1"/>
        <v>0</v>
      </c>
    </row>
    <row r="70" spans="1:7" x14ac:dyDescent="0.25">
      <c r="A70" s="455" t="s">
        <v>67</v>
      </c>
      <c r="B70" s="461"/>
      <c r="C70" s="461"/>
      <c r="D70" s="459">
        <f t="shared" si="0"/>
        <v>0</v>
      </c>
      <c r="E70" s="461"/>
      <c r="F70" s="461"/>
      <c r="G70" s="460">
        <f t="shared" si="1"/>
        <v>0</v>
      </c>
    </row>
    <row r="71" spans="1:7" x14ac:dyDescent="0.25">
      <c r="A71" s="455" t="s">
        <v>221</v>
      </c>
      <c r="B71" s="461"/>
      <c r="C71" s="461"/>
      <c r="D71" s="459">
        <f t="shared" si="0"/>
        <v>0</v>
      </c>
      <c r="E71" s="461"/>
      <c r="F71" s="461"/>
      <c r="G71" s="460">
        <f t="shared" si="1"/>
        <v>0</v>
      </c>
    </row>
    <row r="72" spans="1:7" x14ac:dyDescent="0.25">
      <c r="A72" s="456" t="s">
        <v>497</v>
      </c>
      <c r="B72" s="459">
        <f>SUM(B73:B79)</f>
        <v>0</v>
      </c>
      <c r="C72" s="459">
        <f>SUM(C73:C79)</f>
        <v>0</v>
      </c>
      <c r="D72" s="459">
        <f>B72+C72</f>
        <v>0</v>
      </c>
      <c r="E72" s="459">
        <f>SUM(E73:E79)</f>
        <v>0</v>
      </c>
      <c r="F72" s="459">
        <f>SUM(F73:F79)</f>
        <v>0</v>
      </c>
      <c r="G72" s="460">
        <f t="shared" si="1"/>
        <v>0</v>
      </c>
    </row>
    <row r="73" spans="1:7" x14ac:dyDescent="0.25">
      <c r="A73" s="455" t="s">
        <v>498</v>
      </c>
      <c r="B73" s="461"/>
      <c r="C73" s="461"/>
      <c r="D73" s="459">
        <f t="shared" ref="D73:D79" si="2">B73+C73</f>
        <v>0</v>
      </c>
      <c r="E73" s="461"/>
      <c r="F73" s="461"/>
      <c r="G73" s="460">
        <f t="shared" ref="G73:G79" si="3">D73-E73</f>
        <v>0</v>
      </c>
    </row>
    <row r="74" spans="1:7" x14ac:dyDescent="0.25">
      <c r="A74" s="455" t="s">
        <v>223</v>
      </c>
      <c r="B74" s="461"/>
      <c r="C74" s="461"/>
      <c r="D74" s="459">
        <f t="shared" si="2"/>
        <v>0</v>
      </c>
      <c r="E74" s="461"/>
      <c r="F74" s="461"/>
      <c r="G74" s="460">
        <f t="shared" si="3"/>
        <v>0</v>
      </c>
    </row>
    <row r="75" spans="1:7" x14ac:dyDescent="0.25">
      <c r="A75" s="455" t="s">
        <v>224</v>
      </c>
      <c r="B75" s="461"/>
      <c r="C75" s="461"/>
      <c r="D75" s="459">
        <f t="shared" si="2"/>
        <v>0</v>
      </c>
      <c r="E75" s="461"/>
      <c r="F75" s="461"/>
      <c r="G75" s="460">
        <f t="shared" si="3"/>
        <v>0</v>
      </c>
    </row>
    <row r="76" spans="1:7" x14ac:dyDescent="0.25">
      <c r="A76" s="455" t="s">
        <v>225</v>
      </c>
      <c r="B76" s="461"/>
      <c r="C76" s="461"/>
      <c r="D76" s="459">
        <f t="shared" si="2"/>
        <v>0</v>
      </c>
      <c r="E76" s="461"/>
      <c r="F76" s="461"/>
      <c r="G76" s="460">
        <f t="shared" si="3"/>
        <v>0</v>
      </c>
    </row>
    <row r="77" spans="1:7" x14ac:dyDescent="0.25">
      <c r="A77" s="455" t="s">
        <v>226</v>
      </c>
      <c r="B77" s="461"/>
      <c r="C77" s="461"/>
      <c r="D77" s="459">
        <f t="shared" si="2"/>
        <v>0</v>
      </c>
      <c r="E77" s="461"/>
      <c r="F77" s="461"/>
      <c r="G77" s="460">
        <f t="shared" si="3"/>
        <v>0</v>
      </c>
    </row>
    <row r="78" spans="1:7" x14ac:dyDescent="0.25">
      <c r="A78" s="455" t="s">
        <v>227</v>
      </c>
      <c r="B78" s="461"/>
      <c r="C78" s="461"/>
      <c r="D78" s="459">
        <f t="shared" si="2"/>
        <v>0</v>
      </c>
      <c r="E78" s="461"/>
      <c r="F78" s="461"/>
      <c r="G78" s="460">
        <f t="shared" si="3"/>
        <v>0</v>
      </c>
    </row>
    <row r="79" spans="1:7" ht="15.75" thickBot="1" x14ac:dyDescent="0.3">
      <c r="A79" s="457" t="s">
        <v>499</v>
      </c>
      <c r="B79" s="462"/>
      <c r="C79" s="462"/>
      <c r="D79" s="463">
        <f t="shared" si="2"/>
        <v>0</v>
      </c>
      <c r="E79" s="462"/>
      <c r="F79" s="462"/>
      <c r="G79" s="464">
        <f t="shared" si="3"/>
        <v>0</v>
      </c>
    </row>
    <row r="80" spans="1:7" ht="15.75" thickBot="1" x14ac:dyDescent="0.3">
      <c r="A80" s="458" t="s">
        <v>500</v>
      </c>
      <c r="B80" s="431">
        <f>B72+B68+B60+B56+B46+B36+B26+B16+B8</f>
        <v>130107095.38</v>
      </c>
      <c r="C80" s="431">
        <f>C72+C68+C60+C56+C46+C36+C26+C16+C8</f>
        <v>4255486.33</v>
      </c>
      <c r="D80" s="431">
        <f>B80+C80</f>
        <v>134362581.71000001</v>
      </c>
      <c r="E80" s="431">
        <f>E72+E68+E60+E56+E46+E36+E26+E16+E8</f>
        <v>91088618.900000006</v>
      </c>
      <c r="F80" s="431">
        <f>F72+F68+F60+F56+F46+F36+F26+F16+F8</f>
        <v>88412472.330000013</v>
      </c>
      <c r="G80" s="465">
        <f>D80-E80</f>
        <v>43273962.810000002</v>
      </c>
    </row>
    <row r="81" spans="1:7" x14ac:dyDescent="0.25">
      <c r="A81" s="570"/>
      <c r="B81" s="571"/>
      <c r="C81" s="571"/>
      <c r="D81" s="571"/>
      <c r="E81" s="571"/>
      <c r="F81" s="571"/>
      <c r="G81" s="571"/>
    </row>
    <row r="82" spans="1:7" x14ac:dyDescent="0.25">
      <c r="A82" s="570"/>
      <c r="B82" s="571"/>
      <c r="C82" s="571"/>
      <c r="D82" s="571"/>
      <c r="E82" s="571"/>
      <c r="F82" s="571"/>
      <c r="G82" s="571"/>
    </row>
    <row r="83" spans="1:7" x14ac:dyDescent="0.25">
      <c r="A83" s="570"/>
      <c r="B83" s="571"/>
      <c r="C83" s="571"/>
      <c r="D83" s="571"/>
      <c r="E83" s="571"/>
      <c r="F83" s="571"/>
      <c r="G83" s="571"/>
    </row>
    <row r="84" spans="1:7" x14ac:dyDescent="0.25">
      <c r="A84" s="570"/>
      <c r="B84" s="571"/>
      <c r="C84" s="571"/>
      <c r="D84" s="571"/>
      <c r="E84" s="571"/>
      <c r="F84" s="571"/>
      <c r="G84" s="571"/>
    </row>
    <row r="85" spans="1:7" x14ac:dyDescent="0.25">
      <c r="A85" s="570"/>
      <c r="B85" s="571"/>
      <c r="C85" s="571"/>
      <c r="D85" s="571"/>
      <c r="E85" s="571"/>
      <c r="F85" s="571"/>
      <c r="G85" s="571"/>
    </row>
    <row r="86" spans="1:7" x14ac:dyDescent="0.25">
      <c r="A86" s="570"/>
      <c r="B86" s="571"/>
      <c r="C86" s="571"/>
      <c r="D86" s="571"/>
      <c r="E86" s="571"/>
      <c r="F86" s="571"/>
      <c r="G86" s="571"/>
    </row>
    <row r="87" spans="1:7" ht="16.5" x14ac:dyDescent="0.25">
      <c r="A87" s="109"/>
      <c r="B87" s="109"/>
      <c r="C87" s="109"/>
      <c r="D87" s="109"/>
      <c r="E87" s="109"/>
      <c r="F87" s="109"/>
      <c r="G87" s="109"/>
    </row>
    <row r="88" spans="1:7" ht="16.5" x14ac:dyDescent="0.25">
      <c r="A88" s="109"/>
      <c r="B88" s="109"/>
      <c r="C88" s="109"/>
      <c r="D88" s="109"/>
      <c r="E88" s="109"/>
      <c r="F88" s="109"/>
      <c r="G88" s="109"/>
    </row>
    <row r="89" spans="1:7" ht="16.5" x14ac:dyDescent="0.25">
      <c r="A89" s="109"/>
      <c r="B89" s="109"/>
      <c r="C89" s="109"/>
      <c r="D89" s="109"/>
      <c r="E89" s="109"/>
      <c r="F89" s="109"/>
      <c r="G89" s="109"/>
    </row>
    <row r="90" spans="1:7" ht="16.5" x14ac:dyDescent="0.25">
      <c r="A90" s="109"/>
      <c r="B90" s="109"/>
      <c r="C90" s="109"/>
      <c r="D90" s="109"/>
      <c r="E90" s="109"/>
      <c r="F90" s="109"/>
      <c r="G90" s="109"/>
    </row>
  </sheetData>
  <sheetProtection password="C115" sheet="1" scenarios="1" formatColumns="0" formatRows="0"/>
  <mergeCells count="6">
    <mergeCell ref="A6:A7"/>
    <mergeCell ref="A1:G1"/>
    <mergeCell ref="A2:G2"/>
    <mergeCell ref="A3:G3"/>
    <mergeCell ref="A4:G4"/>
    <mergeCell ref="A5:E5"/>
  </mergeCells>
  <pageMargins left="0.70866141732283472" right="0.70866141732283472" top="0.74803149606299213" bottom="0.74803149606299213" header="0.31496062992125984" footer="0.31496062992125984"/>
  <pageSetup scale="67" orientation="portrait" horizontalDpi="1200" verticalDpi="1200" r:id="rId1"/>
  <rowBreaks count="1" manualBreakCount="1">
    <brk id="62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I161"/>
  <sheetViews>
    <sheetView workbookViewId="0">
      <pane ySplit="9" topLeftCell="A88" activePane="bottomLeft" state="frozen"/>
      <selection pane="bottomLeft" activeCell="K171" sqref="K171"/>
    </sheetView>
  </sheetViews>
  <sheetFormatPr baseColWidth="10" defaultColWidth="11" defaultRowHeight="12.75" x14ac:dyDescent="0.2"/>
  <cols>
    <col min="1" max="1" width="4" style="924" customWidth="1"/>
    <col min="2" max="2" width="11" style="924"/>
    <col min="3" max="3" width="46" style="924" customWidth="1"/>
    <col min="4" max="4" width="16" style="924" customWidth="1"/>
    <col min="5" max="5" width="19.140625" style="924" customWidth="1"/>
    <col min="6" max="6" width="13.5703125" style="924" customWidth="1"/>
    <col min="7" max="7" width="13.140625" style="924" customWidth="1"/>
    <col min="8" max="8" width="14.7109375" style="924" customWidth="1"/>
    <col min="9" max="9" width="15.28515625" style="924" bestFit="1" customWidth="1"/>
    <col min="10" max="256" width="11" style="924"/>
    <col min="257" max="257" width="4" style="924" customWidth="1"/>
    <col min="258" max="258" width="11" style="924"/>
    <col min="259" max="259" width="46" style="924" customWidth="1"/>
    <col min="260" max="260" width="16" style="924" customWidth="1"/>
    <col min="261" max="261" width="19.140625" style="924" customWidth="1"/>
    <col min="262" max="262" width="13.5703125" style="924" customWidth="1"/>
    <col min="263" max="263" width="13.140625" style="924" customWidth="1"/>
    <col min="264" max="264" width="14.7109375" style="924" customWidth="1"/>
    <col min="265" max="265" width="15.28515625" style="924" bestFit="1" customWidth="1"/>
    <col min="266" max="512" width="11" style="924"/>
    <col min="513" max="513" width="4" style="924" customWidth="1"/>
    <col min="514" max="514" width="11" style="924"/>
    <col min="515" max="515" width="46" style="924" customWidth="1"/>
    <col min="516" max="516" width="16" style="924" customWidth="1"/>
    <col min="517" max="517" width="19.140625" style="924" customWidth="1"/>
    <col min="518" max="518" width="13.5703125" style="924" customWidth="1"/>
    <col min="519" max="519" width="13.140625" style="924" customWidth="1"/>
    <col min="520" max="520" width="14.7109375" style="924" customWidth="1"/>
    <col min="521" max="521" width="15.28515625" style="924" bestFit="1" customWidth="1"/>
    <col min="522" max="768" width="11" style="924"/>
    <col min="769" max="769" width="4" style="924" customWidth="1"/>
    <col min="770" max="770" width="11" style="924"/>
    <col min="771" max="771" width="46" style="924" customWidth="1"/>
    <col min="772" max="772" width="16" style="924" customWidth="1"/>
    <col min="773" max="773" width="19.140625" style="924" customWidth="1"/>
    <col min="774" max="774" width="13.5703125" style="924" customWidth="1"/>
    <col min="775" max="775" width="13.140625" style="924" customWidth="1"/>
    <col min="776" max="776" width="14.7109375" style="924" customWidth="1"/>
    <col min="777" max="777" width="15.28515625" style="924" bestFit="1" customWidth="1"/>
    <col min="778" max="1024" width="11" style="924"/>
    <col min="1025" max="1025" width="4" style="924" customWidth="1"/>
    <col min="1026" max="1026" width="11" style="924"/>
    <col min="1027" max="1027" width="46" style="924" customWidth="1"/>
    <col min="1028" max="1028" width="16" style="924" customWidth="1"/>
    <col min="1029" max="1029" width="19.140625" style="924" customWidth="1"/>
    <col min="1030" max="1030" width="13.5703125" style="924" customWidth="1"/>
    <col min="1031" max="1031" width="13.140625" style="924" customWidth="1"/>
    <col min="1032" max="1032" width="14.7109375" style="924" customWidth="1"/>
    <col min="1033" max="1033" width="15.28515625" style="924" bestFit="1" customWidth="1"/>
    <col min="1034" max="1280" width="11" style="924"/>
    <col min="1281" max="1281" width="4" style="924" customWidth="1"/>
    <col min="1282" max="1282" width="11" style="924"/>
    <col min="1283" max="1283" width="46" style="924" customWidth="1"/>
    <col min="1284" max="1284" width="16" style="924" customWidth="1"/>
    <col min="1285" max="1285" width="19.140625" style="924" customWidth="1"/>
    <col min="1286" max="1286" width="13.5703125" style="924" customWidth="1"/>
    <col min="1287" max="1287" width="13.140625" style="924" customWidth="1"/>
    <col min="1288" max="1288" width="14.7109375" style="924" customWidth="1"/>
    <col min="1289" max="1289" width="15.28515625" style="924" bestFit="1" customWidth="1"/>
    <col min="1290" max="1536" width="11" style="924"/>
    <col min="1537" max="1537" width="4" style="924" customWidth="1"/>
    <col min="1538" max="1538" width="11" style="924"/>
    <col min="1539" max="1539" width="46" style="924" customWidth="1"/>
    <col min="1540" max="1540" width="16" style="924" customWidth="1"/>
    <col min="1541" max="1541" width="19.140625" style="924" customWidth="1"/>
    <col min="1542" max="1542" width="13.5703125" style="924" customWidth="1"/>
    <col min="1543" max="1543" width="13.140625" style="924" customWidth="1"/>
    <col min="1544" max="1544" width="14.7109375" style="924" customWidth="1"/>
    <col min="1545" max="1545" width="15.28515625" style="924" bestFit="1" customWidth="1"/>
    <col min="1546" max="1792" width="11" style="924"/>
    <col min="1793" max="1793" width="4" style="924" customWidth="1"/>
    <col min="1794" max="1794" width="11" style="924"/>
    <col min="1795" max="1795" width="46" style="924" customWidth="1"/>
    <col min="1796" max="1796" width="16" style="924" customWidth="1"/>
    <col min="1797" max="1797" width="19.140625" style="924" customWidth="1"/>
    <col min="1798" max="1798" width="13.5703125" style="924" customWidth="1"/>
    <col min="1799" max="1799" width="13.140625" style="924" customWidth="1"/>
    <col min="1800" max="1800" width="14.7109375" style="924" customWidth="1"/>
    <col min="1801" max="1801" width="15.28515625" style="924" bestFit="1" customWidth="1"/>
    <col min="1802" max="2048" width="11" style="924"/>
    <col min="2049" max="2049" width="4" style="924" customWidth="1"/>
    <col min="2050" max="2050" width="11" style="924"/>
    <col min="2051" max="2051" width="46" style="924" customWidth="1"/>
    <col min="2052" max="2052" width="16" style="924" customWidth="1"/>
    <col min="2053" max="2053" width="19.140625" style="924" customWidth="1"/>
    <col min="2054" max="2054" width="13.5703125" style="924" customWidth="1"/>
    <col min="2055" max="2055" width="13.140625" style="924" customWidth="1"/>
    <col min="2056" max="2056" width="14.7109375" style="924" customWidth="1"/>
    <col min="2057" max="2057" width="15.28515625" style="924" bestFit="1" customWidth="1"/>
    <col min="2058" max="2304" width="11" style="924"/>
    <col min="2305" max="2305" width="4" style="924" customWidth="1"/>
    <col min="2306" max="2306" width="11" style="924"/>
    <col min="2307" max="2307" width="46" style="924" customWidth="1"/>
    <col min="2308" max="2308" width="16" style="924" customWidth="1"/>
    <col min="2309" max="2309" width="19.140625" style="924" customWidth="1"/>
    <col min="2310" max="2310" width="13.5703125" style="924" customWidth="1"/>
    <col min="2311" max="2311" width="13.140625" style="924" customWidth="1"/>
    <col min="2312" max="2312" width="14.7109375" style="924" customWidth="1"/>
    <col min="2313" max="2313" width="15.28515625" style="924" bestFit="1" customWidth="1"/>
    <col min="2314" max="2560" width="11" style="924"/>
    <col min="2561" max="2561" width="4" style="924" customWidth="1"/>
    <col min="2562" max="2562" width="11" style="924"/>
    <col min="2563" max="2563" width="46" style="924" customWidth="1"/>
    <col min="2564" max="2564" width="16" style="924" customWidth="1"/>
    <col min="2565" max="2565" width="19.140625" style="924" customWidth="1"/>
    <col min="2566" max="2566" width="13.5703125" style="924" customWidth="1"/>
    <col min="2567" max="2567" width="13.140625" style="924" customWidth="1"/>
    <col min="2568" max="2568" width="14.7109375" style="924" customWidth="1"/>
    <col min="2569" max="2569" width="15.28515625" style="924" bestFit="1" customWidth="1"/>
    <col min="2570" max="2816" width="11" style="924"/>
    <col min="2817" max="2817" width="4" style="924" customWidth="1"/>
    <col min="2818" max="2818" width="11" style="924"/>
    <col min="2819" max="2819" width="46" style="924" customWidth="1"/>
    <col min="2820" max="2820" width="16" style="924" customWidth="1"/>
    <col min="2821" max="2821" width="19.140625" style="924" customWidth="1"/>
    <col min="2822" max="2822" width="13.5703125" style="924" customWidth="1"/>
    <col min="2823" max="2823" width="13.140625" style="924" customWidth="1"/>
    <col min="2824" max="2824" width="14.7109375" style="924" customWidth="1"/>
    <col min="2825" max="2825" width="15.28515625" style="924" bestFit="1" customWidth="1"/>
    <col min="2826" max="3072" width="11" style="924"/>
    <col min="3073" max="3073" width="4" style="924" customWidth="1"/>
    <col min="3074" max="3074" width="11" style="924"/>
    <col min="3075" max="3075" width="46" style="924" customWidth="1"/>
    <col min="3076" max="3076" width="16" style="924" customWidth="1"/>
    <col min="3077" max="3077" width="19.140625" style="924" customWidth="1"/>
    <col min="3078" max="3078" width="13.5703125" style="924" customWidth="1"/>
    <col min="3079" max="3079" width="13.140625" style="924" customWidth="1"/>
    <col min="3080" max="3080" width="14.7109375" style="924" customWidth="1"/>
    <col min="3081" max="3081" width="15.28515625" style="924" bestFit="1" customWidth="1"/>
    <col min="3082" max="3328" width="11" style="924"/>
    <col min="3329" max="3329" width="4" style="924" customWidth="1"/>
    <col min="3330" max="3330" width="11" style="924"/>
    <col min="3331" max="3331" width="46" style="924" customWidth="1"/>
    <col min="3332" max="3332" width="16" style="924" customWidth="1"/>
    <col min="3333" max="3333" width="19.140625" style="924" customWidth="1"/>
    <col min="3334" max="3334" width="13.5703125" style="924" customWidth="1"/>
    <col min="3335" max="3335" width="13.140625" style="924" customWidth="1"/>
    <col min="3336" max="3336" width="14.7109375" style="924" customWidth="1"/>
    <col min="3337" max="3337" width="15.28515625" style="924" bestFit="1" customWidth="1"/>
    <col min="3338" max="3584" width="11" style="924"/>
    <col min="3585" max="3585" width="4" style="924" customWidth="1"/>
    <col min="3586" max="3586" width="11" style="924"/>
    <col min="3587" max="3587" width="46" style="924" customWidth="1"/>
    <col min="3588" max="3588" width="16" style="924" customWidth="1"/>
    <col min="3589" max="3589" width="19.140625" style="924" customWidth="1"/>
    <col min="3590" max="3590" width="13.5703125" style="924" customWidth="1"/>
    <col min="3591" max="3591" width="13.140625" style="924" customWidth="1"/>
    <col min="3592" max="3592" width="14.7109375" style="924" customWidth="1"/>
    <col min="3593" max="3593" width="15.28515625" style="924" bestFit="1" customWidth="1"/>
    <col min="3594" max="3840" width="11" style="924"/>
    <col min="3841" max="3841" width="4" style="924" customWidth="1"/>
    <col min="3842" max="3842" width="11" style="924"/>
    <col min="3843" max="3843" width="46" style="924" customWidth="1"/>
    <col min="3844" max="3844" width="16" style="924" customWidth="1"/>
    <col min="3845" max="3845" width="19.140625" style="924" customWidth="1"/>
    <col min="3846" max="3846" width="13.5703125" style="924" customWidth="1"/>
    <col min="3847" max="3847" width="13.140625" style="924" customWidth="1"/>
    <col min="3848" max="3848" width="14.7109375" style="924" customWidth="1"/>
    <col min="3849" max="3849" width="15.28515625" style="924" bestFit="1" customWidth="1"/>
    <col min="3850" max="4096" width="11" style="924"/>
    <col min="4097" max="4097" width="4" style="924" customWidth="1"/>
    <col min="4098" max="4098" width="11" style="924"/>
    <col min="4099" max="4099" width="46" style="924" customWidth="1"/>
    <col min="4100" max="4100" width="16" style="924" customWidth="1"/>
    <col min="4101" max="4101" width="19.140625" style="924" customWidth="1"/>
    <col min="4102" max="4102" width="13.5703125" style="924" customWidth="1"/>
    <col min="4103" max="4103" width="13.140625" style="924" customWidth="1"/>
    <col min="4104" max="4104" width="14.7109375" style="924" customWidth="1"/>
    <col min="4105" max="4105" width="15.28515625" style="924" bestFit="1" customWidth="1"/>
    <col min="4106" max="4352" width="11" style="924"/>
    <col min="4353" max="4353" width="4" style="924" customWidth="1"/>
    <col min="4354" max="4354" width="11" style="924"/>
    <col min="4355" max="4355" width="46" style="924" customWidth="1"/>
    <col min="4356" max="4356" width="16" style="924" customWidth="1"/>
    <col min="4357" max="4357" width="19.140625" style="924" customWidth="1"/>
    <col min="4358" max="4358" width="13.5703125" style="924" customWidth="1"/>
    <col min="4359" max="4359" width="13.140625" style="924" customWidth="1"/>
    <col min="4360" max="4360" width="14.7109375" style="924" customWidth="1"/>
    <col min="4361" max="4361" width="15.28515625" style="924" bestFit="1" customWidth="1"/>
    <col min="4362" max="4608" width="11" style="924"/>
    <col min="4609" max="4609" width="4" style="924" customWidth="1"/>
    <col min="4610" max="4610" width="11" style="924"/>
    <col min="4611" max="4611" width="46" style="924" customWidth="1"/>
    <col min="4612" max="4612" width="16" style="924" customWidth="1"/>
    <col min="4613" max="4613" width="19.140625" style="924" customWidth="1"/>
    <col min="4614" max="4614" width="13.5703125" style="924" customWidth="1"/>
    <col min="4615" max="4615" width="13.140625" style="924" customWidth="1"/>
    <col min="4616" max="4616" width="14.7109375" style="924" customWidth="1"/>
    <col min="4617" max="4617" width="15.28515625" style="924" bestFit="1" customWidth="1"/>
    <col min="4618" max="4864" width="11" style="924"/>
    <col min="4865" max="4865" width="4" style="924" customWidth="1"/>
    <col min="4866" max="4866" width="11" style="924"/>
    <col min="4867" max="4867" width="46" style="924" customWidth="1"/>
    <col min="4868" max="4868" width="16" style="924" customWidth="1"/>
    <col min="4869" max="4869" width="19.140625" style="924" customWidth="1"/>
    <col min="4870" max="4870" width="13.5703125" style="924" customWidth="1"/>
    <col min="4871" max="4871" width="13.140625" style="924" customWidth="1"/>
    <col min="4872" max="4872" width="14.7109375" style="924" customWidth="1"/>
    <col min="4873" max="4873" width="15.28515625" style="924" bestFit="1" customWidth="1"/>
    <col min="4874" max="5120" width="11" style="924"/>
    <col min="5121" max="5121" width="4" style="924" customWidth="1"/>
    <col min="5122" max="5122" width="11" style="924"/>
    <col min="5123" max="5123" width="46" style="924" customWidth="1"/>
    <col min="5124" max="5124" width="16" style="924" customWidth="1"/>
    <col min="5125" max="5125" width="19.140625" style="924" customWidth="1"/>
    <col min="5126" max="5126" width="13.5703125" style="924" customWidth="1"/>
    <col min="5127" max="5127" width="13.140625" style="924" customWidth="1"/>
    <col min="5128" max="5128" width="14.7109375" style="924" customWidth="1"/>
    <col min="5129" max="5129" width="15.28515625" style="924" bestFit="1" customWidth="1"/>
    <col min="5130" max="5376" width="11" style="924"/>
    <col min="5377" max="5377" width="4" style="924" customWidth="1"/>
    <col min="5378" max="5378" width="11" style="924"/>
    <col min="5379" max="5379" width="46" style="924" customWidth="1"/>
    <col min="5380" max="5380" width="16" style="924" customWidth="1"/>
    <col min="5381" max="5381" width="19.140625" style="924" customWidth="1"/>
    <col min="5382" max="5382" width="13.5703125" style="924" customWidth="1"/>
    <col min="5383" max="5383" width="13.140625" style="924" customWidth="1"/>
    <col min="5384" max="5384" width="14.7109375" style="924" customWidth="1"/>
    <col min="5385" max="5385" width="15.28515625" style="924" bestFit="1" customWidth="1"/>
    <col min="5386" max="5632" width="11" style="924"/>
    <col min="5633" max="5633" width="4" style="924" customWidth="1"/>
    <col min="5634" max="5634" width="11" style="924"/>
    <col min="5635" max="5635" width="46" style="924" customWidth="1"/>
    <col min="5636" max="5636" width="16" style="924" customWidth="1"/>
    <col min="5637" max="5637" width="19.140625" style="924" customWidth="1"/>
    <col min="5638" max="5638" width="13.5703125" style="924" customWidth="1"/>
    <col min="5639" max="5639" width="13.140625" style="924" customWidth="1"/>
    <col min="5640" max="5640" width="14.7109375" style="924" customWidth="1"/>
    <col min="5641" max="5641" width="15.28515625" style="924" bestFit="1" customWidth="1"/>
    <col min="5642" max="5888" width="11" style="924"/>
    <col min="5889" max="5889" width="4" style="924" customWidth="1"/>
    <col min="5890" max="5890" width="11" style="924"/>
    <col min="5891" max="5891" width="46" style="924" customWidth="1"/>
    <col min="5892" max="5892" width="16" style="924" customWidth="1"/>
    <col min="5893" max="5893" width="19.140625" style="924" customWidth="1"/>
    <col min="5894" max="5894" width="13.5703125" style="924" customWidth="1"/>
    <col min="5895" max="5895" width="13.140625" style="924" customWidth="1"/>
    <col min="5896" max="5896" width="14.7109375" style="924" customWidth="1"/>
    <col min="5897" max="5897" width="15.28515625" style="924" bestFit="1" customWidth="1"/>
    <col min="5898" max="6144" width="11" style="924"/>
    <col min="6145" max="6145" width="4" style="924" customWidth="1"/>
    <col min="6146" max="6146" width="11" style="924"/>
    <col min="6147" max="6147" width="46" style="924" customWidth="1"/>
    <col min="6148" max="6148" width="16" style="924" customWidth="1"/>
    <col min="6149" max="6149" width="19.140625" style="924" customWidth="1"/>
    <col min="6150" max="6150" width="13.5703125" style="924" customWidth="1"/>
    <col min="6151" max="6151" width="13.140625" style="924" customWidth="1"/>
    <col min="6152" max="6152" width="14.7109375" style="924" customWidth="1"/>
    <col min="6153" max="6153" width="15.28515625" style="924" bestFit="1" customWidth="1"/>
    <col min="6154" max="6400" width="11" style="924"/>
    <col min="6401" max="6401" width="4" style="924" customWidth="1"/>
    <col min="6402" max="6402" width="11" style="924"/>
    <col min="6403" max="6403" width="46" style="924" customWidth="1"/>
    <col min="6404" max="6404" width="16" style="924" customWidth="1"/>
    <col min="6405" max="6405" width="19.140625" style="924" customWidth="1"/>
    <col min="6406" max="6406" width="13.5703125" style="924" customWidth="1"/>
    <col min="6407" max="6407" width="13.140625" style="924" customWidth="1"/>
    <col min="6408" max="6408" width="14.7109375" style="924" customWidth="1"/>
    <col min="6409" max="6409" width="15.28515625" style="924" bestFit="1" customWidth="1"/>
    <col min="6410" max="6656" width="11" style="924"/>
    <col min="6657" max="6657" width="4" style="924" customWidth="1"/>
    <col min="6658" max="6658" width="11" style="924"/>
    <col min="6659" max="6659" width="46" style="924" customWidth="1"/>
    <col min="6660" max="6660" width="16" style="924" customWidth="1"/>
    <col min="6661" max="6661" width="19.140625" style="924" customWidth="1"/>
    <col min="6662" max="6662" width="13.5703125" style="924" customWidth="1"/>
    <col min="6663" max="6663" width="13.140625" style="924" customWidth="1"/>
    <col min="6664" max="6664" width="14.7109375" style="924" customWidth="1"/>
    <col min="6665" max="6665" width="15.28515625" style="924" bestFit="1" customWidth="1"/>
    <col min="6666" max="6912" width="11" style="924"/>
    <col min="6913" max="6913" width="4" style="924" customWidth="1"/>
    <col min="6914" max="6914" width="11" style="924"/>
    <col min="6915" max="6915" width="46" style="924" customWidth="1"/>
    <col min="6916" max="6916" width="16" style="924" customWidth="1"/>
    <col min="6917" max="6917" width="19.140625" style="924" customWidth="1"/>
    <col min="6918" max="6918" width="13.5703125" style="924" customWidth="1"/>
    <col min="6919" max="6919" width="13.140625" style="924" customWidth="1"/>
    <col min="6920" max="6920" width="14.7109375" style="924" customWidth="1"/>
    <col min="6921" max="6921" width="15.28515625" style="924" bestFit="1" customWidth="1"/>
    <col min="6922" max="7168" width="11" style="924"/>
    <col min="7169" max="7169" width="4" style="924" customWidth="1"/>
    <col min="7170" max="7170" width="11" style="924"/>
    <col min="7171" max="7171" width="46" style="924" customWidth="1"/>
    <col min="7172" max="7172" width="16" style="924" customWidth="1"/>
    <col min="7173" max="7173" width="19.140625" style="924" customWidth="1"/>
    <col min="7174" max="7174" width="13.5703125" style="924" customWidth="1"/>
    <col min="7175" max="7175" width="13.140625" style="924" customWidth="1"/>
    <col min="7176" max="7176" width="14.7109375" style="924" customWidth="1"/>
    <col min="7177" max="7177" width="15.28515625" style="924" bestFit="1" customWidth="1"/>
    <col min="7178" max="7424" width="11" style="924"/>
    <col min="7425" max="7425" width="4" style="924" customWidth="1"/>
    <col min="7426" max="7426" width="11" style="924"/>
    <col min="7427" max="7427" width="46" style="924" customWidth="1"/>
    <col min="7428" max="7428" width="16" style="924" customWidth="1"/>
    <col min="7429" max="7429" width="19.140625" style="924" customWidth="1"/>
    <col min="7430" max="7430" width="13.5703125" style="924" customWidth="1"/>
    <col min="7431" max="7431" width="13.140625" style="924" customWidth="1"/>
    <col min="7432" max="7432" width="14.7109375" style="924" customWidth="1"/>
    <col min="7433" max="7433" width="15.28515625" style="924" bestFit="1" customWidth="1"/>
    <col min="7434" max="7680" width="11" style="924"/>
    <col min="7681" max="7681" width="4" style="924" customWidth="1"/>
    <col min="7682" max="7682" width="11" style="924"/>
    <col min="7683" max="7683" width="46" style="924" customWidth="1"/>
    <col min="7684" max="7684" width="16" style="924" customWidth="1"/>
    <col min="7685" max="7685" width="19.140625" style="924" customWidth="1"/>
    <col min="7686" max="7686" width="13.5703125" style="924" customWidth="1"/>
    <col min="7687" max="7687" width="13.140625" style="924" customWidth="1"/>
    <col min="7688" max="7688" width="14.7109375" style="924" customWidth="1"/>
    <col min="7689" max="7689" width="15.28515625" style="924" bestFit="1" customWidth="1"/>
    <col min="7690" max="7936" width="11" style="924"/>
    <col min="7937" max="7937" width="4" style="924" customWidth="1"/>
    <col min="7938" max="7938" width="11" style="924"/>
    <col min="7939" max="7939" width="46" style="924" customWidth="1"/>
    <col min="7940" max="7940" width="16" style="924" customWidth="1"/>
    <col min="7941" max="7941" width="19.140625" style="924" customWidth="1"/>
    <col min="7942" max="7942" width="13.5703125" style="924" customWidth="1"/>
    <col min="7943" max="7943" width="13.140625" style="924" customWidth="1"/>
    <col min="7944" max="7944" width="14.7109375" style="924" customWidth="1"/>
    <col min="7945" max="7945" width="15.28515625" style="924" bestFit="1" customWidth="1"/>
    <col min="7946" max="8192" width="11" style="924"/>
    <col min="8193" max="8193" width="4" style="924" customWidth="1"/>
    <col min="8194" max="8194" width="11" style="924"/>
    <col min="8195" max="8195" width="46" style="924" customWidth="1"/>
    <col min="8196" max="8196" width="16" style="924" customWidth="1"/>
    <col min="8197" max="8197" width="19.140625" style="924" customWidth="1"/>
    <col min="8198" max="8198" width="13.5703125" style="924" customWidth="1"/>
    <col min="8199" max="8199" width="13.140625" style="924" customWidth="1"/>
    <col min="8200" max="8200" width="14.7109375" style="924" customWidth="1"/>
    <col min="8201" max="8201" width="15.28515625" style="924" bestFit="1" customWidth="1"/>
    <col min="8202" max="8448" width="11" style="924"/>
    <col min="8449" max="8449" width="4" style="924" customWidth="1"/>
    <col min="8450" max="8450" width="11" style="924"/>
    <col min="8451" max="8451" width="46" style="924" customWidth="1"/>
    <col min="8452" max="8452" width="16" style="924" customWidth="1"/>
    <col min="8453" max="8453" width="19.140625" style="924" customWidth="1"/>
    <col min="8454" max="8454" width="13.5703125" style="924" customWidth="1"/>
    <col min="8455" max="8455" width="13.140625" style="924" customWidth="1"/>
    <col min="8456" max="8456" width="14.7109375" style="924" customWidth="1"/>
    <col min="8457" max="8457" width="15.28515625" style="924" bestFit="1" customWidth="1"/>
    <col min="8458" max="8704" width="11" style="924"/>
    <col min="8705" max="8705" width="4" style="924" customWidth="1"/>
    <col min="8706" max="8706" width="11" style="924"/>
    <col min="8707" max="8707" width="46" style="924" customWidth="1"/>
    <col min="8708" max="8708" width="16" style="924" customWidth="1"/>
    <col min="8709" max="8709" width="19.140625" style="924" customWidth="1"/>
    <col min="8710" max="8710" width="13.5703125" style="924" customWidth="1"/>
    <col min="8711" max="8711" width="13.140625" style="924" customWidth="1"/>
    <col min="8712" max="8712" width="14.7109375" style="924" customWidth="1"/>
    <col min="8713" max="8713" width="15.28515625" style="924" bestFit="1" customWidth="1"/>
    <col min="8714" max="8960" width="11" style="924"/>
    <col min="8961" max="8961" width="4" style="924" customWidth="1"/>
    <col min="8962" max="8962" width="11" style="924"/>
    <col min="8963" max="8963" width="46" style="924" customWidth="1"/>
    <col min="8964" max="8964" width="16" style="924" customWidth="1"/>
    <col min="8965" max="8965" width="19.140625" style="924" customWidth="1"/>
    <col min="8966" max="8966" width="13.5703125" style="924" customWidth="1"/>
    <col min="8967" max="8967" width="13.140625" style="924" customWidth="1"/>
    <col min="8968" max="8968" width="14.7109375" style="924" customWidth="1"/>
    <col min="8969" max="8969" width="15.28515625" style="924" bestFit="1" customWidth="1"/>
    <col min="8970" max="9216" width="11" style="924"/>
    <col min="9217" max="9217" width="4" style="924" customWidth="1"/>
    <col min="9218" max="9218" width="11" style="924"/>
    <col min="9219" max="9219" width="46" style="924" customWidth="1"/>
    <col min="9220" max="9220" width="16" style="924" customWidth="1"/>
    <col min="9221" max="9221" width="19.140625" style="924" customWidth="1"/>
    <col min="9222" max="9222" width="13.5703125" style="924" customWidth="1"/>
    <col min="9223" max="9223" width="13.140625" style="924" customWidth="1"/>
    <col min="9224" max="9224" width="14.7109375" style="924" customWidth="1"/>
    <col min="9225" max="9225" width="15.28515625" style="924" bestFit="1" customWidth="1"/>
    <col min="9226" max="9472" width="11" style="924"/>
    <col min="9473" max="9473" width="4" style="924" customWidth="1"/>
    <col min="9474" max="9474" width="11" style="924"/>
    <col min="9475" max="9475" width="46" style="924" customWidth="1"/>
    <col min="9476" max="9476" width="16" style="924" customWidth="1"/>
    <col min="9477" max="9477" width="19.140625" style="924" customWidth="1"/>
    <col min="9478" max="9478" width="13.5703125" style="924" customWidth="1"/>
    <col min="9479" max="9479" width="13.140625" style="924" customWidth="1"/>
    <col min="9480" max="9480" width="14.7109375" style="924" customWidth="1"/>
    <col min="9481" max="9481" width="15.28515625" style="924" bestFit="1" customWidth="1"/>
    <col min="9482" max="9728" width="11" style="924"/>
    <col min="9729" max="9729" width="4" style="924" customWidth="1"/>
    <col min="9730" max="9730" width="11" style="924"/>
    <col min="9731" max="9731" width="46" style="924" customWidth="1"/>
    <col min="9732" max="9732" width="16" style="924" customWidth="1"/>
    <col min="9733" max="9733" width="19.140625" style="924" customWidth="1"/>
    <col min="9734" max="9734" width="13.5703125" style="924" customWidth="1"/>
    <col min="9735" max="9735" width="13.140625" style="924" customWidth="1"/>
    <col min="9736" max="9736" width="14.7109375" style="924" customWidth="1"/>
    <col min="9737" max="9737" width="15.28515625" style="924" bestFit="1" customWidth="1"/>
    <col min="9738" max="9984" width="11" style="924"/>
    <col min="9985" max="9985" width="4" style="924" customWidth="1"/>
    <col min="9986" max="9986" width="11" style="924"/>
    <col min="9987" max="9987" width="46" style="924" customWidth="1"/>
    <col min="9988" max="9988" width="16" style="924" customWidth="1"/>
    <col min="9989" max="9989" width="19.140625" style="924" customWidth="1"/>
    <col min="9990" max="9990" width="13.5703125" style="924" customWidth="1"/>
    <col min="9991" max="9991" width="13.140625" style="924" customWidth="1"/>
    <col min="9992" max="9992" width="14.7109375" style="924" customWidth="1"/>
    <col min="9993" max="9993" width="15.28515625" style="924" bestFit="1" customWidth="1"/>
    <col min="9994" max="10240" width="11" style="924"/>
    <col min="10241" max="10241" width="4" style="924" customWidth="1"/>
    <col min="10242" max="10242" width="11" style="924"/>
    <col min="10243" max="10243" width="46" style="924" customWidth="1"/>
    <col min="10244" max="10244" width="16" style="924" customWidth="1"/>
    <col min="10245" max="10245" width="19.140625" style="924" customWidth="1"/>
    <col min="10246" max="10246" width="13.5703125" style="924" customWidth="1"/>
    <col min="10247" max="10247" width="13.140625" style="924" customWidth="1"/>
    <col min="10248" max="10248" width="14.7109375" style="924" customWidth="1"/>
    <col min="10249" max="10249" width="15.28515625" style="924" bestFit="1" customWidth="1"/>
    <col min="10250" max="10496" width="11" style="924"/>
    <col min="10497" max="10497" width="4" style="924" customWidth="1"/>
    <col min="10498" max="10498" width="11" style="924"/>
    <col min="10499" max="10499" width="46" style="924" customWidth="1"/>
    <col min="10500" max="10500" width="16" style="924" customWidth="1"/>
    <col min="10501" max="10501" width="19.140625" style="924" customWidth="1"/>
    <col min="10502" max="10502" width="13.5703125" style="924" customWidth="1"/>
    <col min="10503" max="10503" width="13.140625" style="924" customWidth="1"/>
    <col min="10504" max="10504" width="14.7109375" style="924" customWidth="1"/>
    <col min="10505" max="10505" width="15.28515625" style="924" bestFit="1" customWidth="1"/>
    <col min="10506" max="10752" width="11" style="924"/>
    <col min="10753" max="10753" width="4" style="924" customWidth="1"/>
    <col min="10754" max="10754" width="11" style="924"/>
    <col min="10755" max="10755" width="46" style="924" customWidth="1"/>
    <col min="10756" max="10756" width="16" style="924" customWidth="1"/>
    <col min="10757" max="10757" width="19.140625" style="924" customWidth="1"/>
    <col min="10758" max="10758" width="13.5703125" style="924" customWidth="1"/>
    <col min="10759" max="10759" width="13.140625" style="924" customWidth="1"/>
    <col min="10760" max="10760" width="14.7109375" style="924" customWidth="1"/>
    <col min="10761" max="10761" width="15.28515625" style="924" bestFit="1" customWidth="1"/>
    <col min="10762" max="11008" width="11" style="924"/>
    <col min="11009" max="11009" width="4" style="924" customWidth="1"/>
    <col min="11010" max="11010" width="11" style="924"/>
    <col min="11011" max="11011" width="46" style="924" customWidth="1"/>
    <col min="11012" max="11012" width="16" style="924" customWidth="1"/>
    <col min="11013" max="11013" width="19.140625" style="924" customWidth="1"/>
    <col min="11014" max="11014" width="13.5703125" style="924" customWidth="1"/>
    <col min="11015" max="11015" width="13.140625" style="924" customWidth="1"/>
    <col min="11016" max="11016" width="14.7109375" style="924" customWidth="1"/>
    <col min="11017" max="11017" width="15.28515625" style="924" bestFit="1" customWidth="1"/>
    <col min="11018" max="11264" width="11" style="924"/>
    <col min="11265" max="11265" width="4" style="924" customWidth="1"/>
    <col min="11266" max="11266" width="11" style="924"/>
    <col min="11267" max="11267" width="46" style="924" customWidth="1"/>
    <col min="11268" max="11268" width="16" style="924" customWidth="1"/>
    <col min="11269" max="11269" width="19.140625" style="924" customWidth="1"/>
    <col min="11270" max="11270" width="13.5703125" style="924" customWidth="1"/>
    <col min="11271" max="11271" width="13.140625" style="924" customWidth="1"/>
    <col min="11272" max="11272" width="14.7109375" style="924" customWidth="1"/>
    <col min="11273" max="11273" width="15.28515625" style="924" bestFit="1" customWidth="1"/>
    <col min="11274" max="11520" width="11" style="924"/>
    <col min="11521" max="11521" width="4" style="924" customWidth="1"/>
    <col min="11522" max="11522" width="11" style="924"/>
    <col min="11523" max="11523" width="46" style="924" customWidth="1"/>
    <col min="11524" max="11524" width="16" style="924" customWidth="1"/>
    <col min="11525" max="11525" width="19.140625" style="924" customWidth="1"/>
    <col min="11526" max="11526" width="13.5703125" style="924" customWidth="1"/>
    <col min="11527" max="11527" width="13.140625" style="924" customWidth="1"/>
    <col min="11528" max="11528" width="14.7109375" style="924" customWidth="1"/>
    <col min="11529" max="11529" width="15.28515625" style="924" bestFit="1" customWidth="1"/>
    <col min="11530" max="11776" width="11" style="924"/>
    <col min="11777" max="11777" width="4" style="924" customWidth="1"/>
    <col min="11778" max="11778" width="11" style="924"/>
    <col min="11779" max="11779" width="46" style="924" customWidth="1"/>
    <col min="11780" max="11780" width="16" style="924" customWidth="1"/>
    <col min="11781" max="11781" width="19.140625" style="924" customWidth="1"/>
    <col min="11782" max="11782" width="13.5703125" style="924" customWidth="1"/>
    <col min="11783" max="11783" width="13.140625" style="924" customWidth="1"/>
    <col min="11784" max="11784" width="14.7109375" style="924" customWidth="1"/>
    <col min="11785" max="11785" width="15.28515625" style="924" bestFit="1" customWidth="1"/>
    <col min="11786" max="12032" width="11" style="924"/>
    <col min="12033" max="12033" width="4" style="924" customWidth="1"/>
    <col min="12034" max="12034" width="11" style="924"/>
    <col min="12035" max="12035" width="46" style="924" customWidth="1"/>
    <col min="12036" max="12036" width="16" style="924" customWidth="1"/>
    <col min="12037" max="12037" width="19.140625" style="924" customWidth="1"/>
    <col min="12038" max="12038" width="13.5703125" style="924" customWidth="1"/>
    <col min="12039" max="12039" width="13.140625" style="924" customWidth="1"/>
    <col min="12040" max="12040" width="14.7109375" style="924" customWidth="1"/>
    <col min="12041" max="12041" width="15.28515625" style="924" bestFit="1" customWidth="1"/>
    <col min="12042" max="12288" width="11" style="924"/>
    <col min="12289" max="12289" width="4" style="924" customWidth="1"/>
    <col min="12290" max="12290" width="11" style="924"/>
    <col min="12291" max="12291" width="46" style="924" customWidth="1"/>
    <col min="12292" max="12292" width="16" style="924" customWidth="1"/>
    <col min="12293" max="12293" width="19.140625" style="924" customWidth="1"/>
    <col min="12294" max="12294" width="13.5703125" style="924" customWidth="1"/>
    <col min="12295" max="12295" width="13.140625" style="924" customWidth="1"/>
    <col min="12296" max="12296" width="14.7109375" style="924" customWidth="1"/>
    <col min="12297" max="12297" width="15.28515625" style="924" bestFit="1" customWidth="1"/>
    <col min="12298" max="12544" width="11" style="924"/>
    <col min="12545" max="12545" width="4" style="924" customWidth="1"/>
    <col min="12546" max="12546" width="11" style="924"/>
    <col min="12547" max="12547" width="46" style="924" customWidth="1"/>
    <col min="12548" max="12548" width="16" style="924" customWidth="1"/>
    <col min="12549" max="12549" width="19.140625" style="924" customWidth="1"/>
    <col min="12550" max="12550" width="13.5703125" style="924" customWidth="1"/>
    <col min="12551" max="12551" width="13.140625" style="924" customWidth="1"/>
    <col min="12552" max="12552" width="14.7109375" style="924" customWidth="1"/>
    <col min="12553" max="12553" width="15.28515625" style="924" bestFit="1" customWidth="1"/>
    <col min="12554" max="12800" width="11" style="924"/>
    <col min="12801" max="12801" width="4" style="924" customWidth="1"/>
    <col min="12802" max="12802" width="11" style="924"/>
    <col min="12803" max="12803" width="46" style="924" customWidth="1"/>
    <col min="12804" max="12804" width="16" style="924" customWidth="1"/>
    <col min="12805" max="12805" width="19.140625" style="924" customWidth="1"/>
    <col min="12806" max="12806" width="13.5703125" style="924" customWidth="1"/>
    <col min="12807" max="12807" width="13.140625" style="924" customWidth="1"/>
    <col min="12808" max="12808" width="14.7109375" style="924" customWidth="1"/>
    <col min="12809" max="12809" width="15.28515625" style="924" bestFit="1" customWidth="1"/>
    <col min="12810" max="13056" width="11" style="924"/>
    <col min="13057" max="13057" width="4" style="924" customWidth="1"/>
    <col min="13058" max="13058" width="11" style="924"/>
    <col min="13059" max="13059" width="46" style="924" customWidth="1"/>
    <col min="13060" max="13060" width="16" style="924" customWidth="1"/>
    <col min="13061" max="13061" width="19.140625" style="924" customWidth="1"/>
    <col min="13062" max="13062" width="13.5703125" style="924" customWidth="1"/>
    <col min="13063" max="13063" width="13.140625" style="924" customWidth="1"/>
    <col min="13064" max="13064" width="14.7109375" style="924" customWidth="1"/>
    <col min="13065" max="13065" width="15.28515625" style="924" bestFit="1" customWidth="1"/>
    <col min="13066" max="13312" width="11" style="924"/>
    <col min="13313" max="13313" width="4" style="924" customWidth="1"/>
    <col min="13314" max="13314" width="11" style="924"/>
    <col min="13315" max="13315" width="46" style="924" customWidth="1"/>
    <col min="13316" max="13316" width="16" style="924" customWidth="1"/>
    <col min="13317" max="13317" width="19.140625" style="924" customWidth="1"/>
    <col min="13318" max="13318" width="13.5703125" style="924" customWidth="1"/>
    <col min="13319" max="13319" width="13.140625" style="924" customWidth="1"/>
    <col min="13320" max="13320" width="14.7109375" style="924" customWidth="1"/>
    <col min="13321" max="13321" width="15.28515625" style="924" bestFit="1" customWidth="1"/>
    <col min="13322" max="13568" width="11" style="924"/>
    <col min="13569" max="13569" width="4" style="924" customWidth="1"/>
    <col min="13570" max="13570" width="11" style="924"/>
    <col min="13571" max="13571" width="46" style="924" customWidth="1"/>
    <col min="13572" max="13572" width="16" style="924" customWidth="1"/>
    <col min="13573" max="13573" width="19.140625" style="924" customWidth="1"/>
    <col min="13574" max="13574" width="13.5703125" style="924" customWidth="1"/>
    <col min="13575" max="13575" width="13.140625" style="924" customWidth="1"/>
    <col min="13576" max="13576" width="14.7109375" style="924" customWidth="1"/>
    <col min="13577" max="13577" width="15.28515625" style="924" bestFit="1" customWidth="1"/>
    <col min="13578" max="13824" width="11" style="924"/>
    <col min="13825" max="13825" width="4" style="924" customWidth="1"/>
    <col min="13826" max="13826" width="11" style="924"/>
    <col min="13827" max="13827" width="46" style="924" customWidth="1"/>
    <col min="13828" max="13828" width="16" style="924" customWidth="1"/>
    <col min="13829" max="13829" width="19.140625" style="924" customWidth="1"/>
    <col min="13830" max="13830" width="13.5703125" style="924" customWidth="1"/>
    <col min="13831" max="13831" width="13.140625" style="924" customWidth="1"/>
    <col min="13832" max="13832" width="14.7109375" style="924" customWidth="1"/>
    <col min="13833" max="13833" width="15.28515625" style="924" bestFit="1" customWidth="1"/>
    <col min="13834" max="14080" width="11" style="924"/>
    <col min="14081" max="14081" width="4" style="924" customWidth="1"/>
    <col min="14082" max="14082" width="11" style="924"/>
    <col min="14083" max="14083" width="46" style="924" customWidth="1"/>
    <col min="14084" max="14084" width="16" style="924" customWidth="1"/>
    <col min="14085" max="14085" width="19.140625" style="924" customWidth="1"/>
    <col min="14086" max="14086" width="13.5703125" style="924" customWidth="1"/>
    <col min="14087" max="14087" width="13.140625" style="924" customWidth="1"/>
    <col min="14088" max="14088" width="14.7109375" style="924" customWidth="1"/>
    <col min="14089" max="14089" width="15.28515625" style="924" bestFit="1" customWidth="1"/>
    <col min="14090" max="14336" width="11" style="924"/>
    <col min="14337" max="14337" width="4" style="924" customWidth="1"/>
    <col min="14338" max="14338" width="11" style="924"/>
    <col min="14339" max="14339" width="46" style="924" customWidth="1"/>
    <col min="14340" max="14340" width="16" style="924" customWidth="1"/>
    <col min="14341" max="14341" width="19.140625" style="924" customWidth="1"/>
    <col min="14342" max="14342" width="13.5703125" style="924" customWidth="1"/>
    <col min="14343" max="14343" width="13.140625" style="924" customWidth="1"/>
    <col min="14344" max="14344" width="14.7109375" style="924" customWidth="1"/>
    <col min="14345" max="14345" width="15.28515625" style="924" bestFit="1" customWidth="1"/>
    <col min="14346" max="14592" width="11" style="924"/>
    <col min="14593" max="14593" width="4" style="924" customWidth="1"/>
    <col min="14594" max="14594" width="11" style="924"/>
    <col min="14595" max="14595" width="46" style="924" customWidth="1"/>
    <col min="14596" max="14596" width="16" style="924" customWidth="1"/>
    <col min="14597" max="14597" width="19.140625" style="924" customWidth="1"/>
    <col min="14598" max="14598" width="13.5703125" style="924" customWidth="1"/>
    <col min="14599" max="14599" width="13.140625" style="924" customWidth="1"/>
    <col min="14600" max="14600" width="14.7109375" style="924" customWidth="1"/>
    <col min="14601" max="14601" width="15.28515625" style="924" bestFit="1" customWidth="1"/>
    <col min="14602" max="14848" width="11" style="924"/>
    <col min="14849" max="14849" width="4" style="924" customWidth="1"/>
    <col min="14850" max="14850" width="11" style="924"/>
    <col min="14851" max="14851" width="46" style="924" customWidth="1"/>
    <col min="14852" max="14852" width="16" style="924" customWidth="1"/>
    <col min="14853" max="14853" width="19.140625" style="924" customWidth="1"/>
    <col min="14854" max="14854" width="13.5703125" style="924" customWidth="1"/>
    <col min="14855" max="14855" width="13.140625" style="924" customWidth="1"/>
    <col min="14856" max="14856" width="14.7109375" style="924" customWidth="1"/>
    <col min="14857" max="14857" width="15.28515625" style="924" bestFit="1" customWidth="1"/>
    <col min="14858" max="15104" width="11" style="924"/>
    <col min="15105" max="15105" width="4" style="924" customWidth="1"/>
    <col min="15106" max="15106" width="11" style="924"/>
    <col min="15107" max="15107" width="46" style="924" customWidth="1"/>
    <col min="15108" max="15108" width="16" style="924" customWidth="1"/>
    <col min="15109" max="15109" width="19.140625" style="924" customWidth="1"/>
    <col min="15110" max="15110" width="13.5703125" style="924" customWidth="1"/>
    <col min="15111" max="15111" width="13.140625" style="924" customWidth="1"/>
    <col min="15112" max="15112" width="14.7109375" style="924" customWidth="1"/>
    <col min="15113" max="15113" width="15.28515625" style="924" bestFit="1" customWidth="1"/>
    <col min="15114" max="15360" width="11" style="924"/>
    <col min="15361" max="15361" width="4" style="924" customWidth="1"/>
    <col min="15362" max="15362" width="11" style="924"/>
    <col min="15363" max="15363" width="46" style="924" customWidth="1"/>
    <col min="15364" max="15364" width="16" style="924" customWidth="1"/>
    <col min="15365" max="15365" width="19.140625" style="924" customWidth="1"/>
    <col min="15366" max="15366" width="13.5703125" style="924" customWidth="1"/>
    <col min="15367" max="15367" width="13.140625" style="924" customWidth="1"/>
    <col min="15368" max="15368" width="14.7109375" style="924" customWidth="1"/>
    <col min="15369" max="15369" width="15.28515625" style="924" bestFit="1" customWidth="1"/>
    <col min="15370" max="15616" width="11" style="924"/>
    <col min="15617" max="15617" width="4" style="924" customWidth="1"/>
    <col min="15618" max="15618" width="11" style="924"/>
    <col min="15619" max="15619" width="46" style="924" customWidth="1"/>
    <col min="15620" max="15620" width="16" style="924" customWidth="1"/>
    <col min="15621" max="15621" width="19.140625" style="924" customWidth="1"/>
    <col min="15622" max="15622" width="13.5703125" style="924" customWidth="1"/>
    <col min="15623" max="15623" width="13.140625" style="924" customWidth="1"/>
    <col min="15624" max="15624" width="14.7109375" style="924" customWidth="1"/>
    <col min="15625" max="15625" width="15.28515625" style="924" bestFit="1" customWidth="1"/>
    <col min="15626" max="15872" width="11" style="924"/>
    <col min="15873" max="15873" width="4" style="924" customWidth="1"/>
    <col min="15874" max="15874" width="11" style="924"/>
    <col min="15875" max="15875" width="46" style="924" customWidth="1"/>
    <col min="15876" max="15876" width="16" style="924" customWidth="1"/>
    <col min="15877" max="15877" width="19.140625" style="924" customWidth="1"/>
    <col min="15878" max="15878" width="13.5703125" style="924" customWidth="1"/>
    <col min="15879" max="15879" width="13.140625" style="924" customWidth="1"/>
    <col min="15880" max="15880" width="14.7109375" style="924" customWidth="1"/>
    <col min="15881" max="15881" width="15.28515625" style="924" bestFit="1" customWidth="1"/>
    <col min="15882" max="16128" width="11" style="924"/>
    <col min="16129" max="16129" width="4" style="924" customWidth="1"/>
    <col min="16130" max="16130" width="11" style="924"/>
    <col min="16131" max="16131" width="46" style="924" customWidth="1"/>
    <col min="16132" max="16132" width="16" style="924" customWidth="1"/>
    <col min="16133" max="16133" width="19.140625" style="924" customWidth="1"/>
    <col min="16134" max="16134" width="13.5703125" style="924" customWidth="1"/>
    <col min="16135" max="16135" width="13.140625" style="924" customWidth="1"/>
    <col min="16136" max="16136" width="14.7109375" style="924" customWidth="1"/>
    <col min="16137" max="16137" width="15.28515625" style="924" bestFit="1" customWidth="1"/>
    <col min="16138" max="16384" width="11" style="924"/>
  </cols>
  <sheetData>
    <row r="1" spans="2:9" ht="13.5" thickBot="1" x14ac:dyDescent="0.25"/>
    <row r="2" spans="2:9" x14ac:dyDescent="0.2">
      <c r="B2" s="1125" t="s">
        <v>2318</v>
      </c>
      <c r="C2" s="1126"/>
      <c r="D2" s="1126"/>
      <c r="E2" s="1126"/>
      <c r="F2" s="1126"/>
      <c r="G2" s="1126"/>
      <c r="H2" s="1126"/>
      <c r="I2" s="1364"/>
    </row>
    <row r="3" spans="2:9" x14ac:dyDescent="0.2">
      <c r="B3" s="1345" t="s">
        <v>501</v>
      </c>
      <c r="C3" s="1346"/>
      <c r="D3" s="1346"/>
      <c r="E3" s="1346"/>
      <c r="F3" s="1346"/>
      <c r="G3" s="1346"/>
      <c r="H3" s="1346"/>
      <c r="I3" s="1365"/>
    </row>
    <row r="4" spans="2:9" x14ac:dyDescent="0.2">
      <c r="B4" s="1345" t="s">
        <v>502</v>
      </c>
      <c r="C4" s="1346"/>
      <c r="D4" s="1346"/>
      <c r="E4" s="1346"/>
      <c r="F4" s="1346"/>
      <c r="G4" s="1346"/>
      <c r="H4" s="1346"/>
      <c r="I4" s="1365"/>
    </row>
    <row r="5" spans="2:9" x14ac:dyDescent="0.2">
      <c r="B5" s="1345" t="s">
        <v>2319</v>
      </c>
      <c r="C5" s="1346"/>
      <c r="D5" s="1346"/>
      <c r="E5" s="1346"/>
      <c r="F5" s="1346"/>
      <c r="G5" s="1346"/>
      <c r="H5" s="1346"/>
      <c r="I5" s="1365"/>
    </row>
    <row r="6" spans="2:9" ht="13.5" thickBot="1" x14ac:dyDescent="0.25">
      <c r="B6" s="1348" t="s">
        <v>83</v>
      </c>
      <c r="C6" s="1349"/>
      <c r="D6" s="1349"/>
      <c r="E6" s="1349"/>
      <c r="F6" s="1349"/>
      <c r="G6" s="1349"/>
      <c r="H6" s="1349"/>
      <c r="I6" s="1366"/>
    </row>
    <row r="7" spans="2:9" ht="15.75" customHeight="1" x14ac:dyDescent="0.2">
      <c r="B7" s="1125" t="s">
        <v>84</v>
      </c>
      <c r="C7" s="1127"/>
      <c r="D7" s="1125" t="s">
        <v>503</v>
      </c>
      <c r="E7" s="1126"/>
      <c r="F7" s="1126"/>
      <c r="G7" s="1126"/>
      <c r="H7" s="1127"/>
      <c r="I7" s="1343" t="s">
        <v>504</v>
      </c>
    </row>
    <row r="8" spans="2:9" ht="15" customHeight="1" thickBot="1" x14ac:dyDescent="0.25">
      <c r="B8" s="1345"/>
      <c r="C8" s="1347"/>
      <c r="D8" s="1348"/>
      <c r="E8" s="1349"/>
      <c r="F8" s="1349"/>
      <c r="G8" s="1349"/>
      <c r="H8" s="1350"/>
      <c r="I8" s="1354"/>
    </row>
    <row r="9" spans="2:9" ht="26.25" thickBot="1" x14ac:dyDescent="0.25">
      <c r="B9" s="1348"/>
      <c r="C9" s="1350"/>
      <c r="D9" s="1003" t="s">
        <v>505</v>
      </c>
      <c r="E9" s="920" t="s">
        <v>506</v>
      </c>
      <c r="F9" s="1003" t="s">
        <v>507</v>
      </c>
      <c r="G9" s="1003" t="s">
        <v>380</v>
      </c>
      <c r="H9" s="1003" t="s">
        <v>508</v>
      </c>
      <c r="I9" s="1344"/>
    </row>
    <row r="10" spans="2:9" x14ac:dyDescent="0.2">
      <c r="B10" s="1004" t="s">
        <v>509</v>
      </c>
      <c r="C10" s="1005"/>
      <c r="D10" s="1006">
        <f t="shared" ref="D10:I10" si="0">D11+D19+D29+D39+D49+D59+D72+D76+D63</f>
        <v>10728556.92</v>
      </c>
      <c r="E10" s="1006">
        <f t="shared" si="0"/>
        <v>387312.39999999997</v>
      </c>
      <c r="F10" s="1006">
        <f t="shared" si="0"/>
        <v>11115869.32</v>
      </c>
      <c r="G10" s="1006">
        <f t="shared" si="0"/>
        <v>4707863.34</v>
      </c>
      <c r="H10" s="1006">
        <f t="shared" si="0"/>
        <v>4580602.5200000005</v>
      </c>
      <c r="I10" s="1006">
        <f t="shared" si="0"/>
        <v>6408005.9799999995</v>
      </c>
    </row>
    <row r="11" spans="2:9" x14ac:dyDescent="0.2">
      <c r="B11" s="1007" t="s">
        <v>510</v>
      </c>
      <c r="C11" s="1008"/>
      <c r="D11" s="992">
        <f t="shared" ref="D11:I11" si="1">SUM(D12:D18)</f>
        <v>7128541.3399999999</v>
      </c>
      <c r="E11" s="992">
        <f t="shared" si="1"/>
        <v>0</v>
      </c>
      <c r="F11" s="992">
        <f t="shared" si="1"/>
        <v>7128541.3399999999</v>
      </c>
      <c r="G11" s="992">
        <f t="shared" si="1"/>
        <v>2883762.48</v>
      </c>
      <c r="H11" s="992">
        <f t="shared" si="1"/>
        <v>2756501.66</v>
      </c>
      <c r="I11" s="992">
        <f t="shared" si="1"/>
        <v>4244778.8600000003</v>
      </c>
    </row>
    <row r="12" spans="2:9" x14ac:dyDescent="0.2">
      <c r="B12" s="1009" t="s">
        <v>511</v>
      </c>
      <c r="C12" s="13"/>
      <c r="D12" s="992">
        <v>27690.09</v>
      </c>
      <c r="E12" s="932">
        <v>0</v>
      </c>
      <c r="F12" s="932">
        <f>D12+E12</f>
        <v>27690.09</v>
      </c>
      <c r="G12" s="932">
        <v>-2448.65</v>
      </c>
      <c r="H12" s="932">
        <v>-2448.65</v>
      </c>
      <c r="I12" s="932">
        <f>F12-G12</f>
        <v>30138.74</v>
      </c>
    </row>
    <row r="13" spans="2:9" x14ac:dyDescent="0.2">
      <c r="B13" s="1009" t="s">
        <v>512</v>
      </c>
      <c r="C13" s="13"/>
      <c r="D13" s="992"/>
      <c r="E13" s="932"/>
      <c r="F13" s="932">
        <f t="shared" ref="F13:F18" si="2">D13+E13</f>
        <v>0</v>
      </c>
      <c r="G13" s="932"/>
      <c r="H13" s="932"/>
      <c r="I13" s="932">
        <f t="shared" ref="I13:I18" si="3">F13-G13</f>
        <v>0</v>
      </c>
    </row>
    <row r="14" spans="2:9" x14ac:dyDescent="0.2">
      <c r="B14" s="1009" t="s">
        <v>513</v>
      </c>
      <c r="C14" s="13"/>
      <c r="D14" s="992">
        <v>4106780.78</v>
      </c>
      <c r="E14" s="932">
        <v>0</v>
      </c>
      <c r="F14" s="932">
        <f t="shared" si="2"/>
        <v>4106780.78</v>
      </c>
      <c r="G14" s="932">
        <v>1607753.87</v>
      </c>
      <c r="H14" s="932">
        <v>1607753.87</v>
      </c>
      <c r="I14" s="932">
        <f t="shared" si="3"/>
        <v>2499026.9099999997</v>
      </c>
    </row>
    <row r="15" spans="2:9" x14ac:dyDescent="0.2">
      <c r="B15" s="1009" t="s">
        <v>514</v>
      </c>
      <c r="C15" s="13"/>
      <c r="D15" s="992">
        <v>1392465.62</v>
      </c>
      <c r="E15" s="932">
        <v>0</v>
      </c>
      <c r="F15" s="932">
        <f t="shared" si="2"/>
        <v>1392465.62</v>
      </c>
      <c r="G15" s="932">
        <v>655623.44999999995</v>
      </c>
      <c r="H15" s="932">
        <v>528362.63</v>
      </c>
      <c r="I15" s="932">
        <f t="shared" si="3"/>
        <v>736842.17000000016</v>
      </c>
    </row>
    <row r="16" spans="2:9" x14ac:dyDescent="0.2">
      <c r="B16" s="1009" t="s">
        <v>515</v>
      </c>
      <c r="C16" s="13"/>
      <c r="D16" s="992">
        <v>1362604.85</v>
      </c>
      <c r="E16" s="932">
        <v>0</v>
      </c>
      <c r="F16" s="932">
        <f t="shared" si="2"/>
        <v>1362604.85</v>
      </c>
      <c r="G16" s="932">
        <v>519833.81</v>
      </c>
      <c r="H16" s="932">
        <v>519833.81</v>
      </c>
      <c r="I16" s="932">
        <f t="shared" si="3"/>
        <v>842771.04</v>
      </c>
    </row>
    <row r="17" spans="2:9" x14ac:dyDescent="0.2">
      <c r="B17" s="1009" t="s">
        <v>516</v>
      </c>
      <c r="C17" s="13"/>
      <c r="D17" s="992"/>
      <c r="E17" s="932"/>
      <c r="F17" s="932">
        <f t="shared" si="2"/>
        <v>0</v>
      </c>
      <c r="G17" s="932"/>
      <c r="H17" s="932"/>
      <c r="I17" s="932">
        <f t="shared" si="3"/>
        <v>0</v>
      </c>
    </row>
    <row r="18" spans="2:9" x14ac:dyDescent="0.2">
      <c r="B18" s="1009" t="s">
        <v>517</v>
      </c>
      <c r="C18" s="13"/>
      <c r="D18" s="992">
        <v>239000</v>
      </c>
      <c r="E18" s="932">
        <v>0</v>
      </c>
      <c r="F18" s="932">
        <f t="shared" si="2"/>
        <v>239000</v>
      </c>
      <c r="G18" s="932">
        <v>103000</v>
      </c>
      <c r="H18" s="932">
        <v>103000</v>
      </c>
      <c r="I18" s="932">
        <f t="shared" si="3"/>
        <v>136000</v>
      </c>
    </row>
    <row r="19" spans="2:9" x14ac:dyDescent="0.2">
      <c r="B19" s="1007" t="s">
        <v>518</v>
      </c>
      <c r="C19" s="1008"/>
      <c r="D19" s="992">
        <f t="shared" ref="D19:I19" si="4">SUM(D20:D28)</f>
        <v>900003.8899999999</v>
      </c>
      <c r="E19" s="992">
        <f t="shared" si="4"/>
        <v>95735.559999999983</v>
      </c>
      <c r="F19" s="992">
        <f t="shared" si="4"/>
        <v>995739.45</v>
      </c>
      <c r="G19" s="992">
        <f t="shared" si="4"/>
        <v>245272.81</v>
      </c>
      <c r="H19" s="992">
        <f t="shared" si="4"/>
        <v>245272.81</v>
      </c>
      <c r="I19" s="992">
        <f t="shared" si="4"/>
        <v>750466.6399999999</v>
      </c>
    </row>
    <row r="20" spans="2:9" x14ac:dyDescent="0.2">
      <c r="B20" s="1009" t="s">
        <v>519</v>
      </c>
      <c r="C20" s="13"/>
      <c r="D20" s="992">
        <v>7734.14</v>
      </c>
      <c r="E20" s="932">
        <v>135.51</v>
      </c>
      <c r="F20" s="992">
        <f t="shared" ref="F20:F28" si="5">D20+E20</f>
        <v>7869.6500000000005</v>
      </c>
      <c r="G20" s="932">
        <v>0</v>
      </c>
      <c r="H20" s="932">
        <v>0</v>
      </c>
      <c r="I20" s="932">
        <f>F20-G20</f>
        <v>7869.6500000000005</v>
      </c>
    </row>
    <row r="21" spans="2:9" x14ac:dyDescent="0.2">
      <c r="B21" s="1009" t="s">
        <v>520</v>
      </c>
      <c r="C21" s="13"/>
      <c r="D21" s="992">
        <v>162633.21</v>
      </c>
      <c r="E21" s="932">
        <v>2183.5</v>
      </c>
      <c r="F21" s="992">
        <f t="shared" si="5"/>
        <v>164816.71</v>
      </c>
      <c r="G21" s="932">
        <v>61566.37</v>
      </c>
      <c r="H21" s="932">
        <v>61566.37</v>
      </c>
      <c r="I21" s="932">
        <f t="shared" ref="I21:I83" si="6">F21-G21</f>
        <v>103250.34</v>
      </c>
    </row>
    <row r="22" spans="2:9" x14ac:dyDescent="0.2">
      <c r="B22" s="1009" t="s">
        <v>521</v>
      </c>
      <c r="C22" s="13"/>
      <c r="D22" s="992"/>
      <c r="E22" s="932"/>
      <c r="F22" s="992">
        <f t="shared" si="5"/>
        <v>0</v>
      </c>
      <c r="G22" s="932"/>
      <c r="H22" s="932"/>
      <c r="I22" s="932">
        <f t="shared" si="6"/>
        <v>0</v>
      </c>
    </row>
    <row r="23" spans="2:9" x14ac:dyDescent="0.2">
      <c r="B23" s="1009" t="s">
        <v>522</v>
      </c>
      <c r="C23" s="13"/>
      <c r="D23" s="992">
        <v>330116.05</v>
      </c>
      <c r="E23" s="932">
        <v>88345.93</v>
      </c>
      <c r="F23" s="992">
        <f t="shared" si="5"/>
        <v>418461.98</v>
      </c>
      <c r="G23" s="932">
        <v>88437.59</v>
      </c>
      <c r="H23" s="932">
        <v>88437.59</v>
      </c>
      <c r="I23" s="932">
        <f t="shared" si="6"/>
        <v>330024.39</v>
      </c>
    </row>
    <row r="24" spans="2:9" x14ac:dyDescent="0.2">
      <c r="B24" s="1009" t="s">
        <v>523</v>
      </c>
      <c r="C24" s="13"/>
      <c r="D24" s="992"/>
      <c r="E24" s="932"/>
      <c r="F24" s="992">
        <f t="shared" si="5"/>
        <v>0</v>
      </c>
      <c r="G24" s="932"/>
      <c r="H24" s="932"/>
      <c r="I24" s="932">
        <f t="shared" si="6"/>
        <v>0</v>
      </c>
    </row>
    <row r="25" spans="2:9" x14ac:dyDescent="0.2">
      <c r="B25" s="1009" t="s">
        <v>524</v>
      </c>
      <c r="C25" s="13"/>
      <c r="D25" s="992">
        <v>182157.46</v>
      </c>
      <c r="E25" s="932">
        <v>0</v>
      </c>
      <c r="F25" s="992">
        <f t="shared" si="5"/>
        <v>182157.46</v>
      </c>
      <c r="G25" s="932">
        <v>36131.99</v>
      </c>
      <c r="H25" s="932">
        <v>36131.99</v>
      </c>
      <c r="I25" s="932">
        <f t="shared" si="6"/>
        <v>146025.47</v>
      </c>
    </row>
    <row r="26" spans="2:9" x14ac:dyDescent="0.2">
      <c r="B26" s="1009" t="s">
        <v>525</v>
      </c>
      <c r="C26" s="13"/>
      <c r="D26" s="992">
        <v>33643.46</v>
      </c>
      <c r="E26" s="932">
        <v>0</v>
      </c>
      <c r="F26" s="992">
        <f t="shared" si="5"/>
        <v>33643.46</v>
      </c>
      <c r="G26" s="932">
        <v>10440</v>
      </c>
      <c r="H26" s="932">
        <v>10440</v>
      </c>
      <c r="I26" s="932">
        <f t="shared" si="6"/>
        <v>23203.46</v>
      </c>
    </row>
    <row r="27" spans="2:9" x14ac:dyDescent="0.2">
      <c r="B27" s="1009" t="s">
        <v>526</v>
      </c>
      <c r="C27" s="13"/>
      <c r="D27" s="992"/>
      <c r="E27" s="932"/>
      <c r="F27" s="992">
        <f t="shared" si="5"/>
        <v>0</v>
      </c>
      <c r="G27" s="932"/>
      <c r="H27" s="932"/>
      <c r="I27" s="932">
        <f t="shared" si="6"/>
        <v>0</v>
      </c>
    </row>
    <row r="28" spans="2:9" x14ac:dyDescent="0.2">
      <c r="B28" s="1009" t="s">
        <v>527</v>
      </c>
      <c r="C28" s="13"/>
      <c r="D28" s="992">
        <v>183719.57</v>
      </c>
      <c r="E28" s="932">
        <v>5070.62</v>
      </c>
      <c r="F28" s="992">
        <f t="shared" si="5"/>
        <v>188790.19</v>
      </c>
      <c r="G28" s="932">
        <v>48696.86</v>
      </c>
      <c r="H28" s="932">
        <v>48696.86</v>
      </c>
      <c r="I28" s="932">
        <f t="shared" si="6"/>
        <v>140093.33000000002</v>
      </c>
    </row>
    <row r="29" spans="2:9" x14ac:dyDescent="0.2">
      <c r="B29" s="1007" t="s">
        <v>528</v>
      </c>
      <c r="C29" s="1008"/>
      <c r="D29" s="992">
        <f t="shared" ref="D29:I29" si="7">SUM(D30:D38)</f>
        <v>2700011.69</v>
      </c>
      <c r="E29" s="992">
        <f t="shared" si="7"/>
        <v>174820.81999999995</v>
      </c>
      <c r="F29" s="992">
        <f t="shared" si="7"/>
        <v>2874832.5100000002</v>
      </c>
      <c r="G29" s="992">
        <f t="shared" si="7"/>
        <v>1478833.0899999999</v>
      </c>
      <c r="H29" s="992">
        <f t="shared" si="7"/>
        <v>1478833.0899999999</v>
      </c>
      <c r="I29" s="992">
        <f t="shared" si="7"/>
        <v>1395999.42</v>
      </c>
    </row>
    <row r="30" spans="2:9" x14ac:dyDescent="0.2">
      <c r="B30" s="1009" t="s">
        <v>529</v>
      </c>
      <c r="C30" s="13"/>
      <c r="D30" s="992">
        <v>81622.89</v>
      </c>
      <c r="E30" s="932">
        <v>10039.799999999999</v>
      </c>
      <c r="F30" s="992">
        <f t="shared" ref="F30:F38" si="8">D30+E30</f>
        <v>91662.69</v>
      </c>
      <c r="G30" s="932">
        <v>51079.7</v>
      </c>
      <c r="H30" s="932">
        <v>51079.7</v>
      </c>
      <c r="I30" s="932">
        <f t="shared" si="6"/>
        <v>40582.990000000005</v>
      </c>
    </row>
    <row r="31" spans="2:9" x14ac:dyDescent="0.2">
      <c r="B31" s="1009" t="s">
        <v>530</v>
      </c>
      <c r="C31" s="13"/>
      <c r="D31" s="992">
        <v>99655.05</v>
      </c>
      <c r="E31" s="932">
        <v>96605</v>
      </c>
      <c r="F31" s="992">
        <f t="shared" si="8"/>
        <v>196260.05</v>
      </c>
      <c r="G31" s="932">
        <v>119978.8</v>
      </c>
      <c r="H31" s="932">
        <v>119978.8</v>
      </c>
      <c r="I31" s="932">
        <f t="shared" si="6"/>
        <v>76281.249999999985</v>
      </c>
    </row>
    <row r="32" spans="2:9" x14ac:dyDescent="0.2">
      <c r="B32" s="1009" t="s">
        <v>531</v>
      </c>
      <c r="C32" s="13"/>
      <c r="D32" s="992">
        <v>169738.02</v>
      </c>
      <c r="E32" s="932">
        <v>0</v>
      </c>
      <c r="F32" s="992">
        <f t="shared" si="8"/>
        <v>169738.02</v>
      </c>
      <c r="G32" s="932">
        <v>9826.7999999999993</v>
      </c>
      <c r="H32" s="932">
        <v>9826.7999999999993</v>
      </c>
      <c r="I32" s="932">
        <f t="shared" si="6"/>
        <v>159911.22</v>
      </c>
    </row>
    <row r="33" spans="2:9" x14ac:dyDescent="0.2">
      <c r="B33" s="1009" t="s">
        <v>532</v>
      </c>
      <c r="C33" s="13"/>
      <c r="D33" s="992">
        <v>121999.57</v>
      </c>
      <c r="E33" s="932">
        <v>201145.36</v>
      </c>
      <c r="F33" s="992">
        <f t="shared" si="8"/>
        <v>323144.93</v>
      </c>
      <c r="G33" s="932">
        <v>119295.38</v>
      </c>
      <c r="H33" s="932">
        <v>119295.38</v>
      </c>
      <c r="I33" s="932">
        <f t="shared" si="6"/>
        <v>203849.55</v>
      </c>
    </row>
    <row r="34" spans="2:9" x14ac:dyDescent="0.2">
      <c r="B34" s="1009" t="s">
        <v>533</v>
      </c>
      <c r="C34" s="13"/>
      <c r="D34" s="992">
        <v>447160.02</v>
      </c>
      <c r="E34" s="932">
        <v>53611.91</v>
      </c>
      <c r="F34" s="992">
        <f t="shared" si="8"/>
        <v>500771.93000000005</v>
      </c>
      <c r="G34" s="932">
        <v>253947.2</v>
      </c>
      <c r="H34" s="932">
        <v>253947.2</v>
      </c>
      <c r="I34" s="932">
        <f t="shared" si="6"/>
        <v>246824.73000000004</v>
      </c>
    </row>
    <row r="35" spans="2:9" x14ac:dyDescent="0.2">
      <c r="B35" s="1009" t="s">
        <v>534</v>
      </c>
      <c r="C35" s="13"/>
      <c r="D35" s="992">
        <v>112112.07</v>
      </c>
      <c r="E35" s="932">
        <v>0</v>
      </c>
      <c r="F35" s="992">
        <f t="shared" si="8"/>
        <v>112112.07</v>
      </c>
      <c r="G35" s="932">
        <v>3480</v>
      </c>
      <c r="H35" s="932">
        <v>3480</v>
      </c>
      <c r="I35" s="932">
        <f t="shared" si="6"/>
        <v>108632.07</v>
      </c>
    </row>
    <row r="36" spans="2:9" x14ac:dyDescent="0.2">
      <c r="B36" s="1009" t="s">
        <v>535</v>
      </c>
      <c r="C36" s="13"/>
      <c r="D36" s="992">
        <v>938964.46</v>
      </c>
      <c r="E36" s="932">
        <v>-77450</v>
      </c>
      <c r="F36" s="992">
        <f t="shared" si="8"/>
        <v>861514.46</v>
      </c>
      <c r="G36" s="932">
        <v>631349</v>
      </c>
      <c r="H36" s="932">
        <v>631349</v>
      </c>
      <c r="I36" s="932">
        <f t="shared" si="6"/>
        <v>230165.45999999996</v>
      </c>
    </row>
    <row r="37" spans="2:9" x14ac:dyDescent="0.2">
      <c r="B37" s="1009" t="s">
        <v>536</v>
      </c>
      <c r="C37" s="13"/>
      <c r="D37" s="992">
        <v>656520.11</v>
      </c>
      <c r="E37" s="932">
        <v>-159131.25</v>
      </c>
      <c r="F37" s="992">
        <f t="shared" si="8"/>
        <v>497388.86</v>
      </c>
      <c r="G37" s="932">
        <v>189746.21</v>
      </c>
      <c r="H37" s="932">
        <v>189746.21</v>
      </c>
      <c r="I37" s="932">
        <f t="shared" si="6"/>
        <v>307642.65000000002</v>
      </c>
    </row>
    <row r="38" spans="2:9" x14ac:dyDescent="0.2">
      <c r="B38" s="1009" t="s">
        <v>537</v>
      </c>
      <c r="C38" s="13"/>
      <c r="D38" s="992">
        <v>72239.5</v>
      </c>
      <c r="E38" s="932">
        <v>50000</v>
      </c>
      <c r="F38" s="992">
        <f t="shared" si="8"/>
        <v>122239.5</v>
      </c>
      <c r="G38" s="932">
        <v>100130</v>
      </c>
      <c r="H38" s="932">
        <v>100130</v>
      </c>
      <c r="I38" s="932">
        <f t="shared" si="6"/>
        <v>22109.5</v>
      </c>
    </row>
    <row r="39" spans="2:9" ht="25.5" customHeight="1" x14ac:dyDescent="0.2">
      <c r="B39" s="1362" t="s">
        <v>538</v>
      </c>
      <c r="C39" s="1363"/>
      <c r="D39" s="992">
        <f t="shared" ref="D39:I39" si="9">SUM(D40:D48)</f>
        <v>0</v>
      </c>
      <c r="E39" s="992">
        <f t="shared" si="9"/>
        <v>0</v>
      </c>
      <c r="F39" s="992">
        <f>SUM(F40:F48)</f>
        <v>0</v>
      </c>
      <c r="G39" s="992">
        <f t="shared" si="9"/>
        <v>0</v>
      </c>
      <c r="H39" s="992">
        <f t="shared" si="9"/>
        <v>0</v>
      </c>
      <c r="I39" s="992">
        <f t="shared" si="9"/>
        <v>0</v>
      </c>
    </row>
    <row r="40" spans="2:9" x14ac:dyDescent="0.2">
      <c r="B40" s="1009" t="s">
        <v>539</v>
      </c>
      <c r="C40" s="13"/>
      <c r="D40" s="992"/>
      <c r="E40" s="932"/>
      <c r="F40" s="992">
        <f>D40+E40</f>
        <v>0</v>
      </c>
      <c r="G40" s="932"/>
      <c r="H40" s="932"/>
      <c r="I40" s="932">
        <f t="shared" si="6"/>
        <v>0</v>
      </c>
    </row>
    <row r="41" spans="2:9" x14ac:dyDescent="0.2">
      <c r="B41" s="1009" t="s">
        <v>540</v>
      </c>
      <c r="C41" s="13"/>
      <c r="D41" s="992"/>
      <c r="E41" s="932"/>
      <c r="F41" s="992">
        <f t="shared" ref="F41:F83" si="10">D41+E41</f>
        <v>0</v>
      </c>
      <c r="G41" s="932"/>
      <c r="H41" s="932"/>
      <c r="I41" s="932">
        <f t="shared" si="6"/>
        <v>0</v>
      </c>
    </row>
    <row r="42" spans="2:9" x14ac:dyDescent="0.2">
      <c r="B42" s="1009" t="s">
        <v>541</v>
      </c>
      <c r="C42" s="13"/>
      <c r="D42" s="992"/>
      <c r="E42" s="932"/>
      <c r="F42" s="992">
        <f t="shared" si="10"/>
        <v>0</v>
      </c>
      <c r="G42" s="932"/>
      <c r="H42" s="932"/>
      <c r="I42" s="932">
        <f t="shared" si="6"/>
        <v>0</v>
      </c>
    </row>
    <row r="43" spans="2:9" x14ac:dyDescent="0.2">
      <c r="B43" s="1009" t="s">
        <v>542</v>
      </c>
      <c r="C43" s="13"/>
      <c r="D43" s="992"/>
      <c r="E43" s="932"/>
      <c r="F43" s="992">
        <f t="shared" si="10"/>
        <v>0</v>
      </c>
      <c r="G43" s="932"/>
      <c r="H43" s="932"/>
      <c r="I43" s="932">
        <f t="shared" si="6"/>
        <v>0</v>
      </c>
    </row>
    <row r="44" spans="2:9" x14ac:dyDescent="0.2">
      <c r="B44" s="1009" t="s">
        <v>543</v>
      </c>
      <c r="C44" s="13"/>
      <c r="D44" s="992"/>
      <c r="E44" s="932"/>
      <c r="F44" s="992">
        <f t="shared" si="10"/>
        <v>0</v>
      </c>
      <c r="G44" s="932"/>
      <c r="H44" s="932"/>
      <c r="I44" s="932">
        <f t="shared" si="6"/>
        <v>0</v>
      </c>
    </row>
    <row r="45" spans="2:9" x14ac:dyDescent="0.2">
      <c r="B45" s="1009" t="s">
        <v>544</v>
      </c>
      <c r="C45" s="13"/>
      <c r="D45" s="992"/>
      <c r="E45" s="932"/>
      <c r="F45" s="992">
        <f t="shared" si="10"/>
        <v>0</v>
      </c>
      <c r="G45" s="932"/>
      <c r="H45" s="932"/>
      <c r="I45" s="932">
        <f t="shared" si="6"/>
        <v>0</v>
      </c>
    </row>
    <row r="46" spans="2:9" x14ac:dyDescent="0.2">
      <c r="B46" s="1009" t="s">
        <v>545</v>
      </c>
      <c r="C46" s="13"/>
      <c r="D46" s="992"/>
      <c r="E46" s="932"/>
      <c r="F46" s="992">
        <f t="shared" si="10"/>
        <v>0</v>
      </c>
      <c r="G46" s="932"/>
      <c r="H46" s="932"/>
      <c r="I46" s="932">
        <f t="shared" si="6"/>
        <v>0</v>
      </c>
    </row>
    <row r="47" spans="2:9" x14ac:dyDescent="0.2">
      <c r="B47" s="1009" t="s">
        <v>546</v>
      </c>
      <c r="C47" s="13"/>
      <c r="D47" s="992"/>
      <c r="E47" s="932"/>
      <c r="F47" s="992">
        <f t="shared" si="10"/>
        <v>0</v>
      </c>
      <c r="G47" s="932"/>
      <c r="H47" s="932"/>
      <c r="I47" s="932">
        <f t="shared" si="6"/>
        <v>0</v>
      </c>
    </row>
    <row r="48" spans="2:9" x14ac:dyDescent="0.2">
      <c r="B48" s="1009" t="s">
        <v>547</v>
      </c>
      <c r="C48" s="13"/>
      <c r="D48" s="992"/>
      <c r="E48" s="932"/>
      <c r="F48" s="992">
        <f t="shared" si="10"/>
        <v>0</v>
      </c>
      <c r="G48" s="932"/>
      <c r="H48" s="932"/>
      <c r="I48" s="932">
        <f t="shared" si="6"/>
        <v>0</v>
      </c>
    </row>
    <row r="49" spans="2:9" x14ac:dyDescent="0.2">
      <c r="B49" s="1362" t="s">
        <v>548</v>
      </c>
      <c r="C49" s="1363"/>
      <c r="D49" s="992">
        <f t="shared" ref="D49:I49" si="11">SUM(D50:D58)</f>
        <v>0</v>
      </c>
      <c r="E49" s="992">
        <f t="shared" si="11"/>
        <v>116756.02</v>
      </c>
      <c r="F49" s="992">
        <f t="shared" si="11"/>
        <v>116756.02</v>
      </c>
      <c r="G49" s="992">
        <f t="shared" si="11"/>
        <v>99994.96</v>
      </c>
      <c r="H49" s="992">
        <f t="shared" si="11"/>
        <v>99994.96</v>
      </c>
      <c r="I49" s="992">
        <f t="shared" si="11"/>
        <v>16761.060000000012</v>
      </c>
    </row>
    <row r="50" spans="2:9" x14ac:dyDescent="0.2">
      <c r="B50" s="1009" t="s">
        <v>549</v>
      </c>
      <c r="C50" s="13"/>
      <c r="D50" s="992">
        <v>0</v>
      </c>
      <c r="E50" s="932">
        <v>100607.07</v>
      </c>
      <c r="F50" s="992">
        <f t="shared" si="10"/>
        <v>100607.07</v>
      </c>
      <c r="G50" s="932">
        <v>83847.009999999995</v>
      </c>
      <c r="H50" s="932">
        <v>83847.009999999995</v>
      </c>
      <c r="I50" s="932">
        <f t="shared" si="6"/>
        <v>16760.060000000012</v>
      </c>
    </row>
    <row r="51" spans="2:9" x14ac:dyDescent="0.2">
      <c r="B51" s="1009" t="s">
        <v>550</v>
      </c>
      <c r="C51" s="13"/>
      <c r="D51" s="992">
        <v>0</v>
      </c>
      <c r="E51" s="932">
        <v>4486.93</v>
      </c>
      <c r="F51" s="992">
        <f t="shared" si="10"/>
        <v>4486.93</v>
      </c>
      <c r="G51" s="932">
        <v>4486.93</v>
      </c>
      <c r="H51" s="932">
        <v>4486.93</v>
      </c>
      <c r="I51" s="932">
        <f t="shared" si="6"/>
        <v>0</v>
      </c>
    </row>
    <row r="52" spans="2:9" x14ac:dyDescent="0.2">
      <c r="B52" s="1009" t="s">
        <v>551</v>
      </c>
      <c r="C52" s="13"/>
      <c r="D52" s="992"/>
      <c r="E52" s="932"/>
      <c r="F52" s="992">
        <f t="shared" si="10"/>
        <v>0</v>
      </c>
      <c r="G52" s="932"/>
      <c r="H52" s="932"/>
      <c r="I52" s="932">
        <f t="shared" si="6"/>
        <v>0</v>
      </c>
    </row>
    <row r="53" spans="2:9" x14ac:dyDescent="0.2">
      <c r="B53" s="1009" t="s">
        <v>552</v>
      </c>
      <c r="C53" s="13"/>
      <c r="D53" s="992"/>
      <c r="E53" s="932"/>
      <c r="F53" s="992">
        <f t="shared" si="10"/>
        <v>0</v>
      </c>
      <c r="G53" s="932"/>
      <c r="H53" s="932"/>
      <c r="I53" s="932">
        <f t="shared" si="6"/>
        <v>0</v>
      </c>
    </row>
    <row r="54" spans="2:9" x14ac:dyDescent="0.2">
      <c r="B54" s="1009" t="s">
        <v>553</v>
      </c>
      <c r="C54" s="13"/>
      <c r="D54" s="992"/>
      <c r="E54" s="932"/>
      <c r="F54" s="992">
        <f t="shared" si="10"/>
        <v>0</v>
      </c>
      <c r="G54" s="932"/>
      <c r="H54" s="932"/>
      <c r="I54" s="932">
        <f t="shared" si="6"/>
        <v>0</v>
      </c>
    </row>
    <row r="55" spans="2:9" x14ac:dyDescent="0.2">
      <c r="B55" s="1009" t="s">
        <v>554</v>
      </c>
      <c r="C55" s="13"/>
      <c r="D55" s="992">
        <v>0</v>
      </c>
      <c r="E55" s="932">
        <v>11662.02</v>
      </c>
      <c r="F55" s="992">
        <f t="shared" si="10"/>
        <v>11662.02</v>
      </c>
      <c r="G55" s="932">
        <v>11661.02</v>
      </c>
      <c r="H55" s="932">
        <v>11661.02</v>
      </c>
      <c r="I55" s="932">
        <f t="shared" si="6"/>
        <v>1</v>
      </c>
    </row>
    <row r="56" spans="2:9" x14ac:dyDescent="0.2">
      <c r="B56" s="1009" t="s">
        <v>555</v>
      </c>
      <c r="C56" s="13"/>
      <c r="D56" s="992"/>
      <c r="E56" s="932"/>
      <c r="F56" s="992">
        <f t="shared" si="10"/>
        <v>0</v>
      </c>
      <c r="G56" s="932"/>
      <c r="H56" s="932"/>
      <c r="I56" s="932">
        <f t="shared" si="6"/>
        <v>0</v>
      </c>
    </row>
    <row r="57" spans="2:9" x14ac:dyDescent="0.2">
      <c r="B57" s="1009" t="s">
        <v>556</v>
      </c>
      <c r="C57" s="13"/>
      <c r="D57" s="992"/>
      <c r="E57" s="932"/>
      <c r="F57" s="992">
        <f t="shared" si="10"/>
        <v>0</v>
      </c>
      <c r="G57" s="932"/>
      <c r="H57" s="932"/>
      <c r="I57" s="932">
        <f t="shared" si="6"/>
        <v>0</v>
      </c>
    </row>
    <row r="58" spans="2:9" x14ac:dyDescent="0.2">
      <c r="B58" s="1009" t="s">
        <v>557</v>
      </c>
      <c r="C58" s="13"/>
      <c r="D58" s="992"/>
      <c r="E58" s="932"/>
      <c r="F58" s="992">
        <f t="shared" si="10"/>
        <v>0</v>
      </c>
      <c r="G58" s="932"/>
      <c r="H58" s="932"/>
      <c r="I58" s="932">
        <f t="shared" si="6"/>
        <v>0</v>
      </c>
    </row>
    <row r="59" spans="2:9" x14ac:dyDescent="0.2">
      <c r="B59" s="1007" t="s">
        <v>558</v>
      </c>
      <c r="C59" s="1008"/>
      <c r="D59" s="992">
        <f>SUM(D60:D62)</f>
        <v>0</v>
      </c>
      <c r="E59" s="992">
        <f>SUM(E60:E62)</f>
        <v>0</v>
      </c>
      <c r="F59" s="992">
        <f>SUM(F60:F62)</f>
        <v>0</v>
      </c>
      <c r="G59" s="992">
        <f>SUM(G60:G62)</f>
        <v>0</v>
      </c>
      <c r="H59" s="992">
        <f>SUM(H60:H62)</f>
        <v>0</v>
      </c>
      <c r="I59" s="932">
        <f t="shared" si="6"/>
        <v>0</v>
      </c>
    </row>
    <row r="60" spans="2:9" x14ac:dyDescent="0.2">
      <c r="B60" s="1009" t="s">
        <v>559</v>
      </c>
      <c r="C60" s="13"/>
      <c r="D60" s="992"/>
      <c r="E60" s="932"/>
      <c r="F60" s="992">
        <f t="shared" si="10"/>
        <v>0</v>
      </c>
      <c r="G60" s="932"/>
      <c r="H60" s="932"/>
      <c r="I60" s="932">
        <f t="shared" si="6"/>
        <v>0</v>
      </c>
    </row>
    <row r="61" spans="2:9" x14ac:dyDescent="0.2">
      <c r="B61" s="1009" t="s">
        <v>560</v>
      </c>
      <c r="C61" s="13"/>
      <c r="D61" s="992"/>
      <c r="E61" s="932"/>
      <c r="F61" s="992">
        <f t="shared" si="10"/>
        <v>0</v>
      </c>
      <c r="G61" s="932"/>
      <c r="H61" s="932"/>
      <c r="I61" s="932">
        <f t="shared" si="6"/>
        <v>0</v>
      </c>
    </row>
    <row r="62" spans="2:9" x14ac:dyDescent="0.2">
      <c r="B62" s="1009" t="s">
        <v>561</v>
      </c>
      <c r="C62" s="13"/>
      <c r="D62" s="992"/>
      <c r="E62" s="932"/>
      <c r="F62" s="992">
        <f t="shared" si="10"/>
        <v>0</v>
      </c>
      <c r="G62" s="932"/>
      <c r="H62" s="932"/>
      <c r="I62" s="932">
        <f t="shared" si="6"/>
        <v>0</v>
      </c>
    </row>
    <row r="63" spans="2:9" x14ac:dyDescent="0.2">
      <c r="B63" s="1362" t="s">
        <v>562</v>
      </c>
      <c r="C63" s="1363"/>
      <c r="D63" s="992">
        <f>SUM(D64:D71)</f>
        <v>0</v>
      </c>
      <c r="E63" s="992">
        <f>SUM(E64:E71)</f>
        <v>0</v>
      </c>
      <c r="F63" s="992">
        <f>F64+F65+F66+F67+F68+F70+F71</f>
        <v>0</v>
      </c>
      <c r="G63" s="992">
        <f>SUM(G64:G71)</f>
        <v>0</v>
      </c>
      <c r="H63" s="992">
        <f>SUM(H64:H71)</f>
        <v>0</v>
      </c>
      <c r="I63" s="932">
        <f t="shared" si="6"/>
        <v>0</v>
      </c>
    </row>
    <row r="64" spans="2:9" x14ac:dyDescent="0.2">
      <c r="B64" s="1009" t="s">
        <v>563</v>
      </c>
      <c r="C64" s="13"/>
      <c r="D64" s="992"/>
      <c r="E64" s="932"/>
      <c r="F64" s="992">
        <f t="shared" si="10"/>
        <v>0</v>
      </c>
      <c r="G64" s="932"/>
      <c r="H64" s="932"/>
      <c r="I64" s="932">
        <f t="shared" si="6"/>
        <v>0</v>
      </c>
    </row>
    <row r="65" spans="2:9" x14ac:dyDescent="0.2">
      <c r="B65" s="1009" t="s">
        <v>564</v>
      </c>
      <c r="C65" s="13"/>
      <c r="D65" s="992"/>
      <c r="E65" s="932"/>
      <c r="F65" s="992">
        <f t="shared" si="10"/>
        <v>0</v>
      </c>
      <c r="G65" s="932"/>
      <c r="H65" s="932"/>
      <c r="I65" s="932">
        <f t="shared" si="6"/>
        <v>0</v>
      </c>
    </row>
    <row r="66" spans="2:9" x14ac:dyDescent="0.2">
      <c r="B66" s="1009" t="s">
        <v>565</v>
      </c>
      <c r="C66" s="13"/>
      <c r="D66" s="992"/>
      <c r="E66" s="932"/>
      <c r="F66" s="992">
        <f t="shared" si="10"/>
        <v>0</v>
      </c>
      <c r="G66" s="932"/>
      <c r="H66" s="932"/>
      <c r="I66" s="932">
        <f t="shared" si="6"/>
        <v>0</v>
      </c>
    </row>
    <row r="67" spans="2:9" x14ac:dyDescent="0.2">
      <c r="B67" s="1009" t="s">
        <v>566</v>
      </c>
      <c r="C67" s="13"/>
      <c r="D67" s="992"/>
      <c r="E67" s="932"/>
      <c r="F67" s="992">
        <f t="shared" si="10"/>
        <v>0</v>
      </c>
      <c r="G67" s="932"/>
      <c r="H67" s="932"/>
      <c r="I67" s="932">
        <f t="shared" si="6"/>
        <v>0</v>
      </c>
    </row>
    <row r="68" spans="2:9" x14ac:dyDescent="0.2">
      <c r="B68" s="1009" t="s">
        <v>567</v>
      </c>
      <c r="C68" s="13"/>
      <c r="D68" s="992"/>
      <c r="E68" s="932"/>
      <c r="F68" s="992">
        <f t="shared" si="10"/>
        <v>0</v>
      </c>
      <c r="G68" s="932"/>
      <c r="H68" s="932"/>
      <c r="I68" s="932">
        <f t="shared" si="6"/>
        <v>0</v>
      </c>
    </row>
    <row r="69" spans="2:9" x14ac:dyDescent="0.2">
      <c r="B69" s="1009" t="s">
        <v>568</v>
      </c>
      <c r="C69" s="13"/>
      <c r="D69" s="992"/>
      <c r="E69" s="932"/>
      <c r="F69" s="992">
        <f t="shared" si="10"/>
        <v>0</v>
      </c>
      <c r="G69" s="932"/>
      <c r="H69" s="932"/>
      <c r="I69" s="932">
        <f t="shared" si="6"/>
        <v>0</v>
      </c>
    </row>
    <row r="70" spans="2:9" x14ac:dyDescent="0.2">
      <c r="B70" s="1009" t="s">
        <v>569</v>
      </c>
      <c r="C70" s="13"/>
      <c r="D70" s="992"/>
      <c r="E70" s="932"/>
      <c r="F70" s="992">
        <f t="shared" si="10"/>
        <v>0</v>
      </c>
      <c r="G70" s="932"/>
      <c r="H70" s="932"/>
      <c r="I70" s="932">
        <f t="shared" si="6"/>
        <v>0</v>
      </c>
    </row>
    <row r="71" spans="2:9" x14ac:dyDescent="0.2">
      <c r="B71" s="1009" t="s">
        <v>570</v>
      </c>
      <c r="C71" s="13"/>
      <c r="D71" s="992"/>
      <c r="E71" s="932"/>
      <c r="F71" s="992">
        <f t="shared" si="10"/>
        <v>0</v>
      </c>
      <c r="G71" s="932"/>
      <c r="H71" s="932"/>
      <c r="I71" s="932">
        <f t="shared" si="6"/>
        <v>0</v>
      </c>
    </row>
    <row r="72" spans="2:9" x14ac:dyDescent="0.2">
      <c r="B72" s="1007" t="s">
        <v>571</v>
      </c>
      <c r="C72" s="1008"/>
      <c r="D72" s="992">
        <f>SUM(D73:D75)</f>
        <v>0</v>
      </c>
      <c r="E72" s="992">
        <f>SUM(E73:E75)</f>
        <v>0</v>
      </c>
      <c r="F72" s="992">
        <f>SUM(F73:F75)</f>
        <v>0</v>
      </c>
      <c r="G72" s="992">
        <f>SUM(G73:G75)</f>
        <v>0</v>
      </c>
      <c r="H72" s="992">
        <f>SUM(H73:H75)</f>
        <v>0</v>
      </c>
      <c r="I72" s="932">
        <f t="shared" si="6"/>
        <v>0</v>
      </c>
    </row>
    <row r="73" spans="2:9" x14ac:dyDescent="0.2">
      <c r="B73" s="1009" t="s">
        <v>572</v>
      </c>
      <c r="C73" s="13"/>
      <c r="D73" s="992"/>
      <c r="E73" s="932"/>
      <c r="F73" s="992">
        <f t="shared" si="10"/>
        <v>0</v>
      </c>
      <c r="G73" s="932"/>
      <c r="H73" s="932"/>
      <c r="I73" s="932">
        <f t="shared" si="6"/>
        <v>0</v>
      </c>
    </row>
    <row r="74" spans="2:9" x14ac:dyDescent="0.2">
      <c r="B74" s="1009" t="s">
        <v>573</v>
      </c>
      <c r="C74" s="13"/>
      <c r="D74" s="992"/>
      <c r="E74" s="932"/>
      <c r="F74" s="992">
        <f t="shared" si="10"/>
        <v>0</v>
      </c>
      <c r="G74" s="932"/>
      <c r="H74" s="932"/>
      <c r="I74" s="932">
        <f t="shared" si="6"/>
        <v>0</v>
      </c>
    </row>
    <row r="75" spans="2:9" x14ac:dyDescent="0.2">
      <c r="B75" s="1009" t="s">
        <v>574</v>
      </c>
      <c r="C75" s="13"/>
      <c r="D75" s="992"/>
      <c r="E75" s="932"/>
      <c r="F75" s="992">
        <f t="shared" si="10"/>
        <v>0</v>
      </c>
      <c r="G75" s="932"/>
      <c r="H75" s="932"/>
      <c r="I75" s="932">
        <f t="shared" si="6"/>
        <v>0</v>
      </c>
    </row>
    <row r="76" spans="2:9" x14ac:dyDescent="0.2">
      <c r="B76" s="1007" t="s">
        <v>575</v>
      </c>
      <c r="C76" s="1008"/>
      <c r="D76" s="992">
        <f>SUM(D77:D83)</f>
        <v>0</v>
      </c>
      <c r="E76" s="992">
        <f>SUM(E77:E83)</f>
        <v>0</v>
      </c>
      <c r="F76" s="992">
        <f>SUM(F77:F83)</f>
        <v>0</v>
      </c>
      <c r="G76" s="992">
        <f>SUM(G77:G83)</f>
        <v>0</v>
      </c>
      <c r="H76" s="992">
        <f>SUM(H77:H83)</f>
        <v>0</v>
      </c>
      <c r="I76" s="932">
        <f t="shared" si="6"/>
        <v>0</v>
      </c>
    </row>
    <row r="77" spans="2:9" x14ac:dyDescent="0.2">
      <c r="B77" s="1009" t="s">
        <v>576</v>
      </c>
      <c r="C77" s="13"/>
      <c r="D77" s="992"/>
      <c r="E77" s="932"/>
      <c r="F77" s="992">
        <f t="shared" si="10"/>
        <v>0</v>
      </c>
      <c r="G77" s="932"/>
      <c r="H77" s="932"/>
      <c r="I77" s="932">
        <f t="shared" si="6"/>
        <v>0</v>
      </c>
    </row>
    <row r="78" spans="2:9" x14ac:dyDescent="0.2">
      <c r="B78" s="1009" t="s">
        <v>577</v>
      </c>
      <c r="C78" s="13"/>
      <c r="D78" s="992"/>
      <c r="E78" s="932"/>
      <c r="F78" s="992">
        <f t="shared" si="10"/>
        <v>0</v>
      </c>
      <c r="G78" s="932"/>
      <c r="H78" s="932"/>
      <c r="I78" s="932">
        <f t="shared" si="6"/>
        <v>0</v>
      </c>
    </row>
    <row r="79" spans="2:9" x14ac:dyDescent="0.2">
      <c r="B79" s="1009" t="s">
        <v>578</v>
      </c>
      <c r="C79" s="13"/>
      <c r="D79" s="992"/>
      <c r="E79" s="932"/>
      <c r="F79" s="992">
        <f t="shared" si="10"/>
        <v>0</v>
      </c>
      <c r="G79" s="932"/>
      <c r="H79" s="932"/>
      <c r="I79" s="932">
        <f t="shared" si="6"/>
        <v>0</v>
      </c>
    </row>
    <row r="80" spans="2:9" x14ac:dyDescent="0.2">
      <c r="B80" s="1009" t="s">
        <v>579</v>
      </c>
      <c r="C80" s="13"/>
      <c r="D80" s="992"/>
      <c r="E80" s="932"/>
      <c r="F80" s="992">
        <f t="shared" si="10"/>
        <v>0</v>
      </c>
      <c r="G80" s="932"/>
      <c r="H80" s="932"/>
      <c r="I80" s="932">
        <f t="shared" si="6"/>
        <v>0</v>
      </c>
    </row>
    <row r="81" spans="2:9" x14ac:dyDescent="0.2">
      <c r="B81" s="1009" t="s">
        <v>580</v>
      </c>
      <c r="C81" s="13"/>
      <c r="D81" s="992"/>
      <c r="E81" s="932"/>
      <c r="F81" s="992">
        <f t="shared" si="10"/>
        <v>0</v>
      </c>
      <c r="G81" s="932"/>
      <c r="H81" s="932"/>
      <c r="I81" s="932">
        <f t="shared" si="6"/>
        <v>0</v>
      </c>
    </row>
    <row r="82" spans="2:9" x14ac:dyDescent="0.2">
      <c r="B82" s="1009" t="s">
        <v>581</v>
      </c>
      <c r="C82" s="13"/>
      <c r="D82" s="992"/>
      <c r="E82" s="932"/>
      <c r="F82" s="992">
        <f t="shared" si="10"/>
        <v>0</v>
      </c>
      <c r="G82" s="932"/>
      <c r="H82" s="932"/>
      <c r="I82" s="932">
        <f t="shared" si="6"/>
        <v>0</v>
      </c>
    </row>
    <row r="83" spans="2:9" x14ac:dyDescent="0.2">
      <c r="B83" s="1009" t="s">
        <v>582</v>
      </c>
      <c r="C83" s="13"/>
      <c r="D83" s="992"/>
      <c r="E83" s="932"/>
      <c r="F83" s="992">
        <f t="shared" si="10"/>
        <v>0</v>
      </c>
      <c r="G83" s="932"/>
      <c r="H83" s="932"/>
      <c r="I83" s="932">
        <f t="shared" si="6"/>
        <v>0</v>
      </c>
    </row>
    <row r="84" spans="2:9" x14ac:dyDescent="0.2">
      <c r="B84" s="1010"/>
      <c r="C84" s="1011"/>
      <c r="D84" s="1012"/>
      <c r="E84" s="997"/>
      <c r="F84" s="997"/>
      <c r="G84" s="997"/>
      <c r="H84" s="997"/>
      <c r="I84" s="997"/>
    </row>
    <row r="85" spans="2:9" x14ac:dyDescent="0.2">
      <c r="B85" s="1013" t="s">
        <v>583</v>
      </c>
      <c r="C85" s="1014"/>
      <c r="D85" s="1015">
        <f t="shared" ref="D85:I85" si="12">D86+D104+D94+D114+D124+D134+D138+D147+D151</f>
        <v>119378538.46000001</v>
      </c>
      <c r="E85" s="1015">
        <f>E86+E104+E94+E114+E124+E134+E138+E147+E151</f>
        <v>3868173.93</v>
      </c>
      <c r="F85" s="1015">
        <f t="shared" si="12"/>
        <v>123246712.39000002</v>
      </c>
      <c r="G85" s="1015">
        <f>G86+G104+G94+G114+G124+G134+G138+G147+G151</f>
        <v>86380754.660000011</v>
      </c>
      <c r="H85" s="1015">
        <f>H86+H104+H94+H114+H124+H134+H138+H147+H151</f>
        <v>83831868.910000011</v>
      </c>
      <c r="I85" s="1015">
        <f t="shared" si="12"/>
        <v>36865957.730000019</v>
      </c>
    </row>
    <row r="86" spans="2:9" x14ac:dyDescent="0.2">
      <c r="B86" s="1007" t="s">
        <v>510</v>
      </c>
      <c r="C86" s="1008"/>
      <c r="D86" s="992">
        <f>SUM(D87:D93)</f>
        <v>108892438.80000001</v>
      </c>
      <c r="E86" s="992">
        <f>SUM(E87:E93)</f>
        <v>3584942.93</v>
      </c>
      <c r="F86" s="992">
        <f>SUM(F87:F93)</f>
        <v>112477381.73000002</v>
      </c>
      <c r="G86" s="992">
        <f>SUM(G87:G93)</f>
        <v>79767631.420000002</v>
      </c>
      <c r="H86" s="992">
        <f>SUM(H87:H93)</f>
        <v>77218745.670000002</v>
      </c>
      <c r="I86" s="932">
        <f t="shared" ref="I86:I149" si="13">F86-G86</f>
        <v>32709750.310000017</v>
      </c>
    </row>
    <row r="87" spans="2:9" x14ac:dyDescent="0.2">
      <c r="B87" s="1009" t="s">
        <v>511</v>
      </c>
      <c r="C87" s="13"/>
      <c r="D87" s="992">
        <v>54909607.090000004</v>
      </c>
      <c r="E87" s="932">
        <v>2960310.35</v>
      </c>
      <c r="F87" s="992">
        <f t="shared" ref="F87:F103" si="14">D87+E87</f>
        <v>57869917.440000005</v>
      </c>
      <c r="G87" s="932">
        <v>40652527.759999998</v>
      </c>
      <c r="H87" s="932">
        <v>40652527.759999998</v>
      </c>
      <c r="I87" s="932">
        <f t="shared" si="13"/>
        <v>17217389.680000007</v>
      </c>
    </row>
    <row r="88" spans="2:9" x14ac:dyDescent="0.2">
      <c r="B88" s="1009" t="s">
        <v>512</v>
      </c>
      <c r="C88" s="13"/>
      <c r="D88" s="992">
        <v>29278290.050000001</v>
      </c>
      <c r="E88" s="932">
        <v>0</v>
      </c>
      <c r="F88" s="992">
        <f t="shared" si="14"/>
        <v>29278290.050000001</v>
      </c>
      <c r="G88" s="932">
        <v>21312108.48</v>
      </c>
      <c r="H88" s="932">
        <v>21312108.48</v>
      </c>
      <c r="I88" s="932">
        <f t="shared" si="13"/>
        <v>7966181.5700000003</v>
      </c>
    </row>
    <row r="89" spans="2:9" x14ac:dyDescent="0.2">
      <c r="B89" s="1009" t="s">
        <v>513</v>
      </c>
      <c r="C89" s="13"/>
      <c r="D89" s="992">
        <v>7481288.7000000002</v>
      </c>
      <c r="E89" s="932">
        <v>199856.25</v>
      </c>
      <c r="F89" s="992">
        <f t="shared" si="14"/>
        <v>7681144.9500000002</v>
      </c>
      <c r="G89" s="932">
        <v>2380540.85</v>
      </c>
      <c r="H89" s="932">
        <v>2380540.85</v>
      </c>
      <c r="I89" s="932">
        <f t="shared" si="13"/>
        <v>5300604.0999999996</v>
      </c>
    </row>
    <row r="90" spans="2:9" x14ac:dyDescent="0.2">
      <c r="B90" s="1009" t="s">
        <v>514</v>
      </c>
      <c r="C90" s="13"/>
      <c r="D90" s="992">
        <v>16920178.949999999</v>
      </c>
      <c r="E90" s="932">
        <v>382776.33</v>
      </c>
      <c r="F90" s="992">
        <f t="shared" si="14"/>
        <v>17302955.279999997</v>
      </c>
      <c r="G90" s="932">
        <v>15128487.33</v>
      </c>
      <c r="H90" s="932">
        <v>12579601.58</v>
      </c>
      <c r="I90" s="932">
        <f t="shared" si="13"/>
        <v>2174467.9499999974</v>
      </c>
    </row>
    <row r="91" spans="2:9" x14ac:dyDescent="0.2">
      <c r="B91" s="1009" t="s">
        <v>515</v>
      </c>
      <c r="C91" s="13"/>
      <c r="D91" s="992">
        <v>303074.01</v>
      </c>
      <c r="E91" s="932">
        <v>27000</v>
      </c>
      <c r="F91" s="992">
        <f t="shared" si="14"/>
        <v>330074.01</v>
      </c>
      <c r="G91" s="932">
        <v>278967</v>
      </c>
      <c r="H91" s="932">
        <v>278967</v>
      </c>
      <c r="I91" s="932">
        <f t="shared" si="13"/>
        <v>51107.010000000009</v>
      </c>
    </row>
    <row r="92" spans="2:9" x14ac:dyDescent="0.2">
      <c r="B92" s="1009" t="s">
        <v>516</v>
      </c>
      <c r="C92" s="13"/>
      <c r="D92" s="992"/>
      <c r="E92" s="932"/>
      <c r="F92" s="992">
        <f t="shared" si="14"/>
        <v>0</v>
      </c>
      <c r="G92" s="932"/>
      <c r="H92" s="932"/>
      <c r="I92" s="932">
        <f t="shared" si="13"/>
        <v>0</v>
      </c>
    </row>
    <row r="93" spans="2:9" x14ac:dyDescent="0.2">
      <c r="B93" s="1009" t="s">
        <v>517</v>
      </c>
      <c r="C93" s="13"/>
      <c r="D93" s="992">
        <v>0</v>
      </c>
      <c r="E93" s="932">
        <v>15000</v>
      </c>
      <c r="F93" s="992">
        <f t="shared" si="14"/>
        <v>15000</v>
      </c>
      <c r="G93" s="932">
        <v>15000</v>
      </c>
      <c r="H93" s="932">
        <v>15000</v>
      </c>
      <c r="I93" s="932">
        <f t="shared" si="13"/>
        <v>0</v>
      </c>
    </row>
    <row r="94" spans="2:9" x14ac:dyDescent="0.2">
      <c r="B94" s="1007" t="s">
        <v>518</v>
      </c>
      <c r="C94" s="1008"/>
      <c r="D94" s="992">
        <f>SUM(D95:D103)</f>
        <v>3000000.02</v>
      </c>
      <c r="E94" s="992">
        <f>SUM(E95:E103)</f>
        <v>0</v>
      </c>
      <c r="F94" s="992">
        <f>SUM(F95:F103)</f>
        <v>3000000.0200000005</v>
      </c>
      <c r="G94" s="992">
        <f>SUM(G95:G103)</f>
        <v>1363587.7</v>
      </c>
      <c r="H94" s="992">
        <f>SUM(H95:H103)</f>
        <v>1363587.7</v>
      </c>
      <c r="I94" s="932">
        <f t="shared" si="13"/>
        <v>1636412.3200000005</v>
      </c>
    </row>
    <row r="95" spans="2:9" x14ac:dyDescent="0.2">
      <c r="B95" s="1009" t="s">
        <v>519</v>
      </c>
      <c r="C95" s="13"/>
      <c r="D95" s="992">
        <v>1435695.1</v>
      </c>
      <c r="E95" s="932">
        <v>-98233.17</v>
      </c>
      <c r="F95" s="992">
        <f t="shared" si="14"/>
        <v>1337461.9300000002</v>
      </c>
      <c r="G95" s="932">
        <v>308049.59999999998</v>
      </c>
      <c r="H95" s="932">
        <v>308049.59999999998</v>
      </c>
      <c r="I95" s="932">
        <f t="shared" si="13"/>
        <v>1029412.3300000002</v>
      </c>
    </row>
    <row r="96" spans="2:9" x14ac:dyDescent="0.2">
      <c r="B96" s="1009" t="s">
        <v>520</v>
      </c>
      <c r="C96" s="13"/>
      <c r="D96" s="992">
        <v>30046.57</v>
      </c>
      <c r="E96" s="932">
        <v>18243.330000000002</v>
      </c>
      <c r="F96" s="992">
        <f t="shared" si="14"/>
        <v>48289.9</v>
      </c>
      <c r="G96" s="932">
        <v>34420.839999999997</v>
      </c>
      <c r="H96" s="932">
        <v>34420.839999999997</v>
      </c>
      <c r="I96" s="932">
        <f t="shared" si="13"/>
        <v>13869.060000000005</v>
      </c>
    </row>
    <row r="97" spans="2:9" x14ac:dyDescent="0.2">
      <c r="B97" s="1009" t="s">
        <v>521</v>
      </c>
      <c r="C97" s="13"/>
      <c r="D97" s="992"/>
      <c r="E97" s="932"/>
      <c r="F97" s="992">
        <f t="shared" si="14"/>
        <v>0</v>
      </c>
      <c r="G97" s="932"/>
      <c r="H97" s="932"/>
      <c r="I97" s="932">
        <f t="shared" si="13"/>
        <v>0</v>
      </c>
    </row>
    <row r="98" spans="2:9" x14ac:dyDescent="0.2">
      <c r="B98" s="1009" t="s">
        <v>522</v>
      </c>
      <c r="C98" s="13"/>
      <c r="D98" s="992">
        <v>191445.36</v>
      </c>
      <c r="E98" s="932">
        <v>-27259.87</v>
      </c>
      <c r="F98" s="992">
        <f t="shared" si="14"/>
        <v>164185.49</v>
      </c>
      <c r="G98" s="932">
        <v>100911.5</v>
      </c>
      <c r="H98" s="932">
        <v>100911.5</v>
      </c>
      <c r="I98" s="932">
        <f t="shared" si="13"/>
        <v>63273.989999999991</v>
      </c>
    </row>
    <row r="99" spans="2:9" x14ac:dyDescent="0.2">
      <c r="B99" s="1009" t="s">
        <v>523</v>
      </c>
      <c r="C99" s="13"/>
      <c r="D99" s="992">
        <v>0</v>
      </c>
      <c r="E99" s="932">
        <v>159268</v>
      </c>
      <c r="F99" s="992">
        <f t="shared" si="14"/>
        <v>159268</v>
      </c>
      <c r="G99" s="932">
        <v>159268</v>
      </c>
      <c r="H99" s="932">
        <v>159268</v>
      </c>
      <c r="I99" s="932">
        <f t="shared" si="13"/>
        <v>0</v>
      </c>
    </row>
    <row r="100" spans="2:9" x14ac:dyDescent="0.2">
      <c r="B100" s="1009" t="s">
        <v>524</v>
      </c>
      <c r="C100" s="13"/>
      <c r="D100" s="992">
        <v>958003.3</v>
      </c>
      <c r="E100" s="932">
        <v>0</v>
      </c>
      <c r="F100" s="992">
        <f t="shared" si="14"/>
        <v>958003.3</v>
      </c>
      <c r="G100" s="932">
        <v>514468.19</v>
      </c>
      <c r="H100" s="932">
        <v>514468.19</v>
      </c>
      <c r="I100" s="932">
        <f t="shared" si="13"/>
        <v>443535.11000000004</v>
      </c>
    </row>
    <row r="101" spans="2:9" x14ac:dyDescent="0.2">
      <c r="B101" s="1009" t="s">
        <v>525</v>
      </c>
      <c r="C101" s="13"/>
      <c r="D101" s="992">
        <v>103905.64</v>
      </c>
      <c r="E101" s="932">
        <v>16124</v>
      </c>
      <c r="F101" s="992">
        <f t="shared" si="14"/>
        <v>120029.64</v>
      </c>
      <c r="G101" s="932">
        <v>85750.32</v>
      </c>
      <c r="H101" s="932">
        <v>85750.32</v>
      </c>
      <c r="I101" s="932">
        <f t="shared" si="13"/>
        <v>34279.319999999992</v>
      </c>
    </row>
    <row r="102" spans="2:9" x14ac:dyDescent="0.2">
      <c r="B102" s="1009" t="s">
        <v>526</v>
      </c>
      <c r="C102" s="13"/>
      <c r="D102" s="992"/>
      <c r="E102" s="932"/>
      <c r="F102" s="992">
        <f t="shared" si="14"/>
        <v>0</v>
      </c>
      <c r="G102" s="932"/>
      <c r="H102" s="932"/>
      <c r="I102" s="932">
        <f t="shared" si="13"/>
        <v>0</v>
      </c>
    </row>
    <row r="103" spans="2:9" x14ac:dyDescent="0.2">
      <c r="B103" s="1009" t="s">
        <v>527</v>
      </c>
      <c r="C103" s="13"/>
      <c r="D103" s="992">
        <v>280904.05</v>
      </c>
      <c r="E103" s="932">
        <v>-68142.289999999994</v>
      </c>
      <c r="F103" s="992">
        <f t="shared" si="14"/>
        <v>212761.76</v>
      </c>
      <c r="G103" s="932">
        <v>160719.25</v>
      </c>
      <c r="H103" s="932">
        <v>160719.25</v>
      </c>
      <c r="I103" s="932">
        <f t="shared" si="13"/>
        <v>52042.510000000009</v>
      </c>
    </row>
    <row r="104" spans="2:9" x14ac:dyDescent="0.2">
      <c r="B104" s="1007" t="s">
        <v>528</v>
      </c>
      <c r="C104" s="1008"/>
      <c r="D104" s="992">
        <f>SUM(D105:D113)</f>
        <v>7486099.6399999997</v>
      </c>
      <c r="E104" s="992">
        <f>SUM(E105:E113)</f>
        <v>283231</v>
      </c>
      <c r="F104" s="992">
        <f>SUM(F105:F113)</f>
        <v>7769330.6399999997</v>
      </c>
      <c r="G104" s="992">
        <f>SUM(G105:G113)</f>
        <v>5249535.54</v>
      </c>
      <c r="H104" s="992">
        <f>SUM(H105:H113)</f>
        <v>5249535.54</v>
      </c>
      <c r="I104" s="932">
        <f t="shared" si="13"/>
        <v>2519795.0999999996</v>
      </c>
    </row>
    <row r="105" spans="2:9" x14ac:dyDescent="0.2">
      <c r="B105" s="1009" t="s">
        <v>529</v>
      </c>
      <c r="C105" s="13"/>
      <c r="D105" s="992">
        <v>2143473.77</v>
      </c>
      <c r="E105" s="932">
        <v>-122431.61</v>
      </c>
      <c r="F105" s="932">
        <f>D105+E105</f>
        <v>2021042.16</v>
      </c>
      <c r="G105" s="932">
        <v>1135379.07</v>
      </c>
      <c r="H105" s="932">
        <v>1135379.07</v>
      </c>
      <c r="I105" s="932">
        <f t="shared" si="13"/>
        <v>885663.08999999985</v>
      </c>
    </row>
    <row r="106" spans="2:9" x14ac:dyDescent="0.2">
      <c r="B106" s="1009" t="s">
        <v>530</v>
      </c>
      <c r="C106" s="13"/>
      <c r="D106" s="992">
        <v>1061348.57</v>
      </c>
      <c r="E106" s="932">
        <v>33640</v>
      </c>
      <c r="F106" s="932">
        <f t="shared" ref="F106:F113" si="15">D106+E106</f>
        <v>1094988.57</v>
      </c>
      <c r="G106" s="932">
        <v>687352.65</v>
      </c>
      <c r="H106" s="932">
        <v>687352.65</v>
      </c>
      <c r="I106" s="932">
        <f t="shared" si="13"/>
        <v>407635.92000000004</v>
      </c>
    </row>
    <row r="107" spans="2:9" x14ac:dyDescent="0.2">
      <c r="B107" s="1009" t="s">
        <v>531</v>
      </c>
      <c r="C107" s="13"/>
      <c r="D107" s="992">
        <v>967673.36</v>
      </c>
      <c r="E107" s="932">
        <v>168517.8</v>
      </c>
      <c r="F107" s="932">
        <f t="shared" si="15"/>
        <v>1136191.1599999999</v>
      </c>
      <c r="G107" s="932">
        <v>850781.54</v>
      </c>
      <c r="H107" s="932">
        <v>850781.54</v>
      </c>
      <c r="I107" s="932">
        <f t="shared" si="13"/>
        <v>285409.61999999988</v>
      </c>
    </row>
    <row r="108" spans="2:9" x14ac:dyDescent="0.2">
      <c r="B108" s="1009" t="s">
        <v>532</v>
      </c>
      <c r="C108" s="13"/>
      <c r="D108" s="992">
        <v>92843.7</v>
      </c>
      <c r="E108" s="932">
        <v>7020</v>
      </c>
      <c r="F108" s="932">
        <f t="shared" si="15"/>
        <v>99863.7</v>
      </c>
      <c r="G108" s="932">
        <v>83736.960000000006</v>
      </c>
      <c r="H108" s="932">
        <v>83736.960000000006</v>
      </c>
      <c r="I108" s="932">
        <f t="shared" si="13"/>
        <v>16126.739999999991</v>
      </c>
    </row>
    <row r="109" spans="2:9" x14ac:dyDescent="0.2">
      <c r="B109" s="1009" t="s">
        <v>533</v>
      </c>
      <c r="C109" s="13"/>
      <c r="D109" s="992">
        <v>1382654.46</v>
      </c>
      <c r="E109" s="932">
        <v>31397.09</v>
      </c>
      <c r="F109" s="932">
        <f t="shared" si="15"/>
        <v>1414051.55</v>
      </c>
      <c r="G109" s="932">
        <v>836875.32</v>
      </c>
      <c r="H109" s="932">
        <v>836875.32</v>
      </c>
      <c r="I109" s="932">
        <f t="shared" si="13"/>
        <v>577176.2300000001</v>
      </c>
    </row>
    <row r="110" spans="2:9" x14ac:dyDescent="0.2">
      <c r="B110" s="1009" t="s">
        <v>534</v>
      </c>
      <c r="C110" s="13"/>
      <c r="D110" s="992">
        <v>0</v>
      </c>
      <c r="E110" s="932">
        <v>7000</v>
      </c>
      <c r="F110" s="932">
        <f t="shared" si="15"/>
        <v>7000</v>
      </c>
      <c r="G110" s="932">
        <v>7000</v>
      </c>
      <c r="H110" s="932">
        <v>7000</v>
      </c>
      <c r="I110" s="932">
        <f t="shared" si="13"/>
        <v>0</v>
      </c>
    </row>
    <row r="111" spans="2:9" x14ac:dyDescent="0.2">
      <c r="B111" s="1009" t="s">
        <v>535</v>
      </c>
      <c r="C111" s="13"/>
      <c r="D111" s="992">
        <v>173922.24</v>
      </c>
      <c r="E111" s="932">
        <v>-113891.19</v>
      </c>
      <c r="F111" s="932">
        <f t="shared" si="15"/>
        <v>60031.049999999988</v>
      </c>
      <c r="G111" s="932">
        <v>15006</v>
      </c>
      <c r="H111" s="932">
        <v>15006</v>
      </c>
      <c r="I111" s="932">
        <f t="shared" si="13"/>
        <v>45025.049999999988</v>
      </c>
    </row>
    <row r="112" spans="2:9" x14ac:dyDescent="0.2">
      <c r="B112" s="1009" t="s">
        <v>536</v>
      </c>
      <c r="C112" s="13"/>
      <c r="D112" s="992">
        <v>176683.54</v>
      </c>
      <c r="E112" s="932">
        <v>-38252.089999999997</v>
      </c>
      <c r="F112" s="932">
        <f t="shared" si="15"/>
        <v>138431.45000000001</v>
      </c>
      <c r="G112" s="932">
        <v>34916</v>
      </c>
      <c r="H112" s="932">
        <v>34916</v>
      </c>
      <c r="I112" s="932">
        <f t="shared" si="13"/>
        <v>103515.45000000001</v>
      </c>
    </row>
    <row r="113" spans="2:9" x14ac:dyDescent="0.2">
      <c r="B113" s="1009" t="s">
        <v>537</v>
      </c>
      <c r="C113" s="13"/>
      <c r="D113" s="992">
        <v>1487500</v>
      </c>
      <c r="E113" s="932">
        <v>310231</v>
      </c>
      <c r="F113" s="932">
        <f t="shared" si="15"/>
        <v>1797731</v>
      </c>
      <c r="G113" s="932">
        <v>1598488</v>
      </c>
      <c r="H113" s="932">
        <v>1598488</v>
      </c>
      <c r="I113" s="932">
        <f t="shared" si="13"/>
        <v>199243</v>
      </c>
    </row>
    <row r="114" spans="2:9" ht="25.5" customHeight="1" x14ac:dyDescent="0.2">
      <c r="B114" s="1362" t="s">
        <v>538</v>
      </c>
      <c r="C114" s="1363"/>
      <c r="D114" s="992">
        <f>SUM(D115:D123)</f>
        <v>0</v>
      </c>
      <c r="E114" s="992">
        <f>SUM(E115:E123)</f>
        <v>0</v>
      </c>
      <c r="F114" s="992">
        <f>SUM(F115:F123)</f>
        <v>0</v>
      </c>
      <c r="G114" s="992">
        <f>SUM(G115:G123)</f>
        <v>0</v>
      </c>
      <c r="H114" s="992">
        <f>SUM(H115:H123)</f>
        <v>0</v>
      </c>
      <c r="I114" s="932">
        <f t="shared" si="13"/>
        <v>0</v>
      </c>
    </row>
    <row r="115" spans="2:9" x14ac:dyDescent="0.2">
      <c r="B115" s="1009" t="s">
        <v>539</v>
      </c>
      <c r="C115" s="13"/>
      <c r="D115" s="992"/>
      <c r="E115" s="932"/>
      <c r="F115" s="932">
        <f>D115+E115</f>
        <v>0</v>
      </c>
      <c r="G115" s="932"/>
      <c r="H115" s="932"/>
      <c r="I115" s="932">
        <f t="shared" si="13"/>
        <v>0</v>
      </c>
    </row>
    <row r="116" spans="2:9" x14ac:dyDescent="0.2">
      <c r="B116" s="1009" t="s">
        <v>540</v>
      </c>
      <c r="C116" s="13"/>
      <c r="D116" s="992"/>
      <c r="E116" s="932"/>
      <c r="F116" s="932">
        <f t="shared" ref="F116:F123" si="16">D116+E116</f>
        <v>0</v>
      </c>
      <c r="G116" s="932"/>
      <c r="H116" s="932"/>
      <c r="I116" s="932">
        <f t="shared" si="13"/>
        <v>0</v>
      </c>
    </row>
    <row r="117" spans="2:9" x14ac:dyDescent="0.2">
      <c r="B117" s="1009" t="s">
        <v>541</v>
      </c>
      <c r="C117" s="13"/>
      <c r="D117" s="992"/>
      <c r="E117" s="932"/>
      <c r="F117" s="932">
        <f t="shared" si="16"/>
        <v>0</v>
      </c>
      <c r="G117" s="932"/>
      <c r="H117" s="932"/>
      <c r="I117" s="932">
        <f t="shared" si="13"/>
        <v>0</v>
      </c>
    </row>
    <row r="118" spans="2:9" x14ac:dyDescent="0.2">
      <c r="B118" s="1009" t="s">
        <v>542</v>
      </c>
      <c r="C118" s="13"/>
      <c r="D118" s="992"/>
      <c r="E118" s="932"/>
      <c r="F118" s="932">
        <f t="shared" si="16"/>
        <v>0</v>
      </c>
      <c r="G118" s="932"/>
      <c r="H118" s="932"/>
      <c r="I118" s="932">
        <f t="shared" si="13"/>
        <v>0</v>
      </c>
    </row>
    <row r="119" spans="2:9" x14ac:dyDescent="0.2">
      <c r="B119" s="1009" t="s">
        <v>543</v>
      </c>
      <c r="C119" s="13"/>
      <c r="D119" s="992"/>
      <c r="E119" s="932"/>
      <c r="F119" s="932">
        <f t="shared" si="16"/>
        <v>0</v>
      </c>
      <c r="G119" s="932"/>
      <c r="H119" s="932"/>
      <c r="I119" s="932">
        <f t="shared" si="13"/>
        <v>0</v>
      </c>
    </row>
    <row r="120" spans="2:9" x14ac:dyDescent="0.2">
      <c r="B120" s="1009" t="s">
        <v>544</v>
      </c>
      <c r="C120" s="13"/>
      <c r="D120" s="992"/>
      <c r="E120" s="932"/>
      <c r="F120" s="932">
        <f t="shared" si="16"/>
        <v>0</v>
      </c>
      <c r="G120" s="932"/>
      <c r="H120" s="932"/>
      <c r="I120" s="932">
        <f t="shared" si="13"/>
        <v>0</v>
      </c>
    </row>
    <row r="121" spans="2:9" x14ac:dyDescent="0.2">
      <c r="B121" s="1009" t="s">
        <v>545</v>
      </c>
      <c r="C121" s="13"/>
      <c r="D121" s="992"/>
      <c r="E121" s="932"/>
      <c r="F121" s="932">
        <f t="shared" si="16"/>
        <v>0</v>
      </c>
      <c r="G121" s="932"/>
      <c r="H121" s="932"/>
      <c r="I121" s="932">
        <f t="shared" si="13"/>
        <v>0</v>
      </c>
    </row>
    <row r="122" spans="2:9" x14ac:dyDescent="0.2">
      <c r="B122" s="1009" t="s">
        <v>546</v>
      </c>
      <c r="C122" s="13"/>
      <c r="D122" s="992"/>
      <c r="E122" s="932"/>
      <c r="F122" s="932">
        <f t="shared" si="16"/>
        <v>0</v>
      </c>
      <c r="G122" s="932"/>
      <c r="H122" s="932"/>
      <c r="I122" s="932">
        <f t="shared" si="13"/>
        <v>0</v>
      </c>
    </row>
    <row r="123" spans="2:9" x14ac:dyDescent="0.2">
      <c r="B123" s="1009" t="s">
        <v>547</v>
      </c>
      <c r="C123" s="13"/>
      <c r="D123" s="992"/>
      <c r="E123" s="932"/>
      <c r="F123" s="932">
        <f t="shared" si="16"/>
        <v>0</v>
      </c>
      <c r="G123" s="932"/>
      <c r="H123" s="932"/>
      <c r="I123" s="932">
        <f t="shared" si="13"/>
        <v>0</v>
      </c>
    </row>
    <row r="124" spans="2:9" x14ac:dyDescent="0.2">
      <c r="B124" s="1007" t="s">
        <v>548</v>
      </c>
      <c r="C124" s="1008"/>
      <c r="D124" s="992">
        <f>SUM(D125:D133)</f>
        <v>0</v>
      </c>
      <c r="E124" s="992">
        <f>SUM(E125:E133)</f>
        <v>0</v>
      </c>
      <c r="F124" s="992">
        <f>SUM(F125:F133)</f>
        <v>0</v>
      </c>
      <c r="G124" s="992">
        <f>SUM(G125:G133)</f>
        <v>0</v>
      </c>
      <c r="H124" s="992">
        <f>SUM(H125:H133)</f>
        <v>0</v>
      </c>
      <c r="I124" s="932">
        <f t="shared" si="13"/>
        <v>0</v>
      </c>
    </row>
    <row r="125" spans="2:9" x14ac:dyDescent="0.2">
      <c r="B125" s="1009" t="s">
        <v>549</v>
      </c>
      <c r="C125" s="13"/>
      <c r="D125" s="992"/>
      <c r="E125" s="932"/>
      <c r="F125" s="932">
        <f>D125+E125</f>
        <v>0</v>
      </c>
      <c r="G125" s="932"/>
      <c r="H125" s="932"/>
      <c r="I125" s="932">
        <f t="shared" si="13"/>
        <v>0</v>
      </c>
    </row>
    <row r="126" spans="2:9" x14ac:dyDescent="0.2">
      <c r="B126" s="1009" t="s">
        <v>550</v>
      </c>
      <c r="C126" s="13"/>
      <c r="D126" s="992"/>
      <c r="E126" s="932"/>
      <c r="F126" s="932">
        <f t="shared" ref="F126:F133" si="17">D126+E126</f>
        <v>0</v>
      </c>
      <c r="G126" s="932"/>
      <c r="H126" s="932"/>
      <c r="I126" s="932">
        <f t="shared" si="13"/>
        <v>0</v>
      </c>
    </row>
    <row r="127" spans="2:9" x14ac:dyDescent="0.2">
      <c r="B127" s="1009" t="s">
        <v>551</v>
      </c>
      <c r="C127" s="13"/>
      <c r="D127" s="992"/>
      <c r="E127" s="932"/>
      <c r="F127" s="932">
        <f t="shared" si="17"/>
        <v>0</v>
      </c>
      <c r="G127" s="932"/>
      <c r="H127" s="932"/>
      <c r="I127" s="932">
        <f t="shared" si="13"/>
        <v>0</v>
      </c>
    </row>
    <row r="128" spans="2:9" x14ac:dyDescent="0.2">
      <c r="B128" s="1009" t="s">
        <v>552</v>
      </c>
      <c r="C128" s="13"/>
      <c r="D128" s="992"/>
      <c r="E128" s="932"/>
      <c r="F128" s="932">
        <f t="shared" si="17"/>
        <v>0</v>
      </c>
      <c r="G128" s="932"/>
      <c r="H128" s="932"/>
      <c r="I128" s="932">
        <f t="shared" si="13"/>
        <v>0</v>
      </c>
    </row>
    <row r="129" spans="2:9" x14ac:dyDescent="0.2">
      <c r="B129" s="1009" t="s">
        <v>553</v>
      </c>
      <c r="C129" s="13"/>
      <c r="D129" s="992"/>
      <c r="E129" s="932"/>
      <c r="F129" s="932">
        <f t="shared" si="17"/>
        <v>0</v>
      </c>
      <c r="G129" s="932"/>
      <c r="H129" s="932"/>
      <c r="I129" s="932">
        <f t="shared" si="13"/>
        <v>0</v>
      </c>
    </row>
    <row r="130" spans="2:9" x14ac:dyDescent="0.2">
      <c r="B130" s="1009" t="s">
        <v>554</v>
      </c>
      <c r="C130" s="13"/>
      <c r="D130" s="992"/>
      <c r="E130" s="932"/>
      <c r="F130" s="932">
        <f t="shared" si="17"/>
        <v>0</v>
      </c>
      <c r="G130" s="932"/>
      <c r="H130" s="932"/>
      <c r="I130" s="932">
        <f t="shared" si="13"/>
        <v>0</v>
      </c>
    </row>
    <row r="131" spans="2:9" x14ac:dyDescent="0.2">
      <c r="B131" s="1009" t="s">
        <v>555</v>
      </c>
      <c r="C131" s="13"/>
      <c r="D131" s="992"/>
      <c r="E131" s="932"/>
      <c r="F131" s="932">
        <f t="shared" si="17"/>
        <v>0</v>
      </c>
      <c r="G131" s="932"/>
      <c r="H131" s="932"/>
      <c r="I131" s="932">
        <f t="shared" si="13"/>
        <v>0</v>
      </c>
    </row>
    <row r="132" spans="2:9" x14ac:dyDescent="0.2">
      <c r="B132" s="1009" t="s">
        <v>556</v>
      </c>
      <c r="C132" s="13"/>
      <c r="D132" s="992"/>
      <c r="E132" s="932"/>
      <c r="F132" s="932">
        <f t="shared" si="17"/>
        <v>0</v>
      </c>
      <c r="G132" s="932"/>
      <c r="H132" s="932"/>
      <c r="I132" s="932">
        <f t="shared" si="13"/>
        <v>0</v>
      </c>
    </row>
    <row r="133" spans="2:9" x14ac:dyDescent="0.2">
      <c r="B133" s="1009" t="s">
        <v>557</v>
      </c>
      <c r="C133" s="13"/>
      <c r="D133" s="992"/>
      <c r="E133" s="932"/>
      <c r="F133" s="932">
        <f t="shared" si="17"/>
        <v>0</v>
      </c>
      <c r="G133" s="932"/>
      <c r="H133" s="932"/>
      <c r="I133" s="932">
        <f t="shared" si="13"/>
        <v>0</v>
      </c>
    </row>
    <row r="134" spans="2:9" x14ac:dyDescent="0.2">
      <c r="B134" s="1007" t="s">
        <v>558</v>
      </c>
      <c r="C134" s="1008"/>
      <c r="D134" s="992">
        <f>SUM(D135:D137)</f>
        <v>0</v>
      </c>
      <c r="E134" s="992">
        <f>SUM(E135:E137)</f>
        <v>0</v>
      </c>
      <c r="F134" s="992">
        <f>SUM(F135:F137)</f>
        <v>0</v>
      </c>
      <c r="G134" s="992">
        <f>SUM(G135:G137)</f>
        <v>0</v>
      </c>
      <c r="H134" s="992">
        <f>SUM(H135:H137)</f>
        <v>0</v>
      </c>
      <c r="I134" s="932">
        <f t="shared" si="13"/>
        <v>0</v>
      </c>
    </row>
    <row r="135" spans="2:9" x14ac:dyDescent="0.2">
      <c r="B135" s="1009" t="s">
        <v>559</v>
      </c>
      <c r="C135" s="13"/>
      <c r="D135" s="992"/>
      <c r="E135" s="932"/>
      <c r="F135" s="932">
        <f>D135+E135</f>
        <v>0</v>
      </c>
      <c r="G135" s="932"/>
      <c r="H135" s="932"/>
      <c r="I135" s="932">
        <f t="shared" si="13"/>
        <v>0</v>
      </c>
    </row>
    <row r="136" spans="2:9" x14ac:dyDescent="0.2">
      <c r="B136" s="1009" t="s">
        <v>560</v>
      </c>
      <c r="C136" s="13"/>
      <c r="D136" s="992"/>
      <c r="E136" s="932"/>
      <c r="F136" s="932">
        <f>D136+E136</f>
        <v>0</v>
      </c>
      <c r="G136" s="932"/>
      <c r="H136" s="932"/>
      <c r="I136" s="932">
        <f t="shared" si="13"/>
        <v>0</v>
      </c>
    </row>
    <row r="137" spans="2:9" x14ac:dyDescent="0.2">
      <c r="B137" s="1009" t="s">
        <v>561</v>
      </c>
      <c r="C137" s="13"/>
      <c r="D137" s="992"/>
      <c r="E137" s="932"/>
      <c r="F137" s="932">
        <f>D137+E137</f>
        <v>0</v>
      </c>
      <c r="G137" s="932"/>
      <c r="H137" s="932"/>
      <c r="I137" s="932">
        <f t="shared" si="13"/>
        <v>0</v>
      </c>
    </row>
    <row r="138" spans="2:9" x14ac:dyDescent="0.2">
      <c r="B138" s="1007" t="s">
        <v>562</v>
      </c>
      <c r="C138" s="1008"/>
      <c r="D138" s="992">
        <f>SUM(D139:D146)</f>
        <v>0</v>
      </c>
      <c r="E138" s="992">
        <f>SUM(E139:E146)</f>
        <v>0</v>
      </c>
      <c r="F138" s="992">
        <f>F139+F140+F141+F142+F143+F145+F146</f>
        <v>0</v>
      </c>
      <c r="G138" s="992">
        <f>SUM(G139:G146)</f>
        <v>0</v>
      </c>
      <c r="H138" s="992">
        <f>SUM(H139:H146)</f>
        <v>0</v>
      </c>
      <c r="I138" s="932">
        <f t="shared" si="13"/>
        <v>0</v>
      </c>
    </row>
    <row r="139" spans="2:9" x14ac:dyDescent="0.2">
      <c r="B139" s="1009" t="s">
        <v>563</v>
      </c>
      <c r="C139" s="13"/>
      <c r="D139" s="992"/>
      <c r="E139" s="932"/>
      <c r="F139" s="932">
        <f>D139+E139</f>
        <v>0</v>
      </c>
      <c r="G139" s="932"/>
      <c r="H139" s="932"/>
      <c r="I139" s="932">
        <f t="shared" si="13"/>
        <v>0</v>
      </c>
    </row>
    <row r="140" spans="2:9" x14ac:dyDescent="0.2">
      <c r="B140" s="1009" t="s">
        <v>564</v>
      </c>
      <c r="C140" s="13"/>
      <c r="D140" s="992"/>
      <c r="E140" s="932"/>
      <c r="F140" s="932">
        <f t="shared" ref="F140:F146" si="18">D140+E140</f>
        <v>0</v>
      </c>
      <c r="G140" s="932"/>
      <c r="H140" s="932"/>
      <c r="I140" s="932">
        <f t="shared" si="13"/>
        <v>0</v>
      </c>
    </row>
    <row r="141" spans="2:9" x14ac:dyDescent="0.2">
      <c r="B141" s="1009" t="s">
        <v>565</v>
      </c>
      <c r="C141" s="13"/>
      <c r="D141" s="992"/>
      <c r="E141" s="932"/>
      <c r="F141" s="932">
        <f t="shared" si="18"/>
        <v>0</v>
      </c>
      <c r="G141" s="932"/>
      <c r="H141" s="932"/>
      <c r="I141" s="932">
        <f t="shared" si="13"/>
        <v>0</v>
      </c>
    </row>
    <row r="142" spans="2:9" x14ac:dyDescent="0.2">
      <c r="B142" s="1009" t="s">
        <v>566</v>
      </c>
      <c r="C142" s="13"/>
      <c r="D142" s="992"/>
      <c r="E142" s="932"/>
      <c r="F142" s="932">
        <f t="shared" si="18"/>
        <v>0</v>
      </c>
      <c r="G142" s="932"/>
      <c r="H142" s="932"/>
      <c r="I142" s="932">
        <f t="shared" si="13"/>
        <v>0</v>
      </c>
    </row>
    <row r="143" spans="2:9" x14ac:dyDescent="0.2">
      <c r="B143" s="1009" t="s">
        <v>567</v>
      </c>
      <c r="C143" s="13"/>
      <c r="D143" s="992"/>
      <c r="E143" s="932"/>
      <c r="F143" s="932">
        <f t="shared" si="18"/>
        <v>0</v>
      </c>
      <c r="G143" s="932"/>
      <c r="H143" s="932"/>
      <c r="I143" s="932">
        <f t="shared" si="13"/>
        <v>0</v>
      </c>
    </row>
    <row r="144" spans="2:9" x14ac:dyDescent="0.2">
      <c r="B144" s="1009" t="s">
        <v>568</v>
      </c>
      <c r="C144" s="13"/>
      <c r="D144" s="992"/>
      <c r="E144" s="932"/>
      <c r="F144" s="932">
        <f t="shared" si="18"/>
        <v>0</v>
      </c>
      <c r="G144" s="932"/>
      <c r="H144" s="932"/>
      <c r="I144" s="932">
        <f t="shared" si="13"/>
        <v>0</v>
      </c>
    </row>
    <row r="145" spans="2:9" x14ac:dyDescent="0.2">
      <c r="B145" s="1009" t="s">
        <v>569</v>
      </c>
      <c r="C145" s="13"/>
      <c r="D145" s="992"/>
      <c r="E145" s="932"/>
      <c r="F145" s="932">
        <f t="shared" si="18"/>
        <v>0</v>
      </c>
      <c r="G145" s="932"/>
      <c r="H145" s="932"/>
      <c r="I145" s="932">
        <f t="shared" si="13"/>
        <v>0</v>
      </c>
    </row>
    <row r="146" spans="2:9" x14ac:dyDescent="0.2">
      <c r="B146" s="1009" t="s">
        <v>570</v>
      </c>
      <c r="C146" s="13"/>
      <c r="D146" s="992"/>
      <c r="E146" s="932"/>
      <c r="F146" s="932">
        <f t="shared" si="18"/>
        <v>0</v>
      </c>
      <c r="G146" s="932"/>
      <c r="H146" s="932"/>
      <c r="I146" s="932">
        <f t="shared" si="13"/>
        <v>0</v>
      </c>
    </row>
    <row r="147" spans="2:9" x14ac:dyDescent="0.2">
      <c r="B147" s="1007" t="s">
        <v>571</v>
      </c>
      <c r="C147" s="1008"/>
      <c r="D147" s="992">
        <f>SUM(D148:D150)</f>
        <v>0</v>
      </c>
      <c r="E147" s="992">
        <f>SUM(E148:E150)</f>
        <v>0</v>
      </c>
      <c r="F147" s="992">
        <f>SUM(F148:F150)</f>
        <v>0</v>
      </c>
      <c r="G147" s="992">
        <f>SUM(G148:G150)</f>
        <v>0</v>
      </c>
      <c r="H147" s="992">
        <f>SUM(H148:H150)</f>
        <v>0</v>
      </c>
      <c r="I147" s="932">
        <f t="shared" si="13"/>
        <v>0</v>
      </c>
    </row>
    <row r="148" spans="2:9" x14ac:dyDescent="0.2">
      <c r="B148" s="1009" t="s">
        <v>572</v>
      </c>
      <c r="C148" s="13"/>
      <c r="D148" s="992"/>
      <c r="E148" s="932"/>
      <c r="F148" s="932">
        <f>D148+E148</f>
        <v>0</v>
      </c>
      <c r="G148" s="932"/>
      <c r="H148" s="932"/>
      <c r="I148" s="932">
        <f t="shared" si="13"/>
        <v>0</v>
      </c>
    </row>
    <row r="149" spans="2:9" x14ac:dyDescent="0.2">
      <c r="B149" s="1009" t="s">
        <v>573</v>
      </c>
      <c r="C149" s="13"/>
      <c r="D149" s="992"/>
      <c r="E149" s="932"/>
      <c r="F149" s="932">
        <f>D149+E149</f>
        <v>0</v>
      </c>
      <c r="G149" s="932"/>
      <c r="H149" s="932"/>
      <c r="I149" s="932">
        <f t="shared" si="13"/>
        <v>0</v>
      </c>
    </row>
    <row r="150" spans="2:9" x14ac:dyDescent="0.2">
      <c r="B150" s="1009" t="s">
        <v>574</v>
      </c>
      <c r="C150" s="13"/>
      <c r="D150" s="992"/>
      <c r="E150" s="932"/>
      <c r="F150" s="932">
        <f>D150+E150</f>
        <v>0</v>
      </c>
      <c r="G150" s="932"/>
      <c r="H150" s="932"/>
      <c r="I150" s="932">
        <f t="shared" ref="I150:I158" si="19">F150-G150</f>
        <v>0</v>
      </c>
    </row>
    <row r="151" spans="2:9" x14ac:dyDescent="0.2">
      <c r="B151" s="1007" t="s">
        <v>575</v>
      </c>
      <c r="C151" s="1008"/>
      <c r="D151" s="992">
        <f>SUM(D152:D158)</f>
        <v>0</v>
      </c>
      <c r="E151" s="992">
        <f>SUM(E152:E158)</f>
        <v>0</v>
      </c>
      <c r="F151" s="992">
        <f>SUM(F152:F158)</f>
        <v>0</v>
      </c>
      <c r="G151" s="992">
        <f>SUM(G152:G158)</f>
        <v>0</v>
      </c>
      <c r="H151" s="992">
        <f>SUM(H152:H158)</f>
        <v>0</v>
      </c>
      <c r="I151" s="932">
        <f t="shared" si="19"/>
        <v>0</v>
      </c>
    </row>
    <row r="152" spans="2:9" x14ac:dyDescent="0.2">
      <c r="B152" s="1009" t="s">
        <v>576</v>
      </c>
      <c r="C152" s="13"/>
      <c r="D152" s="992"/>
      <c r="E152" s="932"/>
      <c r="F152" s="932">
        <f>D152+E152</f>
        <v>0</v>
      </c>
      <c r="G152" s="932"/>
      <c r="H152" s="932"/>
      <c r="I152" s="932">
        <f t="shared" si="19"/>
        <v>0</v>
      </c>
    </row>
    <row r="153" spans="2:9" x14ac:dyDescent="0.2">
      <c r="B153" s="1009" t="s">
        <v>577</v>
      </c>
      <c r="C153" s="13"/>
      <c r="D153" s="992"/>
      <c r="E153" s="932"/>
      <c r="F153" s="932">
        <f t="shared" ref="F153:F158" si="20">D153+E153</f>
        <v>0</v>
      </c>
      <c r="G153" s="932"/>
      <c r="H153" s="932"/>
      <c r="I153" s="932">
        <f t="shared" si="19"/>
        <v>0</v>
      </c>
    </row>
    <row r="154" spans="2:9" x14ac:dyDescent="0.2">
      <c r="B154" s="1009" t="s">
        <v>578</v>
      </c>
      <c r="C154" s="13"/>
      <c r="D154" s="992"/>
      <c r="E154" s="932"/>
      <c r="F154" s="932">
        <f t="shared" si="20"/>
        <v>0</v>
      </c>
      <c r="G154" s="932"/>
      <c r="H154" s="932"/>
      <c r="I154" s="932">
        <f t="shared" si="19"/>
        <v>0</v>
      </c>
    </row>
    <row r="155" spans="2:9" x14ac:dyDescent="0.2">
      <c r="B155" s="1009" t="s">
        <v>579</v>
      </c>
      <c r="C155" s="13"/>
      <c r="D155" s="992"/>
      <c r="E155" s="932"/>
      <c r="F155" s="932">
        <f t="shared" si="20"/>
        <v>0</v>
      </c>
      <c r="G155" s="932"/>
      <c r="H155" s="932"/>
      <c r="I155" s="932">
        <f t="shared" si="19"/>
        <v>0</v>
      </c>
    </row>
    <row r="156" spans="2:9" x14ac:dyDescent="0.2">
      <c r="B156" s="1009" t="s">
        <v>580</v>
      </c>
      <c r="C156" s="13"/>
      <c r="D156" s="992"/>
      <c r="E156" s="932"/>
      <c r="F156" s="932">
        <f t="shared" si="20"/>
        <v>0</v>
      </c>
      <c r="G156" s="932"/>
      <c r="H156" s="932"/>
      <c r="I156" s="932">
        <f t="shared" si="19"/>
        <v>0</v>
      </c>
    </row>
    <row r="157" spans="2:9" x14ac:dyDescent="0.2">
      <c r="B157" s="1009" t="s">
        <v>581</v>
      </c>
      <c r="C157" s="13"/>
      <c r="D157" s="992"/>
      <c r="E157" s="932"/>
      <c r="F157" s="932">
        <f t="shared" si="20"/>
        <v>0</v>
      </c>
      <c r="G157" s="932"/>
      <c r="H157" s="932"/>
      <c r="I157" s="932">
        <f t="shared" si="19"/>
        <v>0</v>
      </c>
    </row>
    <row r="158" spans="2:9" x14ac:dyDescent="0.2">
      <c r="B158" s="1009" t="s">
        <v>582</v>
      </c>
      <c r="C158" s="13"/>
      <c r="D158" s="992"/>
      <c r="E158" s="932"/>
      <c r="F158" s="932">
        <f t="shared" si="20"/>
        <v>0</v>
      </c>
      <c r="G158" s="932"/>
      <c r="H158" s="932"/>
      <c r="I158" s="932">
        <f t="shared" si="19"/>
        <v>0</v>
      </c>
    </row>
    <row r="159" spans="2:9" x14ac:dyDescent="0.2">
      <c r="B159" s="1007"/>
      <c r="C159" s="1008"/>
      <c r="D159" s="992"/>
      <c r="E159" s="932"/>
      <c r="F159" s="932"/>
      <c r="G159" s="932"/>
      <c r="H159" s="932"/>
      <c r="I159" s="932"/>
    </row>
    <row r="160" spans="2:9" x14ac:dyDescent="0.2">
      <c r="B160" s="1016" t="s">
        <v>584</v>
      </c>
      <c r="C160" s="1017"/>
      <c r="D160" s="1006">
        <f t="shared" ref="D160:I160" si="21">D10+D85</f>
        <v>130107095.38000001</v>
      </c>
      <c r="E160" s="1006">
        <f t="shared" si="21"/>
        <v>4255486.33</v>
      </c>
      <c r="F160" s="1006">
        <f t="shared" si="21"/>
        <v>134362581.71000001</v>
      </c>
      <c r="G160" s="1006">
        <f t="shared" si="21"/>
        <v>91088618.000000015</v>
      </c>
      <c r="H160" s="1006">
        <f t="shared" si="21"/>
        <v>88412471.430000007</v>
      </c>
      <c r="I160" s="1006">
        <f t="shared" si="21"/>
        <v>43273963.710000016</v>
      </c>
    </row>
    <row r="161" spans="2:9" ht="13.5" thickBot="1" x14ac:dyDescent="0.25">
      <c r="B161" s="1018"/>
      <c r="C161" s="1019"/>
      <c r="D161" s="1020"/>
      <c r="E161" s="1001"/>
      <c r="F161" s="1001"/>
      <c r="G161" s="1001"/>
      <c r="H161" s="1001"/>
      <c r="I161" s="1001"/>
    </row>
  </sheetData>
  <mergeCells count="12">
    <mergeCell ref="B39:C39"/>
    <mergeCell ref="B49:C49"/>
    <mergeCell ref="B63:C63"/>
    <mergeCell ref="B114:C114"/>
    <mergeCell ref="B2:I2"/>
    <mergeCell ref="B3:I3"/>
    <mergeCell ref="B4:I4"/>
    <mergeCell ref="B5:I5"/>
    <mergeCell ref="B6:I6"/>
    <mergeCell ref="B7:C9"/>
    <mergeCell ref="D7:H8"/>
    <mergeCell ref="I7:I9"/>
  </mergeCells>
  <pageMargins left="0.70866141732283472" right="0.70866141732283472" top="0.74803149606299213" bottom="0.74803149606299213" header="0.31496062992125984" footer="0.31496062992125984"/>
  <pageSetup scale="55" fitToHeight="0" orientation="portrait" r:id="rId1"/>
  <rowBreaks count="1" manualBreakCount="1">
    <brk id="84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39"/>
  <sheetViews>
    <sheetView view="pageBreakPreview" zoomScaleNormal="100" zoomScaleSheetLayoutView="100" workbookViewId="0">
      <selection activeCell="C21" sqref="C21"/>
    </sheetView>
  </sheetViews>
  <sheetFormatPr baseColWidth="10" defaultColWidth="11.28515625" defaultRowHeight="16.5" x14ac:dyDescent="0.25"/>
  <cols>
    <col min="1" max="1" width="36.7109375" style="264" customWidth="1"/>
    <col min="2" max="2" width="13.7109375" style="264" customWidth="1"/>
    <col min="3" max="3" width="12" style="264" customWidth="1"/>
    <col min="4" max="4" width="13" style="264" customWidth="1"/>
    <col min="5" max="5" width="13.7109375" style="264" customWidth="1"/>
    <col min="6" max="6" width="15.7109375" style="264" customWidth="1"/>
    <col min="7" max="7" width="12.140625" style="264" customWidth="1"/>
    <col min="8" max="16384" width="11.28515625" style="264"/>
  </cols>
  <sheetData>
    <row r="1" spans="1:8" x14ac:dyDescent="0.25">
      <c r="A1" s="1157" t="str">
        <f>'ETCA-I-01'!A1:G1</f>
        <v>INSTITUTO DE CAPACITACIÓN PARA EL TRABAJO DEL ESTADO DE SONORA</v>
      </c>
      <c r="B1" s="1157"/>
      <c r="C1" s="1157"/>
      <c r="D1" s="1157"/>
      <c r="E1" s="1157"/>
      <c r="F1" s="1157"/>
      <c r="G1" s="1157"/>
    </row>
    <row r="2" spans="1:8" s="265" customFormat="1" ht="15.75" x14ac:dyDescent="0.25">
      <c r="A2" s="1157" t="s">
        <v>441</v>
      </c>
      <c r="B2" s="1157"/>
      <c r="C2" s="1157"/>
      <c r="D2" s="1157"/>
      <c r="E2" s="1157"/>
      <c r="F2" s="1157"/>
      <c r="G2" s="1157"/>
    </row>
    <row r="3" spans="1:8" s="265" customFormat="1" ht="15.75" x14ac:dyDescent="0.25">
      <c r="A3" s="1157" t="s">
        <v>585</v>
      </c>
      <c r="B3" s="1157"/>
      <c r="C3" s="1157"/>
      <c r="D3" s="1157"/>
      <c r="E3" s="1157"/>
      <c r="F3" s="1157"/>
      <c r="G3" s="1157"/>
    </row>
    <row r="4" spans="1:8" s="265" customFormat="1" x14ac:dyDescent="0.25">
      <c r="A4" s="1158" t="str">
        <f>'ETCA-I-03'!A3:D3</f>
        <v>Del 01 de Enero al 30 de Septiembre de 2020</v>
      </c>
      <c r="B4" s="1158"/>
      <c r="C4" s="1158"/>
      <c r="D4" s="1158"/>
      <c r="E4" s="1158"/>
      <c r="F4" s="1158"/>
      <c r="G4" s="1158"/>
    </row>
    <row r="5" spans="1:8" s="266" customFormat="1" ht="17.25" thickBot="1" x14ac:dyDescent="0.3">
      <c r="A5" s="1361" t="s">
        <v>951</v>
      </c>
      <c r="B5" s="1361"/>
      <c r="C5" s="1361"/>
      <c r="D5" s="1361"/>
      <c r="E5" s="1361"/>
      <c r="F5" s="152"/>
      <c r="G5" s="622"/>
    </row>
    <row r="6" spans="1:8" s="267" customFormat="1" ht="38.25" x14ac:dyDescent="0.25">
      <c r="A6" s="1337" t="s">
        <v>241</v>
      </c>
      <c r="B6" s="188" t="s">
        <v>444</v>
      </c>
      <c r="C6" s="188" t="s">
        <v>378</v>
      </c>
      <c r="D6" s="188" t="s">
        <v>445</v>
      </c>
      <c r="E6" s="189" t="s">
        <v>446</v>
      </c>
      <c r="F6" s="189" t="s">
        <v>447</v>
      </c>
      <c r="G6" s="190" t="s">
        <v>448</v>
      </c>
    </row>
    <row r="7" spans="1:8" s="268" customFormat="1" ht="15.75" customHeight="1" thickBot="1" x14ac:dyDescent="0.3">
      <c r="A7" s="1341"/>
      <c r="B7" s="192" t="s">
        <v>359</v>
      </c>
      <c r="C7" s="192" t="s">
        <v>360</v>
      </c>
      <c r="D7" s="192" t="s">
        <v>449</v>
      </c>
      <c r="E7" s="192" t="s">
        <v>362</v>
      </c>
      <c r="F7" s="192" t="s">
        <v>363</v>
      </c>
      <c r="G7" s="194" t="s">
        <v>450</v>
      </c>
    </row>
    <row r="8" spans="1:8" ht="21.75" customHeight="1" x14ac:dyDescent="0.25">
      <c r="A8" s="273" t="s">
        <v>586</v>
      </c>
      <c r="B8" s="447">
        <v>130107095.38</v>
      </c>
      <c r="C8" s="447">
        <v>4138730.31</v>
      </c>
      <c r="D8" s="448">
        <f>C8+B8</f>
        <v>134245825.69</v>
      </c>
      <c r="E8" s="447">
        <v>90988623.040000007</v>
      </c>
      <c r="F8" s="447">
        <v>88312476.469999999</v>
      </c>
      <c r="G8" s="449">
        <f>D8-E8</f>
        <v>43257202.649999991</v>
      </c>
    </row>
    <row r="9" spans="1:8" ht="22.5" customHeight="1" x14ac:dyDescent="0.25">
      <c r="A9" s="273" t="s">
        <v>587</v>
      </c>
      <c r="B9" s="447"/>
      <c r="C9" s="447">
        <v>116756.02</v>
      </c>
      <c r="D9" s="448">
        <f>C9+B9</f>
        <v>116756.02</v>
      </c>
      <c r="E9" s="447">
        <v>99994.96</v>
      </c>
      <c r="F9" s="447">
        <v>99994.96</v>
      </c>
      <c r="G9" s="449">
        <f>D9-E9</f>
        <v>16761.059999999998</v>
      </c>
    </row>
    <row r="10" spans="1:8" ht="22.5" customHeight="1" x14ac:dyDescent="0.25">
      <c r="A10" s="273" t="s">
        <v>588</v>
      </c>
      <c r="B10" s="447"/>
      <c r="C10" s="447"/>
      <c r="D10" s="448">
        <f>C10+B10</f>
        <v>0</v>
      </c>
      <c r="E10" s="447"/>
      <c r="F10" s="447"/>
      <c r="G10" s="449">
        <f>D10-E10</f>
        <v>0</v>
      </c>
    </row>
    <row r="11" spans="1:8" ht="23.25" customHeight="1" x14ac:dyDescent="0.25">
      <c r="A11" s="273" t="s">
        <v>214</v>
      </c>
      <c r="B11" s="447"/>
      <c r="C11" s="447"/>
      <c r="D11" s="448">
        <f>C11+B11</f>
        <v>0</v>
      </c>
      <c r="E11" s="447"/>
      <c r="F11" s="447"/>
      <c r="G11" s="449">
        <f>D11-E11</f>
        <v>0</v>
      </c>
    </row>
    <row r="12" spans="1:8" ht="22.5" customHeight="1" x14ac:dyDescent="0.25">
      <c r="A12" s="273" t="s">
        <v>220</v>
      </c>
      <c r="B12" s="447"/>
      <c r="C12" s="447"/>
      <c r="D12" s="448">
        <f>C12+B12</f>
        <v>0</v>
      </c>
      <c r="E12" s="447"/>
      <c r="F12" s="447"/>
      <c r="G12" s="449">
        <f>D12-E12</f>
        <v>0</v>
      </c>
    </row>
    <row r="13" spans="1:8" ht="10.5" customHeight="1" thickBot="1" x14ac:dyDescent="0.3">
      <c r="A13" s="274"/>
      <c r="B13" s="503"/>
      <c r="C13" s="503"/>
      <c r="D13" s="504"/>
      <c r="E13" s="503"/>
      <c r="F13" s="503"/>
      <c r="G13" s="505"/>
    </row>
    <row r="14" spans="1:8" ht="16.5" customHeight="1" thickBot="1" x14ac:dyDescent="0.3">
      <c r="A14" s="624" t="s">
        <v>500</v>
      </c>
      <c r="B14" s="506">
        <f>SUM(B8:B13)</f>
        <v>130107095.38</v>
      </c>
      <c r="C14" s="506">
        <f>SUM(C8:C13)</f>
        <v>4255486.33</v>
      </c>
      <c r="D14" s="507">
        <f>C14+B14</f>
        <v>134362581.71000001</v>
      </c>
      <c r="E14" s="506">
        <f>SUM(E8:E13)</f>
        <v>91088618</v>
      </c>
      <c r="F14" s="506">
        <f>SUM(F8:F13)</f>
        <v>88412471.429999992</v>
      </c>
      <c r="G14" s="508">
        <f>D14-E14</f>
        <v>43273963.710000008</v>
      </c>
      <c r="H14" s="497" t="str">
        <f>IF((B14-'ETCA II-04'!B80)&gt;0.9,"ERROR!!!!! EL MONTO NO COINCIDE CON LO REPORTADO EN EL FORMATO ETCA-II-04 EN EL TOTAL APROBADO ANUAL DEL ANALÍTICO DE EGRESOS","")</f>
        <v/>
      </c>
    </row>
    <row r="15" spans="1:8" ht="16.5" customHeight="1" x14ac:dyDescent="0.25">
      <c r="A15" s="479"/>
      <c r="B15" s="568"/>
      <c r="C15" s="568"/>
      <c r="D15" s="569"/>
      <c r="E15" s="568"/>
      <c r="F15" s="568"/>
      <c r="G15" s="568"/>
      <c r="H15" s="497" t="str">
        <f>IF((C14-'ETCA II-04'!C80)&gt;0.9,"ERROR!!!!! EL MONTO NO COINCIDE CON LO REPORTADO EN EL FORMATO ETCA-II-04 EN EL TOTAL DE AMPLIACIONES/REDUCCIONES ANUAL DEL ANALÍTICO DE EGRESOS","")</f>
        <v/>
      </c>
    </row>
    <row r="16" spans="1:8" ht="16.5" customHeight="1" x14ac:dyDescent="0.25">
      <c r="A16" s="479"/>
      <c r="B16" s="568"/>
      <c r="C16" s="568"/>
      <c r="D16" s="569"/>
      <c r="E16" s="568"/>
      <c r="F16" s="568"/>
      <c r="G16" s="568"/>
      <c r="H16" s="497" t="str">
        <f>IF((D14-'ETCA II-04'!D80)&gt;0.9,"ERROR!!!!! EL MONTO NO COINCIDE CON LO REPORTADO EN EL FORMATO ETCA-II-04 EN EL TOTAL MODIFICADO ANUAL DEL ANALÍTICO DE EGRESOS","")</f>
        <v/>
      </c>
    </row>
    <row r="17" spans="1:8" ht="16.5" customHeight="1" x14ac:dyDescent="0.25">
      <c r="A17" s="479"/>
      <c r="B17" s="568"/>
      <c r="C17" s="568"/>
      <c r="D17" s="569"/>
      <c r="E17" s="568"/>
      <c r="F17" s="568"/>
      <c r="G17" s="568"/>
      <c r="H17" s="497" t="str">
        <f>IF((E14-'ETCA II-04'!E80)&gt;0.9,"ERROR!!!!! EL MONTO NO COINCIDE CON LO REPORTADO EN EL FORMATO ETCA-II-04 EN EL TOTAL DEVENGADO ANUAL DEL ANALÍTICO DE EGRESOS","")</f>
        <v/>
      </c>
    </row>
    <row r="18" spans="1:8" ht="16.5" customHeight="1" x14ac:dyDescent="0.25">
      <c r="A18" s="479"/>
      <c r="B18" s="568"/>
      <c r="C18" s="568"/>
      <c r="D18" s="569"/>
      <c r="E18" s="568"/>
      <c r="F18" s="568"/>
      <c r="G18" s="568"/>
      <c r="H18" s="497" t="str">
        <f>IF((F14-'ETCA II-04'!F80)&gt;0.9,"ERROR!!!!! EL MONTO NO COINCIDE CON LO REPORTADO EN EL FORMATO ETCA-II-04 EN EL TOTAL PAGADO ANUAL DEL ANALÍTICO DE EGRESOS","")</f>
        <v/>
      </c>
    </row>
    <row r="19" spans="1:8" ht="16.5" customHeight="1" x14ac:dyDescent="0.25">
      <c r="A19" s="479"/>
      <c r="B19" s="568"/>
      <c r="C19" s="568"/>
      <c r="D19" s="569"/>
      <c r="E19" s="568"/>
      <c r="F19" s="568"/>
      <c r="G19" s="568"/>
      <c r="H19" s="497"/>
    </row>
    <row r="20" spans="1:8" ht="16.5" customHeight="1" x14ac:dyDescent="0.25">
      <c r="A20" s="479"/>
      <c r="B20" s="568"/>
      <c r="C20" s="568"/>
      <c r="D20" s="569"/>
      <c r="E20" s="568"/>
      <c r="F20" s="568"/>
      <c r="G20" s="568"/>
      <c r="H20" s="497"/>
    </row>
    <row r="21" spans="1:8" ht="16.5" customHeight="1" x14ac:dyDescent="0.25">
      <c r="A21" s="479"/>
      <c r="B21" s="568"/>
      <c r="C21" s="568"/>
      <c r="D21" s="569"/>
      <c r="E21" s="568"/>
      <c r="F21" s="568"/>
      <c r="G21" s="568"/>
      <c r="H21" s="497"/>
    </row>
    <row r="22" spans="1:8" ht="16.5" customHeight="1" x14ac:dyDescent="0.25">
      <c r="A22" s="479"/>
      <c r="B22" s="568"/>
      <c r="C22" s="568"/>
      <c r="D22" s="569"/>
      <c r="E22" s="568"/>
      <c r="F22" s="568"/>
      <c r="G22" s="568"/>
      <c r="H22" s="497"/>
    </row>
    <row r="23" spans="1:8" ht="16.5" customHeight="1" x14ac:dyDescent="0.25">
      <c r="A23" s="479"/>
      <c r="B23" s="568"/>
      <c r="C23" s="568"/>
      <c r="D23" s="569"/>
      <c r="E23" s="568"/>
      <c r="F23" s="568"/>
      <c r="G23" s="568"/>
      <c r="H23" s="497"/>
    </row>
    <row r="24" spans="1:8" ht="16.5" customHeight="1" x14ac:dyDescent="0.25">
      <c r="A24" s="479"/>
      <c r="B24" s="568"/>
      <c r="C24" s="568"/>
      <c r="D24" s="569"/>
      <c r="E24" s="568"/>
      <c r="F24" s="568"/>
      <c r="G24" s="568"/>
      <c r="H24" s="497"/>
    </row>
    <row r="25" spans="1:8" ht="18.75" customHeight="1" x14ac:dyDescent="0.25">
      <c r="H25" s="497" t="str">
        <f>IF(C14&lt;&gt;'ETCA II-04'!C80,"ERROR!!!!! EL MONTO NO COINCIDE CON LO REPORTADO EN EL FORMATO ETCA-II-11 EN EL TOTAL DE AMPLIACIONES/REDUCCIONES DEL ANALÍTICO DE EGRESOS","")</f>
        <v/>
      </c>
    </row>
    <row r="26" spans="1:8" s="270" customFormat="1" ht="15.75" x14ac:dyDescent="0.25">
      <c r="A26" s="1368" t="s">
        <v>589</v>
      </c>
      <c r="B26" s="1368"/>
      <c r="C26" s="1368"/>
      <c r="D26" s="1368"/>
      <c r="E26" s="1368"/>
      <c r="F26" s="1368"/>
      <c r="G26" s="269"/>
      <c r="H26" s="497" t="str">
        <f>IF(D14&lt;&gt;'ETCA II-04'!D80,"ERROR!!!!! EL MONTO NO COINCIDE CON LO REPORTADO EN EL FORMATO ETCA-II-11 EN EL TOTAL MODIFICADO ANUAL DEL ANALÍTICO DE EGRESOS","")</f>
        <v/>
      </c>
    </row>
    <row r="27" spans="1:8" s="270" customFormat="1" ht="13.5" x14ac:dyDescent="0.25">
      <c r="A27" s="271" t="s">
        <v>590</v>
      </c>
      <c r="B27" s="269"/>
      <c r="C27" s="269"/>
      <c r="D27" s="269"/>
      <c r="E27" s="269"/>
      <c r="F27" s="269"/>
      <c r="G27" s="269"/>
      <c r="H27" s="497" t="str">
        <f>IF(E14&lt;&gt;'ETCA II-04'!D80,"ERROR!!!!! EL MONTO NO COINCIDE CON LO REPORTADO EN EL FORMATO ETCA-II-11 EN EL TOTAL DEVENGADO ANUAL DEL ANALÍTICO DE EGRESOS","")</f>
        <v>ERROR!!!!! EL MONTO NO COINCIDE CON LO REPORTADO EN EL FORMATO ETCA-II-11 EN EL TOTAL DEVENGADO ANUAL DEL ANALÍTICO DE EGRESOS</v>
      </c>
    </row>
    <row r="28" spans="1:8" s="270" customFormat="1" ht="28.5" customHeight="1" x14ac:dyDescent="0.25">
      <c r="A28" s="1367" t="s">
        <v>591</v>
      </c>
      <c r="B28" s="1367"/>
      <c r="C28" s="1367"/>
      <c r="D28" s="1367"/>
      <c r="E28" s="1367"/>
      <c r="F28" s="1367"/>
      <c r="G28" s="1367"/>
      <c r="H28" s="497" t="str">
        <f>IF(F14&lt;&gt;'ETCA II-04'!F80,"ERROR!!!!! EL MONTO NO COINCIDE CON LO REPORTADO EN EL FORMATO ETCA-II-11 EN EL TOTAL PAGADO ANUAL DEL ANALÍTICO DE EGRESOS","")</f>
        <v>ERROR!!!!! EL MONTO NO COINCIDE CON LO REPORTADO EN EL FORMATO ETCA-II-11 EN EL TOTAL PAGADO ANUAL DEL ANALÍTICO DE EGRESOS</v>
      </c>
    </row>
    <row r="29" spans="1:8" s="270" customFormat="1" ht="13.5" x14ac:dyDescent="0.25">
      <c r="A29" s="271" t="s">
        <v>592</v>
      </c>
      <c r="B29" s="269"/>
      <c r="C29" s="269"/>
      <c r="D29" s="269"/>
      <c r="E29" s="269"/>
      <c r="F29" s="269"/>
      <c r="G29" s="269"/>
      <c r="H29" s="497" t="str">
        <f>IF(G14&lt;&gt;'ETCA II-04'!G80,"ERROR!!!!! EL MONTO NO COINCIDE CON LO REPORTADO EN EL FORMATO ETCA-II-11 EN EL TOTAL DEL SUBEJERCICIO DEL ANALÍTICO DE EGRESOS","")</f>
        <v>ERROR!!!!! EL MONTO NO COINCIDE CON LO REPORTADO EN EL FORMATO ETCA-II-11 EN EL TOTAL DEL SUBEJERCICIO DEL ANALÍTICO DE EGRESOS</v>
      </c>
    </row>
    <row r="30" spans="1:8" s="270" customFormat="1" ht="25.5" customHeight="1" x14ac:dyDescent="0.25">
      <c r="A30" s="1367" t="s">
        <v>593</v>
      </c>
      <c r="B30" s="1367"/>
      <c r="C30" s="1367"/>
      <c r="D30" s="1367"/>
      <c r="E30" s="1367"/>
      <c r="F30" s="1367"/>
      <c r="G30" s="1367"/>
    </row>
    <row r="31" spans="1:8" s="270" customFormat="1" ht="13.5" x14ac:dyDescent="0.25">
      <c r="A31" s="1369" t="s">
        <v>594</v>
      </c>
      <c r="B31" s="1369"/>
      <c r="C31" s="1369"/>
      <c r="D31" s="1369"/>
      <c r="E31" s="269"/>
      <c r="F31" s="269"/>
      <c r="G31" s="269"/>
    </row>
    <row r="32" spans="1:8" s="270" customFormat="1" ht="13.5" customHeight="1" x14ac:dyDescent="0.25">
      <c r="A32" s="1367" t="s">
        <v>595</v>
      </c>
      <c r="B32" s="1367"/>
      <c r="C32" s="1367"/>
      <c r="D32" s="1367"/>
      <c r="E32" s="1367"/>
      <c r="F32" s="1367"/>
      <c r="G32" s="1367"/>
    </row>
    <row r="33" spans="1:7" s="270" customFormat="1" ht="13.5" x14ac:dyDescent="0.25">
      <c r="A33" s="271" t="s">
        <v>596</v>
      </c>
      <c r="B33" s="269"/>
      <c r="C33" s="269"/>
      <c r="D33" s="269"/>
      <c r="E33" s="269"/>
      <c r="F33" s="269"/>
      <c r="G33" s="269"/>
    </row>
    <row r="34" spans="1:7" s="270" customFormat="1" ht="13.5" customHeight="1" x14ac:dyDescent="0.25">
      <c r="A34" s="1367" t="s">
        <v>597</v>
      </c>
      <c r="B34" s="1367"/>
      <c r="C34" s="1367"/>
      <c r="D34" s="1367"/>
      <c r="E34" s="1367"/>
      <c r="F34" s="1367"/>
      <c r="G34" s="1367"/>
    </row>
    <row r="35" spans="1:7" s="270" customFormat="1" ht="13.5" x14ac:dyDescent="0.25">
      <c r="A35" s="272" t="s">
        <v>598</v>
      </c>
      <c r="B35" s="269"/>
      <c r="C35" s="269"/>
      <c r="D35" s="269"/>
      <c r="E35" s="269"/>
      <c r="F35" s="269"/>
      <c r="G35" s="269"/>
    </row>
    <row r="36" spans="1:7" s="270" customFormat="1" ht="13.5" x14ac:dyDescent="0.25">
      <c r="A36" s="271" t="s">
        <v>599</v>
      </c>
      <c r="B36" s="269"/>
      <c r="C36" s="269"/>
      <c r="D36" s="269"/>
      <c r="E36" s="269"/>
      <c r="F36" s="269"/>
      <c r="G36" s="269"/>
    </row>
    <row r="37" spans="1:7" s="270" customFormat="1" ht="13.5" customHeight="1" x14ac:dyDescent="0.25">
      <c r="A37" s="1367" t="s">
        <v>600</v>
      </c>
      <c r="B37" s="1367"/>
      <c r="C37" s="1367"/>
      <c r="D37" s="1367"/>
      <c r="E37" s="1367"/>
      <c r="F37" s="1367"/>
      <c r="G37" s="1367"/>
    </row>
    <row r="38" spans="1:7" s="270" customFormat="1" ht="13.5" x14ac:dyDescent="0.25">
      <c r="A38" s="272" t="s">
        <v>598</v>
      </c>
      <c r="B38" s="269"/>
      <c r="C38" s="269"/>
      <c r="D38" s="269"/>
      <c r="E38" s="269"/>
      <c r="F38" s="269"/>
      <c r="G38" s="269"/>
    </row>
    <row r="39" spans="1:7" ht="8.25" customHeight="1" x14ac:dyDescent="0.25"/>
  </sheetData>
  <sheetProtection formatColumns="0" formatRows="0" insertHyperlinks="0"/>
  <mergeCells count="13">
    <mergeCell ref="A6:A7"/>
    <mergeCell ref="A1:G1"/>
    <mergeCell ref="A2:G2"/>
    <mergeCell ref="A3:G3"/>
    <mergeCell ref="A4:G4"/>
    <mergeCell ref="A5:E5"/>
    <mergeCell ref="A34:G34"/>
    <mergeCell ref="A37:G37"/>
    <mergeCell ref="A26:F26"/>
    <mergeCell ref="A28:G28"/>
    <mergeCell ref="A30:G30"/>
    <mergeCell ref="A31:D31"/>
    <mergeCell ref="A32:G32"/>
  </mergeCells>
  <pageMargins left="0.39370078740157483" right="0.39370078740157483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  <pageSetUpPr fitToPage="1"/>
  </sheetPr>
  <dimension ref="A1:H59"/>
  <sheetViews>
    <sheetView tabSelected="1" view="pageBreakPreview" topLeftCell="A4" zoomScaleNormal="100" zoomScaleSheetLayoutView="100" workbookViewId="0">
      <selection activeCell="B10" sqref="B10"/>
    </sheetView>
  </sheetViews>
  <sheetFormatPr baseColWidth="10" defaultColWidth="11.28515625" defaultRowHeight="16.5" x14ac:dyDescent="0.3"/>
  <cols>
    <col min="1" max="1" width="51.140625" style="39" customWidth="1"/>
    <col min="2" max="2" width="16" style="39" customWidth="1"/>
    <col min="3" max="3" width="15.7109375" style="39" customWidth="1"/>
    <col min="4" max="4" width="38.7109375" style="39" customWidth="1"/>
    <col min="5" max="5" width="10.28515625" style="39" customWidth="1"/>
    <col min="6" max="6" width="15.28515625" style="39" bestFit="1" customWidth="1"/>
    <col min="7" max="7" width="15.7109375" style="39" customWidth="1"/>
    <col min="8" max="8" width="164.28515625" style="39" customWidth="1"/>
    <col min="9" max="16384" width="11.28515625" style="39"/>
  </cols>
  <sheetData>
    <row r="1" spans="1:7" x14ac:dyDescent="0.3">
      <c r="A1" s="1123" t="s">
        <v>2324</v>
      </c>
      <c r="B1" s="1123"/>
      <c r="C1" s="1123"/>
      <c r="D1" s="1123"/>
      <c r="E1" s="1123"/>
      <c r="F1" s="1123"/>
      <c r="G1" s="1123"/>
    </row>
    <row r="2" spans="1:7" x14ac:dyDescent="0.3">
      <c r="A2" s="1123" t="s">
        <v>22</v>
      </c>
      <c r="B2" s="1123"/>
      <c r="C2" s="1123"/>
      <c r="D2" s="1123"/>
      <c r="E2" s="1123"/>
      <c r="F2" s="1123"/>
      <c r="G2" s="1123"/>
    </row>
    <row r="3" spans="1:7" ht="17.25" thickBot="1" x14ac:dyDescent="0.35">
      <c r="A3" s="1124" t="s">
        <v>1795</v>
      </c>
      <c r="B3" s="1124"/>
      <c r="C3" s="1124"/>
      <c r="D3" s="1124"/>
      <c r="E3" s="1124"/>
      <c r="F3" s="1124"/>
      <c r="G3" s="1124"/>
    </row>
    <row r="4" spans="1:7" ht="24" customHeight="1" thickBot="1" x14ac:dyDescent="0.35">
      <c r="A4" s="85" t="s">
        <v>23</v>
      </c>
      <c r="B4" s="666">
        <v>2020</v>
      </c>
      <c r="C4" s="666">
        <v>2019</v>
      </c>
      <c r="D4" s="107" t="s">
        <v>24</v>
      </c>
      <c r="E4" s="107"/>
      <c r="F4" s="666">
        <v>2020</v>
      </c>
      <c r="G4" s="667">
        <v>2019</v>
      </c>
    </row>
    <row r="5" spans="1:7" ht="17.25" thickTop="1" x14ac:dyDescent="0.3">
      <c r="A5" s="42"/>
      <c r="B5" s="43"/>
      <c r="C5" s="43"/>
      <c r="D5" s="43"/>
      <c r="E5" s="43"/>
      <c r="F5" s="43"/>
      <c r="G5" s="44"/>
    </row>
    <row r="6" spans="1:7" x14ac:dyDescent="0.3">
      <c r="A6" s="45" t="s">
        <v>25</v>
      </c>
      <c r="B6" s="46"/>
      <c r="C6" s="46"/>
      <c r="D6" s="48" t="s">
        <v>26</v>
      </c>
      <c r="E6" s="48"/>
      <c r="F6" s="46"/>
      <c r="G6" s="49"/>
    </row>
    <row r="7" spans="1:7" x14ac:dyDescent="0.3">
      <c r="A7" s="50" t="s">
        <v>27</v>
      </c>
      <c r="B7" s="51">
        <v>18377664.010000002</v>
      </c>
      <c r="C7" s="51">
        <v>18823801.66</v>
      </c>
      <c r="D7" s="1122" t="s">
        <v>28</v>
      </c>
      <c r="E7" s="1122"/>
      <c r="F7" s="51">
        <v>5079514.26</v>
      </c>
      <c r="G7" s="53">
        <v>13305775.42</v>
      </c>
    </row>
    <row r="8" spans="1:7" x14ac:dyDescent="0.3">
      <c r="A8" s="50" t="s">
        <v>29</v>
      </c>
      <c r="B8" s="51">
        <v>268463.40999999997</v>
      </c>
      <c r="C8" s="51">
        <v>77979.56</v>
      </c>
      <c r="D8" s="1122" t="s">
        <v>30</v>
      </c>
      <c r="E8" s="1122"/>
      <c r="F8" s="51">
        <v>0</v>
      </c>
      <c r="G8" s="53">
        <v>0</v>
      </c>
    </row>
    <row r="9" spans="1:7" x14ac:dyDescent="0.3">
      <c r="A9" s="50" t="s">
        <v>31</v>
      </c>
      <c r="B9" s="51">
        <v>3480039.53</v>
      </c>
      <c r="C9" s="51">
        <v>3494069.01</v>
      </c>
      <c r="D9" s="1122" t="s">
        <v>32</v>
      </c>
      <c r="E9" s="1122"/>
      <c r="F9" s="51">
        <v>0</v>
      </c>
      <c r="G9" s="53">
        <v>0</v>
      </c>
    </row>
    <row r="10" spans="1:7" x14ac:dyDescent="0.3">
      <c r="A10" s="50" t="s">
        <v>33</v>
      </c>
      <c r="B10" s="51">
        <v>0</v>
      </c>
      <c r="C10" s="51">
        <v>0</v>
      </c>
      <c r="D10" s="1122" t="s">
        <v>34</v>
      </c>
      <c r="E10" s="1122"/>
      <c r="F10" s="51">
        <v>0</v>
      </c>
      <c r="G10" s="53">
        <v>0</v>
      </c>
    </row>
    <row r="11" spans="1:7" x14ac:dyDescent="0.3">
      <c r="A11" s="50" t="s">
        <v>35</v>
      </c>
      <c r="B11" s="51">
        <v>0</v>
      </c>
      <c r="C11" s="51">
        <v>0</v>
      </c>
      <c r="D11" s="1122" t="s">
        <v>36</v>
      </c>
      <c r="E11" s="1122"/>
      <c r="F11" s="51">
        <v>0</v>
      </c>
      <c r="G11" s="53">
        <v>0</v>
      </c>
    </row>
    <row r="12" spans="1:7" ht="33" customHeight="1" x14ac:dyDescent="0.3">
      <c r="A12" s="510" t="s">
        <v>37</v>
      </c>
      <c r="B12" s="51">
        <v>0</v>
      </c>
      <c r="C12" s="51">
        <v>0</v>
      </c>
      <c r="D12" s="1122" t="s">
        <v>38</v>
      </c>
      <c r="E12" s="1122"/>
      <c r="F12" s="51">
        <v>0</v>
      </c>
      <c r="G12" s="53">
        <v>0</v>
      </c>
    </row>
    <row r="13" spans="1:7" x14ac:dyDescent="0.3">
      <c r="A13" s="50" t="s">
        <v>39</v>
      </c>
      <c r="B13" s="51">
        <v>0</v>
      </c>
      <c r="C13" s="51">
        <v>0</v>
      </c>
      <c r="D13" s="1122" t="s">
        <v>40</v>
      </c>
      <c r="E13" s="1122"/>
      <c r="F13" s="51">
        <v>0</v>
      </c>
      <c r="G13" s="53">
        <v>0</v>
      </c>
    </row>
    <row r="14" spans="1:7" x14ac:dyDescent="0.3">
      <c r="A14" s="55"/>
      <c r="B14" s="51"/>
      <c r="C14" s="51"/>
      <c r="D14" s="1122" t="s">
        <v>41</v>
      </c>
      <c r="E14" s="1122"/>
      <c r="F14" s="51">
        <v>0</v>
      </c>
      <c r="G14" s="53">
        <v>0</v>
      </c>
    </row>
    <row r="15" spans="1:7" x14ac:dyDescent="0.3">
      <c r="A15" s="55"/>
      <c r="B15" s="56"/>
      <c r="C15" s="56"/>
      <c r="D15" s="47"/>
      <c r="E15" s="47"/>
      <c r="F15" s="51"/>
      <c r="G15" s="53"/>
    </row>
    <row r="16" spans="1:7" x14ac:dyDescent="0.3">
      <c r="A16" s="88" t="s">
        <v>42</v>
      </c>
      <c r="B16" s="37">
        <f>SUM(B7:B15)</f>
        <v>22126166.950000003</v>
      </c>
      <c r="C16" s="37">
        <f>SUM(C7:C15)</f>
        <v>22395850.229999997</v>
      </c>
      <c r="D16" s="89" t="s">
        <v>43</v>
      </c>
      <c r="E16" s="89"/>
      <c r="F16" s="37">
        <f>SUM(F7:F15)</f>
        <v>5079514.26</v>
      </c>
      <c r="G16" s="78">
        <f>SUM(G7:G15)</f>
        <v>13305775.42</v>
      </c>
    </row>
    <row r="17" spans="1:7" x14ac:dyDescent="0.3">
      <c r="A17" s="55"/>
      <c r="B17" s="57"/>
      <c r="C17" s="57"/>
      <c r="D17" s="58"/>
      <c r="E17" s="58"/>
      <c r="F17" s="57"/>
      <c r="G17" s="59"/>
    </row>
    <row r="18" spans="1:7" x14ac:dyDescent="0.3">
      <c r="A18" s="45" t="s">
        <v>44</v>
      </c>
      <c r="B18" s="51"/>
      <c r="C18" s="51"/>
      <c r="D18" s="48" t="s">
        <v>45</v>
      </c>
      <c r="E18" s="48"/>
      <c r="F18" s="60"/>
      <c r="G18" s="61"/>
    </row>
    <row r="19" spans="1:7" x14ac:dyDescent="0.3">
      <c r="A19" s="50" t="s">
        <v>46</v>
      </c>
      <c r="B19" s="51">
        <v>0</v>
      </c>
      <c r="C19" s="51">
        <v>0</v>
      </c>
      <c r="D19" s="52" t="s">
        <v>47</v>
      </c>
      <c r="E19" s="52"/>
      <c r="F19" s="51">
        <v>0</v>
      </c>
      <c r="G19" s="53">
        <v>0</v>
      </c>
    </row>
    <row r="20" spans="1:7" x14ac:dyDescent="0.3">
      <c r="A20" s="54" t="s">
        <v>48</v>
      </c>
      <c r="B20" s="51">
        <v>0</v>
      </c>
      <c r="C20" s="51">
        <v>0</v>
      </c>
      <c r="D20" s="623" t="s">
        <v>49</v>
      </c>
      <c r="E20" s="623"/>
      <c r="F20" s="51">
        <v>0</v>
      </c>
      <c r="G20" s="53">
        <v>0</v>
      </c>
    </row>
    <row r="21" spans="1:7" ht="16.5" customHeight="1" x14ac:dyDescent="0.3">
      <c r="A21" s="509" t="s">
        <v>50</v>
      </c>
      <c r="B21" s="51">
        <v>35435882.890000001</v>
      </c>
      <c r="C21" s="51">
        <v>35435882.890000001</v>
      </c>
      <c r="D21" s="52" t="s">
        <v>51</v>
      </c>
      <c r="E21" s="52"/>
      <c r="F21" s="51">
        <v>0</v>
      </c>
      <c r="G21" s="53">
        <v>0</v>
      </c>
    </row>
    <row r="22" spans="1:7" ht="16.5" customHeight="1" x14ac:dyDescent="0.3">
      <c r="A22" s="50" t="s">
        <v>52</v>
      </c>
      <c r="B22" s="51">
        <v>62713114.140000001</v>
      </c>
      <c r="C22" s="51">
        <v>66250541.479999997</v>
      </c>
      <c r="D22" s="52" t="s">
        <v>53</v>
      </c>
      <c r="E22" s="52"/>
      <c r="F22" s="51">
        <v>0</v>
      </c>
      <c r="G22" s="53">
        <v>0</v>
      </c>
    </row>
    <row r="23" spans="1:7" ht="33" customHeight="1" x14ac:dyDescent="0.3">
      <c r="A23" s="511" t="s">
        <v>54</v>
      </c>
      <c r="B23" s="51">
        <v>752357.01</v>
      </c>
      <c r="C23" s="51">
        <v>752357.01</v>
      </c>
      <c r="D23" s="1122" t="s">
        <v>55</v>
      </c>
      <c r="E23" s="1122"/>
      <c r="F23" s="51">
        <v>0</v>
      </c>
      <c r="G23" s="53">
        <v>0</v>
      </c>
    </row>
    <row r="24" spans="1:7" x14ac:dyDescent="0.3">
      <c r="A24" s="54" t="s">
        <v>56</v>
      </c>
      <c r="B24" s="51">
        <v>-24419565.59</v>
      </c>
      <c r="C24" s="51">
        <v>-20193484.530000001</v>
      </c>
      <c r="D24" s="52" t="s">
        <v>57</v>
      </c>
      <c r="E24" s="52"/>
      <c r="F24" s="51">
        <v>39373.93</v>
      </c>
      <c r="G24" s="53">
        <v>39373.93</v>
      </c>
    </row>
    <row r="25" spans="1:7" x14ac:dyDescent="0.3">
      <c r="A25" s="50" t="s">
        <v>58</v>
      </c>
      <c r="B25" s="51">
        <v>326404.65999999997</v>
      </c>
      <c r="C25" s="51">
        <v>315588.84000000003</v>
      </c>
      <c r="D25" s="52"/>
      <c r="E25" s="52"/>
      <c r="F25" s="51"/>
      <c r="G25" s="53"/>
    </row>
    <row r="26" spans="1:7" x14ac:dyDescent="0.3">
      <c r="A26" s="54" t="s">
        <v>59</v>
      </c>
      <c r="B26" s="51">
        <v>0</v>
      </c>
      <c r="C26" s="51">
        <v>0</v>
      </c>
      <c r="D26" s="62"/>
      <c r="E26" s="62"/>
      <c r="F26" s="51"/>
      <c r="G26" s="53"/>
    </row>
    <row r="27" spans="1:7" x14ac:dyDescent="0.3">
      <c r="A27" s="50" t="s">
        <v>60</v>
      </c>
      <c r="B27" s="51">
        <v>0</v>
      </c>
      <c r="C27" s="51">
        <v>0</v>
      </c>
      <c r="D27" s="62"/>
      <c r="E27" s="62"/>
      <c r="F27" s="60"/>
      <c r="G27" s="61"/>
    </row>
    <row r="28" spans="1:7" x14ac:dyDescent="0.3">
      <c r="A28" s="63"/>
      <c r="B28" s="51"/>
      <c r="C28" s="51"/>
      <c r="D28" s="62"/>
      <c r="E28" s="62"/>
      <c r="F28" s="60"/>
      <c r="G28" s="61"/>
    </row>
    <row r="29" spans="1:7" x14ac:dyDescent="0.3">
      <c r="A29" s="88" t="s">
        <v>61</v>
      </c>
      <c r="B29" s="37">
        <f>SUM(B19:B27)</f>
        <v>74808193.109999999</v>
      </c>
      <c r="C29" s="37">
        <f>SUM(C19:C27)</f>
        <v>82560885.690000013</v>
      </c>
      <c r="D29" s="90" t="s">
        <v>62</v>
      </c>
      <c r="E29" s="90"/>
      <c r="F29" s="37">
        <f>SUM(F19:F27)</f>
        <v>39373.93</v>
      </c>
      <c r="G29" s="78">
        <f>SUM(G19:G27)</f>
        <v>39373.93</v>
      </c>
    </row>
    <row r="30" spans="1:7" x14ac:dyDescent="0.3">
      <c r="A30" s="63"/>
      <c r="B30" s="51"/>
      <c r="C30" s="51"/>
      <c r="D30" s="62"/>
      <c r="E30" s="62"/>
      <c r="F30" s="56"/>
      <c r="G30" s="64"/>
    </row>
    <row r="31" spans="1:7" x14ac:dyDescent="0.3">
      <c r="A31" s="88" t="s">
        <v>63</v>
      </c>
      <c r="B31" s="37">
        <f>B29+B16</f>
        <v>96934360.060000002</v>
      </c>
      <c r="C31" s="37">
        <f>C29+C16</f>
        <v>104956735.92000002</v>
      </c>
      <c r="D31" s="90" t="s">
        <v>64</v>
      </c>
      <c r="E31" s="90"/>
      <c r="F31" s="37">
        <f>F29+F16</f>
        <v>5118888.1899999995</v>
      </c>
      <c r="G31" s="78">
        <f>G29+G16</f>
        <v>13345149.35</v>
      </c>
    </row>
    <row r="32" spans="1:7" x14ac:dyDescent="0.3">
      <c r="A32" s="55"/>
      <c r="B32" s="65"/>
      <c r="C32" s="65"/>
      <c r="D32" s="62"/>
      <c r="E32" s="62"/>
      <c r="F32" s="60"/>
      <c r="G32" s="61"/>
    </row>
    <row r="33" spans="1:7" x14ac:dyDescent="0.3">
      <c r="A33" s="55"/>
      <c r="B33" s="51"/>
      <c r="C33" s="51"/>
      <c r="D33" s="66" t="s">
        <v>65</v>
      </c>
      <c r="E33" s="66"/>
      <c r="F33" s="56"/>
      <c r="G33" s="64"/>
    </row>
    <row r="34" spans="1:7" x14ac:dyDescent="0.3">
      <c r="A34" s="55"/>
      <c r="B34" s="56"/>
      <c r="C34" s="56"/>
      <c r="D34" s="90" t="s">
        <v>66</v>
      </c>
      <c r="E34" s="90"/>
      <c r="F34" s="79">
        <f>SUM(F35:F37)</f>
        <v>59031086.509999998</v>
      </c>
      <c r="G34" s="80">
        <f>SUM(G35:G37)</f>
        <v>59031086.509999998</v>
      </c>
    </row>
    <row r="35" spans="1:7" x14ac:dyDescent="0.3">
      <c r="A35" s="55"/>
      <c r="B35" s="56"/>
      <c r="C35" s="56"/>
      <c r="D35" s="52" t="s">
        <v>67</v>
      </c>
      <c r="E35" s="52"/>
      <c r="F35" s="51">
        <v>793445.76</v>
      </c>
      <c r="G35" s="53">
        <v>793445.76</v>
      </c>
    </row>
    <row r="36" spans="1:7" x14ac:dyDescent="0.3">
      <c r="A36" s="55"/>
      <c r="B36" s="56"/>
      <c r="C36" s="56"/>
      <c r="D36" s="52" t="s">
        <v>68</v>
      </c>
      <c r="E36" s="52"/>
      <c r="F36" s="51">
        <v>58237640.75</v>
      </c>
      <c r="G36" s="53">
        <v>58237640.75</v>
      </c>
    </row>
    <row r="37" spans="1:7" ht="33" x14ac:dyDescent="0.3">
      <c r="A37" s="55"/>
      <c r="B37" s="56"/>
      <c r="C37" s="56"/>
      <c r="D37" s="52" t="s">
        <v>69</v>
      </c>
      <c r="E37" s="52"/>
      <c r="F37" s="51"/>
      <c r="G37" s="53">
        <v>0</v>
      </c>
    </row>
    <row r="38" spans="1:7" x14ac:dyDescent="0.3">
      <c r="A38" s="63"/>
      <c r="B38" s="57"/>
      <c r="C38" s="57"/>
      <c r="D38" s="90" t="s">
        <v>70</v>
      </c>
      <c r="E38" s="90"/>
      <c r="F38" s="79">
        <f>SUM(F39:F43)</f>
        <v>32784385.359999999</v>
      </c>
      <c r="G38" s="80">
        <f>SUM(G39:G43)</f>
        <v>32580500.060000002</v>
      </c>
    </row>
    <row r="39" spans="1:7" x14ac:dyDescent="0.3">
      <c r="A39" s="63"/>
      <c r="B39" s="57"/>
      <c r="C39" s="57"/>
      <c r="D39" s="52" t="s">
        <v>71</v>
      </c>
      <c r="E39" s="52"/>
      <c r="F39" s="51">
        <v>5935561.29</v>
      </c>
      <c r="G39" s="53">
        <v>1533960.42</v>
      </c>
    </row>
    <row r="40" spans="1:7" x14ac:dyDescent="0.3">
      <c r="A40" s="63"/>
      <c r="B40" s="57"/>
      <c r="C40" s="57"/>
      <c r="D40" s="52" t="s">
        <v>72</v>
      </c>
      <c r="E40" s="52"/>
      <c r="F40" s="51">
        <v>26472560.390000001</v>
      </c>
      <c r="G40" s="53">
        <v>30670275.960000001</v>
      </c>
    </row>
    <row r="41" spans="1:7" x14ac:dyDescent="0.3">
      <c r="A41" s="55"/>
      <c r="B41" s="56"/>
      <c r="C41" s="56"/>
      <c r="D41" s="52" t="s">
        <v>73</v>
      </c>
      <c r="E41" s="52"/>
      <c r="F41" s="51">
        <v>0</v>
      </c>
      <c r="G41" s="53">
        <v>0</v>
      </c>
    </row>
    <row r="42" spans="1:7" x14ac:dyDescent="0.3">
      <c r="A42" s="55"/>
      <c r="B42" s="56"/>
      <c r="C42" s="56"/>
      <c r="D42" s="52" t="s">
        <v>74</v>
      </c>
      <c r="E42" s="52"/>
      <c r="F42" s="51"/>
      <c r="G42" s="53"/>
    </row>
    <row r="43" spans="1:7" ht="33" x14ac:dyDescent="0.3">
      <c r="A43" s="55"/>
      <c r="B43" s="56"/>
      <c r="C43" s="56"/>
      <c r="D43" s="52" t="s">
        <v>75</v>
      </c>
      <c r="E43" s="52"/>
      <c r="F43" s="51">
        <v>376263.67999999999</v>
      </c>
      <c r="G43" s="53">
        <v>376263.67999999999</v>
      </c>
    </row>
    <row r="44" spans="1:7" ht="33" x14ac:dyDescent="0.3">
      <c r="A44" s="55"/>
      <c r="B44" s="56"/>
      <c r="C44" s="56"/>
      <c r="D44" s="91" t="s">
        <v>76</v>
      </c>
      <c r="E44" s="91"/>
      <c r="F44" s="81">
        <f>SUM(F45:F46)</f>
        <v>0</v>
      </c>
      <c r="G44" s="82">
        <f>SUM(G45:G46)</f>
        <v>0</v>
      </c>
    </row>
    <row r="45" spans="1:7" x14ac:dyDescent="0.3">
      <c r="A45" s="50"/>
      <c r="B45" s="56"/>
      <c r="C45" s="56"/>
      <c r="D45" s="52" t="s">
        <v>77</v>
      </c>
      <c r="E45" s="52"/>
      <c r="F45" s="51"/>
      <c r="G45" s="53">
        <v>0</v>
      </c>
    </row>
    <row r="46" spans="1:7" ht="33" x14ac:dyDescent="0.3">
      <c r="A46" s="67"/>
      <c r="B46" s="68"/>
      <c r="C46" s="68"/>
      <c r="D46" s="52" t="s">
        <v>78</v>
      </c>
      <c r="E46" s="52"/>
      <c r="F46" s="51">
        <v>0</v>
      </c>
      <c r="G46" s="53"/>
    </row>
    <row r="47" spans="1:7" x14ac:dyDescent="0.3">
      <c r="A47" s="55"/>
      <c r="B47" s="68"/>
      <c r="C47" s="68"/>
      <c r="D47" s="69"/>
      <c r="E47" s="69"/>
      <c r="F47" s="68"/>
      <c r="G47" s="70"/>
    </row>
    <row r="48" spans="1:7" x14ac:dyDescent="0.3">
      <c r="A48" s="50"/>
      <c r="B48" s="68"/>
      <c r="C48" s="68"/>
      <c r="D48" s="90" t="s">
        <v>79</v>
      </c>
      <c r="E48" s="90"/>
      <c r="F48" s="83">
        <f>F44+F38+F34</f>
        <v>91815471.870000005</v>
      </c>
      <c r="G48" s="84">
        <f>G44+G38+G34</f>
        <v>91611586.569999993</v>
      </c>
    </row>
    <row r="49" spans="1:8" x14ac:dyDescent="0.3">
      <c r="A49" s="67"/>
      <c r="B49" s="68"/>
      <c r="C49" s="68"/>
      <c r="D49" s="58"/>
      <c r="E49" s="58"/>
      <c r="F49" s="71"/>
      <c r="G49" s="72"/>
    </row>
    <row r="50" spans="1:8" ht="33" x14ac:dyDescent="0.3">
      <c r="A50" s="55"/>
      <c r="D50" s="90" t="s">
        <v>80</v>
      </c>
      <c r="E50" s="90"/>
      <c r="F50" s="83">
        <f>F48+F31</f>
        <v>96934360.060000002</v>
      </c>
      <c r="G50" s="84">
        <f>G48+G31</f>
        <v>104956735.91999999</v>
      </c>
      <c r="H50" s="614" t="str">
        <f>IF($B$31=$F$50,"","VALOR INCORRECTO!! TOTAL DE ACTIVOS TIENE QUE SER IGUAL AL TOTAL DE LA SUMA DE PASIVO Y HACIENDA")</f>
        <v/>
      </c>
    </row>
    <row r="51" spans="1:8" ht="17.25" thickBot="1" x14ac:dyDescent="0.35">
      <c r="A51" s="73"/>
      <c r="B51" s="74"/>
      <c r="C51" s="74"/>
      <c r="D51" s="75"/>
      <c r="E51" s="75"/>
      <c r="F51" s="76"/>
      <c r="G51" s="77"/>
      <c r="H51" s="614" t="str">
        <f>IF($C$31=$G$50,"","VALOR INCORRECTO!! TOTAL DE ACTIVOS TIENE QUE SER IGUAL AL TOTAL DE LA SUMA DE PASIVO Y HCIENDA")</f>
        <v/>
      </c>
    </row>
    <row r="52" spans="1:8" x14ac:dyDescent="0.3">
      <c r="A52" s="39" t="s">
        <v>81</v>
      </c>
      <c r="B52" s="474"/>
      <c r="C52" s="474"/>
      <c r="D52" s="41"/>
      <c r="E52" s="41"/>
      <c r="F52" s="475"/>
      <c r="G52" s="475"/>
      <c r="H52" s="614"/>
    </row>
    <row r="53" spans="1:8" x14ac:dyDescent="0.3">
      <c r="B53" s="474"/>
      <c r="C53" s="474"/>
      <c r="D53" s="41"/>
      <c r="E53" s="41"/>
      <c r="F53" s="475"/>
      <c r="G53" s="475"/>
      <c r="H53" s="614"/>
    </row>
    <row r="54" spans="1:8" x14ac:dyDescent="0.3">
      <c r="A54" s="41"/>
      <c r="B54" s="474"/>
      <c r="C54" s="474"/>
      <c r="D54" s="41"/>
      <c r="E54" s="41"/>
      <c r="F54" s="475"/>
      <c r="G54" s="475"/>
      <c r="H54" s="614"/>
    </row>
    <row r="55" spans="1:8" x14ac:dyDescent="0.3">
      <c r="A55" s="41"/>
      <c r="B55" s="474"/>
      <c r="C55" s="474"/>
      <c r="D55" s="41"/>
      <c r="E55" s="41"/>
      <c r="F55" s="475"/>
      <c r="G55" s="475"/>
      <c r="H55" s="614"/>
    </row>
    <row r="56" spans="1:8" x14ac:dyDescent="0.3">
      <c r="A56" s="41"/>
      <c r="B56" s="474"/>
      <c r="C56" s="474"/>
      <c r="D56" s="41"/>
      <c r="E56" s="41"/>
      <c r="F56" s="475"/>
      <c r="G56" s="475"/>
      <c r="H56" s="614"/>
    </row>
    <row r="59" spans="1:8" x14ac:dyDescent="0.3">
      <c r="B59" s="86"/>
      <c r="C59" s="87" t="s">
        <v>82</v>
      </c>
    </row>
  </sheetData>
  <sheetProtection password="C115" sheet="1" formatColumns="0" formatRows="0" insertHyperlinks="0"/>
  <mergeCells count="12">
    <mergeCell ref="D7:E7"/>
    <mergeCell ref="D8:E8"/>
    <mergeCell ref="D9:E9"/>
    <mergeCell ref="D10:E10"/>
    <mergeCell ref="A1:G1"/>
    <mergeCell ref="A2:G2"/>
    <mergeCell ref="A3:G3"/>
    <mergeCell ref="D11:E11"/>
    <mergeCell ref="D12:E12"/>
    <mergeCell ref="D13:E13"/>
    <mergeCell ref="D14:E14"/>
    <mergeCell ref="D23:E23"/>
  </mergeCells>
  <printOptions horizontalCentered="1"/>
  <pageMargins left="0.27559055118110237" right="0.15748031496062992" top="0.39370078740157483" bottom="0.51181102362204722" header="0.31496062992125984" footer="0.31496062992125984"/>
  <pageSetup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38"/>
  <sheetViews>
    <sheetView view="pageBreakPreview" zoomScale="115" zoomScaleNormal="100" zoomScaleSheetLayoutView="115" workbookViewId="0">
      <selection activeCell="C35" sqref="C35"/>
    </sheetView>
  </sheetViews>
  <sheetFormatPr baseColWidth="10" defaultColWidth="11.28515625" defaultRowHeight="16.5" x14ac:dyDescent="0.25"/>
  <cols>
    <col min="1" max="1" width="39.85546875" style="264" customWidth="1"/>
    <col min="2" max="7" width="13.7109375" style="264" customWidth="1"/>
    <col min="8" max="16384" width="11.28515625" style="264"/>
  </cols>
  <sheetData>
    <row r="1" spans="1:7" x14ac:dyDescent="0.25">
      <c r="A1" s="1157" t="str">
        <f>'ETCA-I-01'!A1:G1</f>
        <v>INSTITUTO DE CAPACITACIÓN PARA EL TRABAJO DEL ESTADO DE SONORA</v>
      </c>
      <c r="B1" s="1157"/>
      <c r="C1" s="1157"/>
      <c r="D1" s="1157"/>
      <c r="E1" s="1157"/>
      <c r="F1" s="1157"/>
      <c r="G1" s="1157"/>
    </row>
    <row r="2" spans="1:7" s="266" customFormat="1" x14ac:dyDescent="0.25">
      <c r="A2" s="1157" t="s">
        <v>441</v>
      </c>
      <c r="B2" s="1157"/>
      <c r="C2" s="1157"/>
      <c r="D2" s="1157"/>
      <c r="E2" s="1157"/>
      <c r="F2" s="1157"/>
      <c r="G2" s="1157"/>
    </row>
    <row r="3" spans="1:7" s="266" customFormat="1" x14ac:dyDescent="0.25">
      <c r="A3" s="1157" t="s">
        <v>601</v>
      </c>
      <c r="B3" s="1157"/>
      <c r="C3" s="1157"/>
      <c r="D3" s="1157"/>
      <c r="E3" s="1157"/>
      <c r="F3" s="1157"/>
      <c r="G3" s="1157"/>
    </row>
    <row r="4" spans="1:7" s="266" customFormat="1" x14ac:dyDescent="0.25">
      <c r="A4" s="1158" t="str">
        <f>'ETCA-I-03'!A3:D3</f>
        <v>Del 01 de Enero al 30 de Septiembre de 2020</v>
      </c>
      <c r="B4" s="1158"/>
      <c r="C4" s="1158"/>
      <c r="D4" s="1158"/>
      <c r="E4" s="1158"/>
      <c r="F4" s="1158"/>
      <c r="G4" s="1158"/>
    </row>
    <row r="5" spans="1:7" s="266" customFormat="1" ht="17.25" thickBot="1" x14ac:dyDescent="0.3">
      <c r="A5" s="1361" t="s">
        <v>952</v>
      </c>
      <c r="B5" s="1361"/>
      <c r="C5" s="1361"/>
      <c r="D5" s="1361"/>
      <c r="E5" s="1361"/>
      <c r="F5" s="152"/>
      <c r="G5" s="622"/>
    </row>
    <row r="6" spans="1:7" s="277" customFormat="1" ht="38.25" x14ac:dyDescent="0.25">
      <c r="A6" s="1370" t="s">
        <v>601</v>
      </c>
      <c r="B6" s="188" t="s">
        <v>444</v>
      </c>
      <c r="C6" s="188" t="s">
        <v>378</v>
      </c>
      <c r="D6" s="188" t="s">
        <v>445</v>
      </c>
      <c r="E6" s="189" t="s">
        <v>446</v>
      </c>
      <c r="F6" s="189" t="s">
        <v>447</v>
      </c>
      <c r="G6" s="190" t="s">
        <v>448</v>
      </c>
    </row>
    <row r="7" spans="1:7" s="280" customFormat="1" ht="17.25" thickBot="1" x14ac:dyDescent="0.3">
      <c r="A7" s="1371"/>
      <c r="B7" s="278" t="s">
        <v>359</v>
      </c>
      <c r="C7" s="278" t="s">
        <v>360</v>
      </c>
      <c r="D7" s="278" t="s">
        <v>449</v>
      </c>
      <c r="E7" s="278" t="s">
        <v>362</v>
      </c>
      <c r="F7" s="278" t="s">
        <v>363</v>
      </c>
      <c r="G7" s="279" t="s">
        <v>450</v>
      </c>
    </row>
    <row r="8" spans="1:7" ht="21" customHeight="1" x14ac:dyDescent="0.2">
      <c r="A8" s="281" t="s">
        <v>2293</v>
      </c>
      <c r="B8" s="447">
        <v>4467943.2699999996</v>
      </c>
      <c r="C8" s="918">
        <v>2290449.4700000002</v>
      </c>
      <c r="D8" s="447">
        <f>IF($A8="","",B8+C8)</f>
        <v>6758392.7400000002</v>
      </c>
      <c r="E8" s="919">
        <v>5404384.5999999996</v>
      </c>
      <c r="F8" s="937">
        <v>5232246.5500000007</v>
      </c>
      <c r="G8" s="500">
        <f>IF($A8="","",D8-E8)</f>
        <v>1354008.1400000006</v>
      </c>
    </row>
    <row r="9" spans="1:7" ht="21" customHeight="1" x14ac:dyDescent="0.2">
      <c r="A9" s="281" t="s">
        <v>2294</v>
      </c>
      <c r="B9" s="447">
        <v>12038856.310000001</v>
      </c>
      <c r="C9" s="918">
        <v>4367632.9099999992</v>
      </c>
      <c r="D9" s="447">
        <f t="shared" ref="D9:D32" si="0">IF($A9="","",B9+C9)</f>
        <v>16406489.219999999</v>
      </c>
      <c r="E9" s="919">
        <v>9277151.1400000006</v>
      </c>
      <c r="F9" s="937">
        <v>9090635.4100000001</v>
      </c>
      <c r="G9" s="500">
        <f t="shared" ref="G9:G32" si="1">IF($A9="","",D9-E9)</f>
        <v>7129338.0799999982</v>
      </c>
    </row>
    <row r="10" spans="1:7" ht="21" customHeight="1" x14ac:dyDescent="0.2">
      <c r="A10" s="281" t="s">
        <v>2295</v>
      </c>
      <c r="B10" s="447">
        <v>3491125.95</v>
      </c>
      <c r="C10" s="918">
        <v>273332.36</v>
      </c>
      <c r="D10" s="447">
        <f t="shared" si="0"/>
        <v>3764458.31</v>
      </c>
      <c r="E10" s="919">
        <v>2350675.73</v>
      </c>
      <c r="F10" s="937">
        <v>2275915.4700000002</v>
      </c>
      <c r="G10" s="500">
        <f t="shared" si="1"/>
        <v>1413782.58</v>
      </c>
    </row>
    <row r="11" spans="1:7" ht="21" customHeight="1" x14ac:dyDescent="0.2">
      <c r="A11" s="281" t="s">
        <v>2296</v>
      </c>
      <c r="B11" s="447">
        <v>3626547.4899999998</v>
      </c>
      <c r="C11" s="918">
        <v>76833.59</v>
      </c>
      <c r="D11" s="447">
        <f t="shared" si="0"/>
        <v>3703381.0799999996</v>
      </c>
      <c r="E11" s="919">
        <v>2893287.79</v>
      </c>
      <c r="F11" s="937">
        <v>2778591.32</v>
      </c>
      <c r="G11" s="500">
        <f t="shared" si="1"/>
        <v>810093.28999999957</v>
      </c>
    </row>
    <row r="12" spans="1:7" ht="21" customHeight="1" x14ac:dyDescent="0.2">
      <c r="A12" s="281" t="s">
        <v>2297</v>
      </c>
      <c r="B12" s="447">
        <v>3889311.0999999996</v>
      </c>
      <c r="C12" s="918">
        <v>-112984.38000000002</v>
      </c>
      <c r="D12" s="447">
        <f t="shared" si="0"/>
        <v>3776326.7199999997</v>
      </c>
      <c r="E12" s="919">
        <v>2472877.16</v>
      </c>
      <c r="F12" s="937">
        <v>2389051.8600000003</v>
      </c>
      <c r="G12" s="500">
        <f t="shared" si="1"/>
        <v>1303449.5599999996</v>
      </c>
    </row>
    <row r="13" spans="1:7" ht="21" customHeight="1" x14ac:dyDescent="0.2">
      <c r="A13" s="281" t="s">
        <v>2298</v>
      </c>
      <c r="B13" s="447">
        <v>1071508.07</v>
      </c>
      <c r="C13" s="918">
        <v>221426.03</v>
      </c>
      <c r="D13" s="447">
        <f t="shared" si="0"/>
        <v>1292934.1000000001</v>
      </c>
      <c r="E13" s="919">
        <v>865218.85000000009</v>
      </c>
      <c r="F13" s="937">
        <v>829163.71000000008</v>
      </c>
      <c r="G13" s="500">
        <f t="shared" si="1"/>
        <v>427715.25</v>
      </c>
    </row>
    <row r="14" spans="1:7" ht="21" customHeight="1" x14ac:dyDescent="0.2">
      <c r="A14" s="281" t="s">
        <v>2299</v>
      </c>
      <c r="B14" s="447">
        <v>1480982.3</v>
      </c>
      <c r="C14" s="918">
        <v>107241.45</v>
      </c>
      <c r="D14" s="447">
        <f t="shared" si="0"/>
        <v>1588223.75</v>
      </c>
      <c r="E14" s="919">
        <v>1089365.79</v>
      </c>
      <c r="F14" s="937">
        <v>1046466.38</v>
      </c>
      <c r="G14" s="500">
        <f t="shared" si="1"/>
        <v>498857.95999999996</v>
      </c>
    </row>
    <row r="15" spans="1:7" ht="21" customHeight="1" x14ac:dyDescent="0.2">
      <c r="A15" s="281" t="s">
        <v>2300</v>
      </c>
      <c r="B15" s="447">
        <v>25845.829999999998</v>
      </c>
      <c r="C15" s="918">
        <v>13394</v>
      </c>
      <c r="D15" s="447">
        <f t="shared" si="0"/>
        <v>39239.83</v>
      </c>
      <c r="E15" s="919">
        <v>5638</v>
      </c>
      <c r="F15" s="937">
        <v>5638</v>
      </c>
      <c r="G15" s="500">
        <f t="shared" si="1"/>
        <v>33601.83</v>
      </c>
    </row>
    <row r="16" spans="1:7" ht="21" customHeight="1" x14ac:dyDescent="0.2">
      <c r="A16" s="281" t="s">
        <v>2301</v>
      </c>
      <c r="B16" s="447">
        <v>25185452.609999999</v>
      </c>
      <c r="C16" s="918">
        <v>-2186048.0499999998</v>
      </c>
      <c r="D16" s="447">
        <f t="shared" si="0"/>
        <v>22999404.559999999</v>
      </c>
      <c r="E16" s="919">
        <v>16134484.549999999</v>
      </c>
      <c r="F16" s="937">
        <v>15653917.640000001</v>
      </c>
      <c r="G16" s="500">
        <f t="shared" si="1"/>
        <v>6864920.0099999998</v>
      </c>
    </row>
    <row r="17" spans="1:7" ht="21" customHeight="1" x14ac:dyDescent="0.2">
      <c r="A17" s="281" t="s">
        <v>2302</v>
      </c>
      <c r="B17" s="447">
        <v>7534505.6699999999</v>
      </c>
      <c r="C17" s="918">
        <v>981135.81999999983</v>
      </c>
      <c r="D17" s="447">
        <f t="shared" si="0"/>
        <v>8515641.4900000002</v>
      </c>
      <c r="E17" s="919">
        <v>4665382.7399999993</v>
      </c>
      <c r="F17" s="937">
        <v>4560684.3899999997</v>
      </c>
      <c r="G17" s="500">
        <f t="shared" si="1"/>
        <v>3850258.7500000009</v>
      </c>
    </row>
    <row r="18" spans="1:7" ht="21" customHeight="1" x14ac:dyDescent="0.2">
      <c r="A18" s="281" t="s">
        <v>2303</v>
      </c>
      <c r="B18" s="447">
        <v>11684654.810000001</v>
      </c>
      <c r="C18" s="918">
        <v>-705810.09</v>
      </c>
      <c r="D18" s="447">
        <f t="shared" si="0"/>
        <v>10978844.720000001</v>
      </c>
      <c r="E18" s="919">
        <v>7925310.2599999998</v>
      </c>
      <c r="F18" s="937">
        <v>7679182.8599999994</v>
      </c>
      <c r="G18" s="500">
        <f t="shared" si="1"/>
        <v>3053534.4600000009</v>
      </c>
    </row>
    <row r="19" spans="1:7" ht="21" customHeight="1" x14ac:dyDescent="0.2">
      <c r="A19" s="281" t="s">
        <v>2304</v>
      </c>
      <c r="B19" s="447">
        <v>10012734.82</v>
      </c>
      <c r="C19" s="918">
        <v>-305947.96999999997</v>
      </c>
      <c r="D19" s="447">
        <f t="shared" si="0"/>
        <v>9706786.8499999996</v>
      </c>
      <c r="E19" s="919">
        <v>6015874.0899999999</v>
      </c>
      <c r="F19" s="937">
        <v>5788859.7700000005</v>
      </c>
      <c r="G19" s="500">
        <f t="shared" si="1"/>
        <v>3690912.76</v>
      </c>
    </row>
    <row r="20" spans="1:7" ht="21" customHeight="1" x14ac:dyDescent="0.2">
      <c r="A20" s="281" t="s">
        <v>2305</v>
      </c>
      <c r="B20" s="447">
        <v>10505317.700000001</v>
      </c>
      <c r="C20" s="918">
        <v>-4380.1400000000031</v>
      </c>
      <c r="D20" s="447">
        <f t="shared" si="0"/>
        <v>10500937.560000001</v>
      </c>
      <c r="E20" s="919">
        <v>8018584.1600000001</v>
      </c>
      <c r="F20" s="937">
        <v>7789177.0899999999</v>
      </c>
      <c r="G20" s="500">
        <f t="shared" si="1"/>
        <v>2482353.4000000004</v>
      </c>
    </row>
    <row r="21" spans="1:7" ht="21" customHeight="1" x14ac:dyDescent="0.2">
      <c r="A21" s="281" t="s">
        <v>2306</v>
      </c>
      <c r="B21" s="447">
        <v>19195270.759999998</v>
      </c>
      <c r="C21" s="918">
        <v>-1067174.6200000001</v>
      </c>
      <c r="D21" s="447">
        <f t="shared" si="0"/>
        <v>18128096.139999997</v>
      </c>
      <c r="E21" s="919">
        <v>13524938.42</v>
      </c>
      <c r="F21" s="937">
        <v>13205506.939999999</v>
      </c>
      <c r="G21" s="500">
        <f t="shared" si="1"/>
        <v>4603157.7199999969</v>
      </c>
    </row>
    <row r="22" spans="1:7" ht="21" customHeight="1" x14ac:dyDescent="0.2">
      <c r="A22" s="281" t="s">
        <v>2307</v>
      </c>
      <c r="B22" s="447">
        <v>1730038.8399999999</v>
      </c>
      <c r="C22" s="918">
        <v>2992.5</v>
      </c>
      <c r="D22" s="447">
        <f t="shared" si="0"/>
        <v>1733031.3399999999</v>
      </c>
      <c r="E22" s="919">
        <v>1021690.89</v>
      </c>
      <c r="F22" s="937">
        <v>989194.39</v>
      </c>
      <c r="G22" s="500">
        <f t="shared" si="1"/>
        <v>711340.44999999984</v>
      </c>
    </row>
    <row r="23" spans="1:7" ht="21" customHeight="1" x14ac:dyDescent="0.2">
      <c r="A23" s="281" t="s">
        <v>2308</v>
      </c>
      <c r="B23" s="447">
        <v>568502.94000000006</v>
      </c>
      <c r="C23" s="918">
        <v>145000</v>
      </c>
      <c r="D23" s="447">
        <f t="shared" si="0"/>
        <v>713502.94000000006</v>
      </c>
      <c r="E23" s="919">
        <v>482236.04000000004</v>
      </c>
      <c r="F23" s="937">
        <v>461184.51999999996</v>
      </c>
      <c r="G23" s="500">
        <f t="shared" si="1"/>
        <v>231266.90000000002</v>
      </c>
    </row>
    <row r="24" spans="1:7" ht="21" customHeight="1" x14ac:dyDescent="0.2">
      <c r="A24" s="281" t="s">
        <v>2309</v>
      </c>
      <c r="B24" s="447">
        <v>844582.04</v>
      </c>
      <c r="C24" s="918">
        <v>-1575</v>
      </c>
      <c r="D24" s="447"/>
      <c r="E24" s="919">
        <v>503648.89999999997</v>
      </c>
      <c r="F24" s="937">
        <v>480826.11</v>
      </c>
      <c r="G24" s="500">
        <f t="shared" si="1"/>
        <v>-503648.89999999997</v>
      </c>
    </row>
    <row r="25" spans="1:7" ht="21" customHeight="1" x14ac:dyDescent="0.2">
      <c r="A25" s="281" t="s">
        <v>2310</v>
      </c>
      <c r="B25" s="447">
        <v>1227228.67</v>
      </c>
      <c r="C25" s="918">
        <v>1037.5</v>
      </c>
      <c r="D25" s="447"/>
      <c r="E25" s="919">
        <v>718255.77</v>
      </c>
      <c r="F25" s="937">
        <v>682589.59</v>
      </c>
      <c r="G25" s="500">
        <f t="shared" si="1"/>
        <v>-718255.77</v>
      </c>
    </row>
    <row r="26" spans="1:7" ht="21" customHeight="1" x14ac:dyDescent="0.2">
      <c r="A26" s="281" t="s">
        <v>2311</v>
      </c>
      <c r="B26" s="447">
        <v>1003687.22</v>
      </c>
      <c r="C26" s="918">
        <v>87.5</v>
      </c>
      <c r="D26" s="447"/>
      <c r="E26" s="919">
        <v>643052.81000000006</v>
      </c>
      <c r="F26" s="937">
        <v>613375.73</v>
      </c>
      <c r="G26" s="500">
        <f t="shared" si="1"/>
        <v>-643052.81000000006</v>
      </c>
    </row>
    <row r="27" spans="1:7" ht="21" customHeight="1" x14ac:dyDescent="0.2">
      <c r="A27" s="281" t="s">
        <v>2312</v>
      </c>
      <c r="B27" s="447">
        <v>993271.87000000011</v>
      </c>
      <c r="C27" s="918">
        <v>84787.5</v>
      </c>
      <c r="D27" s="447"/>
      <c r="E27" s="919">
        <v>794095.11</v>
      </c>
      <c r="F27" s="937">
        <v>762950.33000000007</v>
      </c>
      <c r="G27" s="500">
        <f t="shared" si="1"/>
        <v>-794095.11</v>
      </c>
    </row>
    <row r="28" spans="1:7" ht="21" customHeight="1" x14ac:dyDescent="0.2">
      <c r="A28" s="281" t="s">
        <v>2313</v>
      </c>
      <c r="B28" s="447">
        <v>1859953.4100000001</v>
      </c>
      <c r="C28" s="918">
        <v>22101.05</v>
      </c>
      <c r="D28" s="447"/>
      <c r="E28" s="919">
        <v>1196286.7200000002</v>
      </c>
      <c r="F28" s="937">
        <v>1155794.77</v>
      </c>
      <c r="G28" s="500">
        <f t="shared" si="1"/>
        <v>-1196286.7200000002</v>
      </c>
    </row>
    <row r="29" spans="1:7" ht="21" customHeight="1" x14ac:dyDescent="0.2">
      <c r="A29" s="281" t="s">
        <v>2314</v>
      </c>
      <c r="B29" s="447">
        <v>6966760.7700000005</v>
      </c>
      <c r="C29" s="918">
        <v>34956.33</v>
      </c>
      <c r="D29" s="447"/>
      <c r="E29" s="919">
        <v>4674346.92</v>
      </c>
      <c r="F29" s="937">
        <v>4551103.2</v>
      </c>
      <c r="G29" s="500">
        <f t="shared" si="1"/>
        <v>-4674346.92</v>
      </c>
    </row>
    <row r="30" spans="1:7" ht="21" customHeight="1" x14ac:dyDescent="0.2">
      <c r="A30" s="281" t="s">
        <v>2315</v>
      </c>
      <c r="B30" s="447">
        <v>293822.61</v>
      </c>
      <c r="C30" s="918">
        <v>5922.19</v>
      </c>
      <c r="D30" s="447"/>
      <c r="E30" s="919">
        <v>211438.02</v>
      </c>
      <c r="F30" s="937">
        <v>200504.9</v>
      </c>
      <c r="G30" s="500">
        <f t="shared" si="1"/>
        <v>-211438.02</v>
      </c>
    </row>
    <row r="31" spans="1:7" ht="21" customHeight="1" x14ac:dyDescent="0.2">
      <c r="A31" s="281" t="s">
        <v>2316</v>
      </c>
      <c r="B31" s="447">
        <v>282153.68</v>
      </c>
      <c r="C31" s="918">
        <v>11076.380000000001</v>
      </c>
      <c r="D31" s="447"/>
      <c r="E31" s="919">
        <v>193199.84</v>
      </c>
      <c r="F31" s="937">
        <v>183189.36000000002</v>
      </c>
      <c r="G31" s="500">
        <f t="shared" si="1"/>
        <v>-193199.84</v>
      </c>
    </row>
    <row r="32" spans="1:7" ht="21" customHeight="1" thickBot="1" x14ac:dyDescent="0.25">
      <c r="A32" s="917" t="s">
        <v>2317</v>
      </c>
      <c r="B32" s="447">
        <v>127036.64000000001</v>
      </c>
      <c r="C32" s="918">
        <v>0</v>
      </c>
      <c r="D32" s="447">
        <f t="shared" si="0"/>
        <v>127036.64000000001</v>
      </c>
      <c r="E32" s="919">
        <v>7193.7</v>
      </c>
      <c r="F32" s="937">
        <v>6721.14</v>
      </c>
      <c r="G32" s="500">
        <f t="shared" si="1"/>
        <v>119842.94000000002</v>
      </c>
    </row>
    <row r="33" spans="1:8" ht="21" customHeight="1" thickBot="1" x14ac:dyDescent="0.3">
      <c r="A33" s="282" t="s">
        <v>500</v>
      </c>
      <c r="B33" s="441">
        <f>SUM(B8:B32)</f>
        <v>130107095.38000001</v>
      </c>
      <c r="C33" s="441">
        <f>SUM(C8:C32)</f>
        <v>4255486.33</v>
      </c>
      <c r="D33" s="441">
        <f>IF($A33="","",B33+C33)</f>
        <v>134362581.71000001</v>
      </c>
      <c r="E33" s="441">
        <f>SUM(E8:E32)</f>
        <v>91088618.000000015</v>
      </c>
      <c r="F33" s="441">
        <f>SUM(F8:F32)</f>
        <v>88412471.430000007</v>
      </c>
      <c r="G33" s="442">
        <f>IF($A33="","",D33-E33)</f>
        <v>43273963.709999993</v>
      </c>
      <c r="H33" s="267" t="str">
        <f>IF(($B$33-'ETCA II-04'!B80)&gt;0.9,"ERROR!!!!! EL MONTO NO COINCIDE CON LO REPORTADO EN EL FORMATO ETCA-II-04 EN EL TOTAL APROBADO ANUAL DEL ANALÍTICO DE EGRESOS","")</f>
        <v/>
      </c>
    </row>
    <row r="34" spans="1:8" x14ac:dyDescent="0.25">
      <c r="H34" s="267" t="str">
        <f>IF(($C$33-'ETCA II-04'!C80)&gt;0.9,"ERROR!!!!! EL MONTO NO COINCIDE CON LO REPORTADO EN EL FORMATO ETCA-II-04 EN EL TOTAL AMPLIACIONES/REDUCCIONES ANUAL DEL ANALÍTICO DE EGRESOS","")</f>
        <v/>
      </c>
    </row>
    <row r="35" spans="1:8" x14ac:dyDescent="0.25">
      <c r="H35" s="267" t="str">
        <f>IF(($D$33-'ETCA II-04'!D80)&gt;0.9,"ERROR!!!!! EL MONTO NO COINCIDE CON LO REPORTADO EN EL FORMATO ETCA-II-04 EN EL TOTAL MODIFICADO ANUAL DEL ANALÍTICO DE EGRESOS","")</f>
        <v/>
      </c>
    </row>
    <row r="36" spans="1:8" x14ac:dyDescent="0.25">
      <c r="H36" s="267" t="str">
        <f>IF(($E$33-'ETCA II-04'!E80)&gt;0.9,"ERROR!!!!! EL MONTO NO COINCIDE CON LO REPORTADO EN EL FORMATO ETCA-II-04 EN EL TOTAL DEVENGADO ANUAL DEL ANALÍTICO DE EGRESOS","")</f>
        <v/>
      </c>
    </row>
    <row r="37" spans="1:8" x14ac:dyDescent="0.25">
      <c r="H37" s="267" t="str">
        <f>IF(($F$33-'ETCA II-04'!F80)&gt;0.9,"ERROR!!!!! EL MONTO NO COINCIDE CON LO REPORTADO EN EL FORMATO ETCA-II-04 EN EL TOTAL PAGADO ANUAL DEL ANALÍTICO DE EGRESOS","")</f>
        <v/>
      </c>
    </row>
    <row r="38" spans="1:8" x14ac:dyDescent="0.25">
      <c r="H38" s="267" t="str">
        <f>IF(($G$33-'ETCA II-04'!G80)&gt;0.9,"ERROR!!!!! EL MONTO NO COINCIDE CON LO REPORTADO EN EL FORMATO ETCA-II-04 EN EL TOTAL APROBADO ANUAL DEL ANALÍTICO DE EGRESOS","")</f>
        <v/>
      </c>
    </row>
  </sheetData>
  <sheetProtection formatColumns="0" formatRows="0" insertRows="0" deleteColumns="0" deleteRows="0"/>
  <mergeCells count="6">
    <mergeCell ref="A6:A7"/>
    <mergeCell ref="A1:G1"/>
    <mergeCell ref="A2:G2"/>
    <mergeCell ref="A3:G3"/>
    <mergeCell ref="A4:G4"/>
    <mergeCell ref="A5:E5"/>
  </mergeCells>
  <printOptions horizontalCentered="1"/>
  <pageMargins left="0.51181102362204722" right="0.15748031496062992" top="0.74803149606299213" bottom="0.74803149606299213" header="0.31496062992125984" footer="0.31496062992125984"/>
  <pageSetup scale="7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H662"/>
  <sheetViews>
    <sheetView workbookViewId="0">
      <pane ySplit="8" topLeftCell="A39" activePane="bottomLeft" state="frozen"/>
      <selection pane="bottomLeft" activeCell="J72" sqref="J72"/>
    </sheetView>
  </sheetViews>
  <sheetFormatPr baseColWidth="10" defaultColWidth="11" defaultRowHeight="12.75" x14ac:dyDescent="0.2"/>
  <cols>
    <col min="1" max="1" width="4.42578125" style="924" customWidth="1"/>
    <col min="2" max="2" width="39" style="924" customWidth="1"/>
    <col min="3" max="3" width="14" style="924" customWidth="1"/>
    <col min="4" max="4" width="13.28515625" style="924" customWidth="1"/>
    <col min="5" max="5" width="12.85546875" style="924" customWidth="1"/>
    <col min="6" max="6" width="13" style="924" customWidth="1"/>
    <col min="7" max="7" width="14.28515625" style="924" customWidth="1"/>
    <col min="8" max="8" width="13.5703125" style="924" customWidth="1"/>
    <col min="9" max="256" width="11" style="924"/>
    <col min="257" max="257" width="4.42578125" style="924" customWidth="1"/>
    <col min="258" max="258" width="39" style="924" customWidth="1"/>
    <col min="259" max="259" width="14" style="924" customWidth="1"/>
    <col min="260" max="260" width="13.28515625" style="924" customWidth="1"/>
    <col min="261" max="261" width="12.85546875" style="924" customWidth="1"/>
    <col min="262" max="262" width="13" style="924" customWidth="1"/>
    <col min="263" max="263" width="14.28515625" style="924" customWidth="1"/>
    <col min="264" max="264" width="13.5703125" style="924" customWidth="1"/>
    <col min="265" max="512" width="11" style="924"/>
    <col min="513" max="513" width="4.42578125" style="924" customWidth="1"/>
    <col min="514" max="514" width="39" style="924" customWidth="1"/>
    <col min="515" max="515" width="14" style="924" customWidth="1"/>
    <col min="516" max="516" width="13.28515625" style="924" customWidth="1"/>
    <col min="517" max="517" width="12.85546875" style="924" customWidth="1"/>
    <col min="518" max="518" width="13" style="924" customWidth="1"/>
    <col min="519" max="519" width="14.28515625" style="924" customWidth="1"/>
    <col min="520" max="520" width="13.5703125" style="924" customWidth="1"/>
    <col min="521" max="768" width="11" style="924"/>
    <col min="769" max="769" width="4.42578125" style="924" customWidth="1"/>
    <col min="770" max="770" width="39" style="924" customWidth="1"/>
    <col min="771" max="771" width="14" style="924" customWidth="1"/>
    <col min="772" max="772" width="13.28515625" style="924" customWidth="1"/>
    <col min="773" max="773" width="12.85546875" style="924" customWidth="1"/>
    <col min="774" max="774" width="13" style="924" customWidth="1"/>
    <col min="775" max="775" width="14.28515625" style="924" customWidth="1"/>
    <col min="776" max="776" width="13.5703125" style="924" customWidth="1"/>
    <col min="777" max="1024" width="11" style="924"/>
    <col min="1025" max="1025" width="4.42578125" style="924" customWidth="1"/>
    <col min="1026" max="1026" width="39" style="924" customWidth="1"/>
    <col min="1027" max="1027" width="14" style="924" customWidth="1"/>
    <col min="1028" max="1028" width="13.28515625" style="924" customWidth="1"/>
    <col min="1029" max="1029" width="12.85546875" style="924" customWidth="1"/>
    <col min="1030" max="1030" width="13" style="924" customWidth="1"/>
    <col min="1031" max="1031" width="14.28515625" style="924" customWidth="1"/>
    <col min="1032" max="1032" width="13.5703125" style="924" customWidth="1"/>
    <col min="1033" max="1280" width="11" style="924"/>
    <col min="1281" max="1281" width="4.42578125" style="924" customWidth="1"/>
    <col min="1282" max="1282" width="39" style="924" customWidth="1"/>
    <col min="1283" max="1283" width="14" style="924" customWidth="1"/>
    <col min="1284" max="1284" width="13.28515625" style="924" customWidth="1"/>
    <col min="1285" max="1285" width="12.85546875" style="924" customWidth="1"/>
    <col min="1286" max="1286" width="13" style="924" customWidth="1"/>
    <col min="1287" max="1287" width="14.28515625" style="924" customWidth="1"/>
    <col min="1288" max="1288" width="13.5703125" style="924" customWidth="1"/>
    <col min="1289" max="1536" width="11" style="924"/>
    <col min="1537" max="1537" width="4.42578125" style="924" customWidth="1"/>
    <col min="1538" max="1538" width="39" style="924" customWidth="1"/>
    <col min="1539" max="1539" width="14" style="924" customWidth="1"/>
    <col min="1540" max="1540" width="13.28515625" style="924" customWidth="1"/>
    <col min="1541" max="1541" width="12.85546875" style="924" customWidth="1"/>
    <col min="1542" max="1542" width="13" style="924" customWidth="1"/>
    <col min="1543" max="1543" width="14.28515625" style="924" customWidth="1"/>
    <col min="1544" max="1544" width="13.5703125" style="924" customWidth="1"/>
    <col min="1545" max="1792" width="11" style="924"/>
    <col min="1793" max="1793" width="4.42578125" style="924" customWidth="1"/>
    <col min="1794" max="1794" width="39" style="924" customWidth="1"/>
    <col min="1795" max="1795" width="14" style="924" customWidth="1"/>
    <col min="1796" max="1796" width="13.28515625" style="924" customWidth="1"/>
    <col min="1797" max="1797" width="12.85546875" style="924" customWidth="1"/>
    <col min="1798" max="1798" width="13" style="924" customWidth="1"/>
    <col min="1799" max="1799" width="14.28515625" style="924" customWidth="1"/>
    <col min="1800" max="1800" width="13.5703125" style="924" customWidth="1"/>
    <col min="1801" max="2048" width="11" style="924"/>
    <col min="2049" max="2049" width="4.42578125" style="924" customWidth="1"/>
    <col min="2050" max="2050" width="39" style="924" customWidth="1"/>
    <col min="2051" max="2051" width="14" style="924" customWidth="1"/>
    <col min="2052" max="2052" width="13.28515625" style="924" customWidth="1"/>
    <col min="2053" max="2053" width="12.85546875" style="924" customWidth="1"/>
    <col min="2054" max="2054" width="13" style="924" customWidth="1"/>
    <col min="2055" max="2055" width="14.28515625" style="924" customWidth="1"/>
    <col min="2056" max="2056" width="13.5703125" style="924" customWidth="1"/>
    <col min="2057" max="2304" width="11" style="924"/>
    <col min="2305" max="2305" width="4.42578125" style="924" customWidth="1"/>
    <col min="2306" max="2306" width="39" style="924" customWidth="1"/>
    <col min="2307" max="2307" width="14" style="924" customWidth="1"/>
    <col min="2308" max="2308" width="13.28515625" style="924" customWidth="1"/>
    <col min="2309" max="2309" width="12.85546875" style="924" customWidth="1"/>
    <col min="2310" max="2310" width="13" style="924" customWidth="1"/>
    <col min="2311" max="2311" width="14.28515625" style="924" customWidth="1"/>
    <col min="2312" max="2312" width="13.5703125" style="924" customWidth="1"/>
    <col min="2313" max="2560" width="11" style="924"/>
    <col min="2561" max="2561" width="4.42578125" style="924" customWidth="1"/>
    <col min="2562" max="2562" width="39" style="924" customWidth="1"/>
    <col min="2563" max="2563" width="14" style="924" customWidth="1"/>
    <col min="2564" max="2564" width="13.28515625" style="924" customWidth="1"/>
    <col min="2565" max="2565" width="12.85546875" style="924" customWidth="1"/>
    <col min="2566" max="2566" width="13" style="924" customWidth="1"/>
    <col min="2567" max="2567" width="14.28515625" style="924" customWidth="1"/>
    <col min="2568" max="2568" width="13.5703125" style="924" customWidth="1"/>
    <col min="2569" max="2816" width="11" style="924"/>
    <col min="2817" max="2817" width="4.42578125" style="924" customWidth="1"/>
    <col min="2818" max="2818" width="39" style="924" customWidth="1"/>
    <col min="2819" max="2819" width="14" style="924" customWidth="1"/>
    <col min="2820" max="2820" width="13.28515625" style="924" customWidth="1"/>
    <col min="2821" max="2821" width="12.85546875" style="924" customWidth="1"/>
    <col min="2822" max="2822" width="13" style="924" customWidth="1"/>
    <col min="2823" max="2823" width="14.28515625" style="924" customWidth="1"/>
    <col min="2824" max="2824" width="13.5703125" style="924" customWidth="1"/>
    <col min="2825" max="3072" width="11" style="924"/>
    <col min="3073" max="3073" width="4.42578125" style="924" customWidth="1"/>
    <col min="3074" max="3074" width="39" style="924" customWidth="1"/>
    <col min="3075" max="3075" width="14" style="924" customWidth="1"/>
    <col min="3076" max="3076" width="13.28515625" style="924" customWidth="1"/>
    <col min="3077" max="3077" width="12.85546875" style="924" customWidth="1"/>
    <col min="3078" max="3078" width="13" style="924" customWidth="1"/>
    <col min="3079" max="3079" width="14.28515625" style="924" customWidth="1"/>
    <col min="3080" max="3080" width="13.5703125" style="924" customWidth="1"/>
    <col min="3081" max="3328" width="11" style="924"/>
    <col min="3329" max="3329" width="4.42578125" style="924" customWidth="1"/>
    <col min="3330" max="3330" width="39" style="924" customWidth="1"/>
    <col min="3331" max="3331" width="14" style="924" customWidth="1"/>
    <col min="3332" max="3332" width="13.28515625" style="924" customWidth="1"/>
    <col min="3333" max="3333" width="12.85546875" style="924" customWidth="1"/>
    <col min="3334" max="3334" width="13" style="924" customWidth="1"/>
    <col min="3335" max="3335" width="14.28515625" style="924" customWidth="1"/>
    <col min="3336" max="3336" width="13.5703125" style="924" customWidth="1"/>
    <col min="3337" max="3584" width="11" style="924"/>
    <col min="3585" max="3585" width="4.42578125" style="924" customWidth="1"/>
    <col min="3586" max="3586" width="39" style="924" customWidth="1"/>
    <col min="3587" max="3587" width="14" style="924" customWidth="1"/>
    <col min="3588" max="3588" width="13.28515625" style="924" customWidth="1"/>
    <col min="3589" max="3589" width="12.85546875" style="924" customWidth="1"/>
    <col min="3590" max="3590" width="13" style="924" customWidth="1"/>
    <col min="3591" max="3591" width="14.28515625" style="924" customWidth="1"/>
    <col min="3592" max="3592" width="13.5703125" style="924" customWidth="1"/>
    <col min="3593" max="3840" width="11" style="924"/>
    <col min="3841" max="3841" width="4.42578125" style="924" customWidth="1"/>
    <col min="3842" max="3842" width="39" style="924" customWidth="1"/>
    <col min="3843" max="3843" width="14" style="924" customWidth="1"/>
    <col min="3844" max="3844" width="13.28515625" style="924" customWidth="1"/>
    <col min="3845" max="3845" width="12.85546875" style="924" customWidth="1"/>
    <col min="3846" max="3846" width="13" style="924" customWidth="1"/>
    <col min="3847" max="3847" width="14.28515625" style="924" customWidth="1"/>
    <col min="3848" max="3848" width="13.5703125" style="924" customWidth="1"/>
    <col min="3849" max="4096" width="11" style="924"/>
    <col min="4097" max="4097" width="4.42578125" style="924" customWidth="1"/>
    <col min="4098" max="4098" width="39" style="924" customWidth="1"/>
    <col min="4099" max="4099" width="14" style="924" customWidth="1"/>
    <col min="4100" max="4100" width="13.28515625" style="924" customWidth="1"/>
    <col min="4101" max="4101" width="12.85546875" style="924" customWidth="1"/>
    <col min="4102" max="4102" width="13" style="924" customWidth="1"/>
    <col min="4103" max="4103" width="14.28515625" style="924" customWidth="1"/>
    <col min="4104" max="4104" width="13.5703125" style="924" customWidth="1"/>
    <col min="4105" max="4352" width="11" style="924"/>
    <col min="4353" max="4353" width="4.42578125" style="924" customWidth="1"/>
    <col min="4354" max="4354" width="39" style="924" customWidth="1"/>
    <col min="4355" max="4355" width="14" style="924" customWidth="1"/>
    <col min="4356" max="4356" width="13.28515625" style="924" customWidth="1"/>
    <col min="4357" max="4357" width="12.85546875" style="924" customWidth="1"/>
    <col min="4358" max="4358" width="13" style="924" customWidth="1"/>
    <col min="4359" max="4359" width="14.28515625" style="924" customWidth="1"/>
    <col min="4360" max="4360" width="13.5703125" style="924" customWidth="1"/>
    <col min="4361" max="4608" width="11" style="924"/>
    <col min="4609" max="4609" width="4.42578125" style="924" customWidth="1"/>
    <col min="4610" max="4610" width="39" style="924" customWidth="1"/>
    <col min="4611" max="4611" width="14" style="924" customWidth="1"/>
    <col min="4612" max="4612" width="13.28515625" style="924" customWidth="1"/>
    <col min="4613" max="4613" width="12.85546875" style="924" customWidth="1"/>
    <col min="4614" max="4614" width="13" style="924" customWidth="1"/>
    <col min="4615" max="4615" width="14.28515625" style="924" customWidth="1"/>
    <col min="4616" max="4616" width="13.5703125" style="924" customWidth="1"/>
    <col min="4617" max="4864" width="11" style="924"/>
    <col min="4865" max="4865" width="4.42578125" style="924" customWidth="1"/>
    <col min="4866" max="4866" width="39" style="924" customWidth="1"/>
    <col min="4867" max="4867" width="14" style="924" customWidth="1"/>
    <col min="4868" max="4868" width="13.28515625" style="924" customWidth="1"/>
    <col min="4869" max="4869" width="12.85546875" style="924" customWidth="1"/>
    <col min="4870" max="4870" width="13" style="924" customWidth="1"/>
    <col min="4871" max="4871" width="14.28515625" style="924" customWidth="1"/>
    <col min="4872" max="4872" width="13.5703125" style="924" customWidth="1"/>
    <col min="4873" max="5120" width="11" style="924"/>
    <col min="5121" max="5121" width="4.42578125" style="924" customWidth="1"/>
    <col min="5122" max="5122" width="39" style="924" customWidth="1"/>
    <col min="5123" max="5123" width="14" style="924" customWidth="1"/>
    <col min="5124" max="5124" width="13.28515625" style="924" customWidth="1"/>
    <col min="5125" max="5125" width="12.85546875" style="924" customWidth="1"/>
    <col min="5126" max="5126" width="13" style="924" customWidth="1"/>
    <col min="5127" max="5127" width="14.28515625" style="924" customWidth="1"/>
    <col min="5128" max="5128" width="13.5703125" style="924" customWidth="1"/>
    <col min="5129" max="5376" width="11" style="924"/>
    <col min="5377" max="5377" width="4.42578125" style="924" customWidth="1"/>
    <col min="5378" max="5378" width="39" style="924" customWidth="1"/>
    <col min="5379" max="5379" width="14" style="924" customWidth="1"/>
    <col min="5380" max="5380" width="13.28515625" style="924" customWidth="1"/>
    <col min="5381" max="5381" width="12.85546875" style="924" customWidth="1"/>
    <col min="5382" max="5382" width="13" style="924" customWidth="1"/>
    <col min="5383" max="5383" width="14.28515625" style="924" customWidth="1"/>
    <col min="5384" max="5384" width="13.5703125" style="924" customWidth="1"/>
    <col min="5385" max="5632" width="11" style="924"/>
    <col min="5633" max="5633" width="4.42578125" style="924" customWidth="1"/>
    <col min="5634" max="5634" width="39" style="924" customWidth="1"/>
    <col min="5635" max="5635" width="14" style="924" customWidth="1"/>
    <col min="5636" max="5636" width="13.28515625" style="924" customWidth="1"/>
    <col min="5637" max="5637" width="12.85546875" style="924" customWidth="1"/>
    <col min="5638" max="5638" width="13" style="924" customWidth="1"/>
    <col min="5639" max="5639" width="14.28515625" style="924" customWidth="1"/>
    <col min="5640" max="5640" width="13.5703125" style="924" customWidth="1"/>
    <col min="5641" max="5888" width="11" style="924"/>
    <col min="5889" max="5889" width="4.42578125" style="924" customWidth="1"/>
    <col min="5890" max="5890" width="39" style="924" customWidth="1"/>
    <col min="5891" max="5891" width="14" style="924" customWidth="1"/>
    <col min="5892" max="5892" width="13.28515625" style="924" customWidth="1"/>
    <col min="5893" max="5893" width="12.85546875" style="924" customWidth="1"/>
    <col min="5894" max="5894" width="13" style="924" customWidth="1"/>
    <col min="5895" max="5895" width="14.28515625" style="924" customWidth="1"/>
    <col min="5896" max="5896" width="13.5703125" style="924" customWidth="1"/>
    <col min="5897" max="6144" width="11" style="924"/>
    <col min="6145" max="6145" width="4.42578125" style="924" customWidth="1"/>
    <col min="6146" max="6146" width="39" style="924" customWidth="1"/>
    <col min="6147" max="6147" width="14" style="924" customWidth="1"/>
    <col min="6148" max="6148" width="13.28515625" style="924" customWidth="1"/>
    <col min="6149" max="6149" width="12.85546875" style="924" customWidth="1"/>
    <col min="6150" max="6150" width="13" style="924" customWidth="1"/>
    <col min="6151" max="6151" width="14.28515625" style="924" customWidth="1"/>
    <col min="6152" max="6152" width="13.5703125" style="924" customWidth="1"/>
    <col min="6153" max="6400" width="11" style="924"/>
    <col min="6401" max="6401" width="4.42578125" style="924" customWidth="1"/>
    <col min="6402" max="6402" width="39" style="924" customWidth="1"/>
    <col min="6403" max="6403" width="14" style="924" customWidth="1"/>
    <col min="6404" max="6404" width="13.28515625" style="924" customWidth="1"/>
    <col min="6405" max="6405" width="12.85546875" style="924" customWidth="1"/>
    <col min="6406" max="6406" width="13" style="924" customWidth="1"/>
    <col min="6407" max="6407" width="14.28515625" style="924" customWidth="1"/>
    <col min="6408" max="6408" width="13.5703125" style="924" customWidth="1"/>
    <col min="6409" max="6656" width="11" style="924"/>
    <col min="6657" max="6657" width="4.42578125" style="924" customWidth="1"/>
    <col min="6658" max="6658" width="39" style="924" customWidth="1"/>
    <col min="6659" max="6659" width="14" style="924" customWidth="1"/>
    <col min="6660" max="6660" width="13.28515625" style="924" customWidth="1"/>
    <col min="6661" max="6661" width="12.85546875" style="924" customWidth="1"/>
    <col min="6662" max="6662" width="13" style="924" customWidth="1"/>
    <col min="6663" max="6663" width="14.28515625" style="924" customWidth="1"/>
    <col min="6664" max="6664" width="13.5703125" style="924" customWidth="1"/>
    <col min="6665" max="6912" width="11" style="924"/>
    <col min="6913" max="6913" width="4.42578125" style="924" customWidth="1"/>
    <col min="6914" max="6914" width="39" style="924" customWidth="1"/>
    <col min="6915" max="6915" width="14" style="924" customWidth="1"/>
    <col min="6916" max="6916" width="13.28515625" style="924" customWidth="1"/>
    <col min="6917" max="6917" width="12.85546875" style="924" customWidth="1"/>
    <col min="6918" max="6918" width="13" style="924" customWidth="1"/>
    <col min="6919" max="6919" width="14.28515625" style="924" customWidth="1"/>
    <col min="6920" max="6920" width="13.5703125" style="924" customWidth="1"/>
    <col min="6921" max="7168" width="11" style="924"/>
    <col min="7169" max="7169" width="4.42578125" style="924" customWidth="1"/>
    <col min="7170" max="7170" width="39" style="924" customWidth="1"/>
    <col min="7171" max="7171" width="14" style="924" customWidth="1"/>
    <col min="7172" max="7172" width="13.28515625" style="924" customWidth="1"/>
    <col min="7173" max="7173" width="12.85546875" style="924" customWidth="1"/>
    <col min="7174" max="7174" width="13" style="924" customWidth="1"/>
    <col min="7175" max="7175" width="14.28515625" style="924" customWidth="1"/>
    <col min="7176" max="7176" width="13.5703125" style="924" customWidth="1"/>
    <col min="7177" max="7424" width="11" style="924"/>
    <col min="7425" max="7425" width="4.42578125" style="924" customWidth="1"/>
    <col min="7426" max="7426" width="39" style="924" customWidth="1"/>
    <col min="7427" max="7427" width="14" style="924" customWidth="1"/>
    <col min="7428" max="7428" width="13.28515625" style="924" customWidth="1"/>
    <col min="7429" max="7429" width="12.85546875" style="924" customWidth="1"/>
    <col min="7430" max="7430" width="13" style="924" customWidth="1"/>
    <col min="7431" max="7431" width="14.28515625" style="924" customWidth="1"/>
    <col min="7432" max="7432" width="13.5703125" style="924" customWidth="1"/>
    <col min="7433" max="7680" width="11" style="924"/>
    <col min="7681" max="7681" width="4.42578125" style="924" customWidth="1"/>
    <col min="7682" max="7682" width="39" style="924" customWidth="1"/>
    <col min="7683" max="7683" width="14" style="924" customWidth="1"/>
    <col min="7684" max="7684" width="13.28515625" style="924" customWidth="1"/>
    <col min="7685" max="7685" width="12.85546875" style="924" customWidth="1"/>
    <col min="7686" max="7686" width="13" style="924" customWidth="1"/>
    <col min="7687" max="7687" width="14.28515625" style="924" customWidth="1"/>
    <col min="7688" max="7688" width="13.5703125" style="924" customWidth="1"/>
    <col min="7689" max="7936" width="11" style="924"/>
    <col min="7937" max="7937" width="4.42578125" style="924" customWidth="1"/>
    <col min="7938" max="7938" width="39" style="924" customWidth="1"/>
    <col min="7939" max="7939" width="14" style="924" customWidth="1"/>
    <col min="7940" max="7940" width="13.28515625" style="924" customWidth="1"/>
    <col min="7941" max="7941" width="12.85546875" style="924" customWidth="1"/>
    <col min="7942" max="7942" width="13" style="924" customWidth="1"/>
    <col min="7943" max="7943" width="14.28515625" style="924" customWidth="1"/>
    <col min="7944" max="7944" width="13.5703125" style="924" customWidth="1"/>
    <col min="7945" max="8192" width="11" style="924"/>
    <col min="8193" max="8193" width="4.42578125" style="924" customWidth="1"/>
    <col min="8194" max="8194" width="39" style="924" customWidth="1"/>
    <col min="8195" max="8195" width="14" style="924" customWidth="1"/>
    <col min="8196" max="8196" width="13.28515625" style="924" customWidth="1"/>
    <col min="8197" max="8197" width="12.85546875" style="924" customWidth="1"/>
    <col min="8198" max="8198" width="13" style="924" customWidth="1"/>
    <col min="8199" max="8199" width="14.28515625" style="924" customWidth="1"/>
    <col min="8200" max="8200" width="13.5703125" style="924" customWidth="1"/>
    <col min="8201" max="8448" width="11" style="924"/>
    <col min="8449" max="8449" width="4.42578125" style="924" customWidth="1"/>
    <col min="8450" max="8450" width="39" style="924" customWidth="1"/>
    <col min="8451" max="8451" width="14" style="924" customWidth="1"/>
    <col min="8452" max="8452" width="13.28515625" style="924" customWidth="1"/>
    <col min="8453" max="8453" width="12.85546875" style="924" customWidth="1"/>
    <col min="8454" max="8454" width="13" style="924" customWidth="1"/>
    <col min="8455" max="8455" width="14.28515625" style="924" customWidth="1"/>
    <col min="8456" max="8456" width="13.5703125" style="924" customWidth="1"/>
    <col min="8457" max="8704" width="11" style="924"/>
    <col min="8705" max="8705" width="4.42578125" style="924" customWidth="1"/>
    <col min="8706" max="8706" width="39" style="924" customWidth="1"/>
    <col min="8707" max="8707" width="14" style="924" customWidth="1"/>
    <col min="8708" max="8708" width="13.28515625" style="924" customWidth="1"/>
    <col min="8709" max="8709" width="12.85546875" style="924" customWidth="1"/>
    <col min="8710" max="8710" width="13" style="924" customWidth="1"/>
    <col min="8711" max="8711" width="14.28515625" style="924" customWidth="1"/>
    <col min="8712" max="8712" width="13.5703125" style="924" customWidth="1"/>
    <col min="8713" max="8960" width="11" style="924"/>
    <col min="8961" max="8961" width="4.42578125" style="924" customWidth="1"/>
    <col min="8962" max="8962" width="39" style="924" customWidth="1"/>
    <col min="8963" max="8963" width="14" style="924" customWidth="1"/>
    <col min="8964" max="8964" width="13.28515625" style="924" customWidth="1"/>
    <col min="8965" max="8965" width="12.85546875" style="924" customWidth="1"/>
    <col min="8966" max="8966" width="13" style="924" customWidth="1"/>
    <col min="8967" max="8967" width="14.28515625" style="924" customWidth="1"/>
    <col min="8968" max="8968" width="13.5703125" style="924" customWidth="1"/>
    <col min="8969" max="9216" width="11" style="924"/>
    <col min="9217" max="9217" width="4.42578125" style="924" customWidth="1"/>
    <col min="9218" max="9218" width="39" style="924" customWidth="1"/>
    <col min="9219" max="9219" width="14" style="924" customWidth="1"/>
    <col min="9220" max="9220" width="13.28515625" style="924" customWidth="1"/>
    <col min="9221" max="9221" width="12.85546875" style="924" customWidth="1"/>
    <col min="9222" max="9222" width="13" style="924" customWidth="1"/>
    <col min="9223" max="9223" width="14.28515625" style="924" customWidth="1"/>
    <col min="9224" max="9224" width="13.5703125" style="924" customWidth="1"/>
    <col min="9225" max="9472" width="11" style="924"/>
    <col min="9473" max="9473" width="4.42578125" style="924" customWidth="1"/>
    <col min="9474" max="9474" width="39" style="924" customWidth="1"/>
    <col min="9475" max="9475" width="14" style="924" customWidth="1"/>
    <col min="9476" max="9476" width="13.28515625" style="924" customWidth="1"/>
    <col min="9477" max="9477" width="12.85546875" style="924" customWidth="1"/>
    <col min="9478" max="9478" width="13" style="924" customWidth="1"/>
    <col min="9479" max="9479" width="14.28515625" style="924" customWidth="1"/>
    <col min="9480" max="9480" width="13.5703125" style="924" customWidth="1"/>
    <col min="9481" max="9728" width="11" style="924"/>
    <col min="9729" max="9729" width="4.42578125" style="924" customWidth="1"/>
    <col min="9730" max="9730" width="39" style="924" customWidth="1"/>
    <col min="9731" max="9731" width="14" style="924" customWidth="1"/>
    <col min="9732" max="9732" width="13.28515625" style="924" customWidth="1"/>
    <col min="9733" max="9733" width="12.85546875" style="924" customWidth="1"/>
    <col min="9734" max="9734" width="13" style="924" customWidth="1"/>
    <col min="9735" max="9735" width="14.28515625" style="924" customWidth="1"/>
    <col min="9736" max="9736" width="13.5703125" style="924" customWidth="1"/>
    <col min="9737" max="9984" width="11" style="924"/>
    <col min="9985" max="9985" width="4.42578125" style="924" customWidth="1"/>
    <col min="9986" max="9986" width="39" style="924" customWidth="1"/>
    <col min="9987" max="9987" width="14" style="924" customWidth="1"/>
    <col min="9988" max="9988" width="13.28515625" style="924" customWidth="1"/>
    <col min="9989" max="9989" width="12.85546875" style="924" customWidth="1"/>
    <col min="9990" max="9990" width="13" style="924" customWidth="1"/>
    <col min="9991" max="9991" width="14.28515625" style="924" customWidth="1"/>
    <col min="9992" max="9992" width="13.5703125" style="924" customWidth="1"/>
    <col min="9993" max="10240" width="11" style="924"/>
    <col min="10241" max="10241" width="4.42578125" style="924" customWidth="1"/>
    <col min="10242" max="10242" width="39" style="924" customWidth="1"/>
    <col min="10243" max="10243" width="14" style="924" customWidth="1"/>
    <col min="10244" max="10244" width="13.28515625" style="924" customWidth="1"/>
    <col min="10245" max="10245" width="12.85546875" style="924" customWidth="1"/>
    <col min="10246" max="10246" width="13" style="924" customWidth="1"/>
    <col min="10247" max="10247" width="14.28515625" style="924" customWidth="1"/>
    <col min="10248" max="10248" width="13.5703125" style="924" customWidth="1"/>
    <col min="10249" max="10496" width="11" style="924"/>
    <col min="10497" max="10497" width="4.42578125" style="924" customWidth="1"/>
    <col min="10498" max="10498" width="39" style="924" customWidth="1"/>
    <col min="10499" max="10499" width="14" style="924" customWidth="1"/>
    <col min="10500" max="10500" width="13.28515625" style="924" customWidth="1"/>
    <col min="10501" max="10501" width="12.85546875" style="924" customWidth="1"/>
    <col min="10502" max="10502" width="13" style="924" customWidth="1"/>
    <col min="10503" max="10503" width="14.28515625" style="924" customWidth="1"/>
    <col min="10504" max="10504" width="13.5703125" style="924" customWidth="1"/>
    <col min="10505" max="10752" width="11" style="924"/>
    <col min="10753" max="10753" width="4.42578125" style="924" customWidth="1"/>
    <col min="10754" max="10754" width="39" style="924" customWidth="1"/>
    <col min="10755" max="10755" width="14" style="924" customWidth="1"/>
    <col min="10756" max="10756" width="13.28515625" style="924" customWidth="1"/>
    <col min="10757" max="10757" width="12.85546875" style="924" customWidth="1"/>
    <col min="10758" max="10758" width="13" style="924" customWidth="1"/>
    <col min="10759" max="10759" width="14.28515625" style="924" customWidth="1"/>
    <col min="10760" max="10760" width="13.5703125" style="924" customWidth="1"/>
    <col min="10761" max="11008" width="11" style="924"/>
    <col min="11009" max="11009" width="4.42578125" style="924" customWidth="1"/>
    <col min="11010" max="11010" width="39" style="924" customWidth="1"/>
    <col min="11011" max="11011" width="14" style="924" customWidth="1"/>
    <col min="11012" max="11012" width="13.28515625" style="924" customWidth="1"/>
    <col min="11013" max="11013" width="12.85546875" style="924" customWidth="1"/>
    <col min="11014" max="11014" width="13" style="924" customWidth="1"/>
    <col min="11015" max="11015" width="14.28515625" style="924" customWidth="1"/>
    <col min="11016" max="11016" width="13.5703125" style="924" customWidth="1"/>
    <col min="11017" max="11264" width="11" style="924"/>
    <col min="11265" max="11265" width="4.42578125" style="924" customWidth="1"/>
    <col min="11266" max="11266" width="39" style="924" customWidth="1"/>
    <col min="11267" max="11267" width="14" style="924" customWidth="1"/>
    <col min="11268" max="11268" width="13.28515625" style="924" customWidth="1"/>
    <col min="11269" max="11269" width="12.85546875" style="924" customWidth="1"/>
    <col min="11270" max="11270" width="13" style="924" customWidth="1"/>
    <col min="11271" max="11271" width="14.28515625" style="924" customWidth="1"/>
    <col min="11272" max="11272" width="13.5703125" style="924" customWidth="1"/>
    <col min="11273" max="11520" width="11" style="924"/>
    <col min="11521" max="11521" width="4.42578125" style="924" customWidth="1"/>
    <col min="11522" max="11522" width="39" style="924" customWidth="1"/>
    <col min="11523" max="11523" width="14" style="924" customWidth="1"/>
    <col min="11524" max="11524" width="13.28515625" style="924" customWidth="1"/>
    <col min="11525" max="11525" width="12.85546875" style="924" customWidth="1"/>
    <col min="11526" max="11526" width="13" style="924" customWidth="1"/>
    <col min="11527" max="11527" width="14.28515625" style="924" customWidth="1"/>
    <col min="11528" max="11528" width="13.5703125" style="924" customWidth="1"/>
    <col min="11529" max="11776" width="11" style="924"/>
    <col min="11777" max="11777" width="4.42578125" style="924" customWidth="1"/>
    <col min="11778" max="11778" width="39" style="924" customWidth="1"/>
    <col min="11779" max="11779" width="14" style="924" customWidth="1"/>
    <col min="11780" max="11780" width="13.28515625" style="924" customWidth="1"/>
    <col min="11781" max="11781" width="12.85546875" style="924" customWidth="1"/>
    <col min="11782" max="11782" width="13" style="924" customWidth="1"/>
    <col min="11783" max="11783" width="14.28515625" style="924" customWidth="1"/>
    <col min="11784" max="11784" width="13.5703125" style="924" customWidth="1"/>
    <col min="11785" max="12032" width="11" style="924"/>
    <col min="12033" max="12033" width="4.42578125" style="924" customWidth="1"/>
    <col min="12034" max="12034" width="39" style="924" customWidth="1"/>
    <col min="12035" max="12035" width="14" style="924" customWidth="1"/>
    <col min="12036" max="12036" width="13.28515625" style="924" customWidth="1"/>
    <col min="12037" max="12037" width="12.85546875" style="924" customWidth="1"/>
    <col min="12038" max="12038" width="13" style="924" customWidth="1"/>
    <col min="12039" max="12039" width="14.28515625" style="924" customWidth="1"/>
    <col min="12040" max="12040" width="13.5703125" style="924" customWidth="1"/>
    <col min="12041" max="12288" width="11" style="924"/>
    <col min="12289" max="12289" width="4.42578125" style="924" customWidth="1"/>
    <col min="12290" max="12290" width="39" style="924" customWidth="1"/>
    <col min="12291" max="12291" width="14" style="924" customWidth="1"/>
    <col min="12292" max="12292" width="13.28515625" style="924" customWidth="1"/>
    <col min="12293" max="12293" width="12.85546875" style="924" customWidth="1"/>
    <col min="12294" max="12294" width="13" style="924" customWidth="1"/>
    <col min="12295" max="12295" width="14.28515625" style="924" customWidth="1"/>
    <col min="12296" max="12296" width="13.5703125" style="924" customWidth="1"/>
    <col min="12297" max="12544" width="11" style="924"/>
    <col min="12545" max="12545" width="4.42578125" style="924" customWidth="1"/>
    <col min="12546" max="12546" width="39" style="924" customWidth="1"/>
    <col min="12547" max="12547" width="14" style="924" customWidth="1"/>
    <col min="12548" max="12548" width="13.28515625" style="924" customWidth="1"/>
    <col min="12549" max="12549" width="12.85546875" style="924" customWidth="1"/>
    <col min="12550" max="12550" width="13" style="924" customWidth="1"/>
    <col min="12551" max="12551" width="14.28515625" style="924" customWidth="1"/>
    <col min="12552" max="12552" width="13.5703125" style="924" customWidth="1"/>
    <col min="12553" max="12800" width="11" style="924"/>
    <col min="12801" max="12801" width="4.42578125" style="924" customWidth="1"/>
    <col min="12802" max="12802" width="39" style="924" customWidth="1"/>
    <col min="12803" max="12803" width="14" style="924" customWidth="1"/>
    <col min="12804" max="12804" width="13.28515625" style="924" customWidth="1"/>
    <col min="12805" max="12805" width="12.85546875" style="924" customWidth="1"/>
    <col min="12806" max="12806" width="13" style="924" customWidth="1"/>
    <col min="12807" max="12807" width="14.28515625" style="924" customWidth="1"/>
    <col min="12808" max="12808" width="13.5703125" style="924" customWidth="1"/>
    <col min="12809" max="13056" width="11" style="924"/>
    <col min="13057" max="13057" width="4.42578125" style="924" customWidth="1"/>
    <col min="13058" max="13058" width="39" style="924" customWidth="1"/>
    <col min="13059" max="13059" width="14" style="924" customWidth="1"/>
    <col min="13060" max="13060" width="13.28515625" style="924" customWidth="1"/>
    <col min="13061" max="13061" width="12.85546875" style="924" customWidth="1"/>
    <col min="13062" max="13062" width="13" style="924" customWidth="1"/>
    <col min="13063" max="13063" width="14.28515625" style="924" customWidth="1"/>
    <col min="13064" max="13064" width="13.5703125" style="924" customWidth="1"/>
    <col min="13065" max="13312" width="11" style="924"/>
    <col min="13313" max="13313" width="4.42578125" style="924" customWidth="1"/>
    <col min="13314" max="13314" width="39" style="924" customWidth="1"/>
    <col min="13315" max="13315" width="14" style="924" customWidth="1"/>
    <col min="13316" max="13316" width="13.28515625" style="924" customWidth="1"/>
    <col min="13317" max="13317" width="12.85546875" style="924" customWidth="1"/>
    <col min="13318" max="13318" width="13" style="924" customWidth="1"/>
    <col min="13319" max="13319" width="14.28515625" style="924" customWidth="1"/>
    <col min="13320" max="13320" width="13.5703125" style="924" customWidth="1"/>
    <col min="13321" max="13568" width="11" style="924"/>
    <col min="13569" max="13569" width="4.42578125" style="924" customWidth="1"/>
    <col min="13570" max="13570" width="39" style="924" customWidth="1"/>
    <col min="13571" max="13571" width="14" style="924" customWidth="1"/>
    <col min="13572" max="13572" width="13.28515625" style="924" customWidth="1"/>
    <col min="13573" max="13573" width="12.85546875" style="924" customWidth="1"/>
    <col min="13574" max="13574" width="13" style="924" customWidth="1"/>
    <col min="13575" max="13575" width="14.28515625" style="924" customWidth="1"/>
    <col min="13576" max="13576" width="13.5703125" style="924" customWidth="1"/>
    <col min="13577" max="13824" width="11" style="924"/>
    <col min="13825" max="13825" width="4.42578125" style="924" customWidth="1"/>
    <col min="13826" max="13826" width="39" style="924" customWidth="1"/>
    <col min="13827" max="13827" width="14" style="924" customWidth="1"/>
    <col min="13828" max="13828" width="13.28515625" style="924" customWidth="1"/>
    <col min="13829" max="13829" width="12.85546875" style="924" customWidth="1"/>
    <col min="13830" max="13830" width="13" style="924" customWidth="1"/>
    <col min="13831" max="13831" width="14.28515625" style="924" customWidth="1"/>
    <col min="13832" max="13832" width="13.5703125" style="924" customWidth="1"/>
    <col min="13833" max="14080" width="11" style="924"/>
    <col min="14081" max="14081" width="4.42578125" style="924" customWidth="1"/>
    <col min="14082" max="14082" width="39" style="924" customWidth="1"/>
    <col min="14083" max="14083" width="14" style="924" customWidth="1"/>
    <col min="14084" max="14084" width="13.28515625" style="924" customWidth="1"/>
    <col min="14085" max="14085" width="12.85546875" style="924" customWidth="1"/>
    <col min="14086" max="14086" width="13" style="924" customWidth="1"/>
    <col min="14087" max="14087" width="14.28515625" style="924" customWidth="1"/>
    <col min="14088" max="14088" width="13.5703125" style="924" customWidth="1"/>
    <col min="14089" max="14336" width="11" style="924"/>
    <col min="14337" max="14337" width="4.42578125" style="924" customWidth="1"/>
    <col min="14338" max="14338" width="39" style="924" customWidth="1"/>
    <col min="14339" max="14339" width="14" style="924" customWidth="1"/>
    <col min="14340" max="14340" width="13.28515625" style="924" customWidth="1"/>
    <col min="14341" max="14341" width="12.85546875" style="924" customWidth="1"/>
    <col min="14342" max="14342" width="13" style="924" customWidth="1"/>
    <col min="14343" max="14343" width="14.28515625" style="924" customWidth="1"/>
    <col min="14344" max="14344" width="13.5703125" style="924" customWidth="1"/>
    <col min="14345" max="14592" width="11" style="924"/>
    <col min="14593" max="14593" width="4.42578125" style="924" customWidth="1"/>
    <col min="14594" max="14594" width="39" style="924" customWidth="1"/>
    <col min="14595" max="14595" width="14" style="924" customWidth="1"/>
    <col min="14596" max="14596" width="13.28515625" style="924" customWidth="1"/>
    <col min="14597" max="14597" width="12.85546875" style="924" customWidth="1"/>
    <col min="14598" max="14598" width="13" style="924" customWidth="1"/>
    <col min="14599" max="14599" width="14.28515625" style="924" customWidth="1"/>
    <col min="14600" max="14600" width="13.5703125" style="924" customWidth="1"/>
    <col min="14601" max="14848" width="11" style="924"/>
    <col min="14849" max="14849" width="4.42578125" style="924" customWidth="1"/>
    <col min="14850" max="14850" width="39" style="924" customWidth="1"/>
    <col min="14851" max="14851" width="14" style="924" customWidth="1"/>
    <col min="14852" max="14852" width="13.28515625" style="924" customWidth="1"/>
    <col min="14853" max="14853" width="12.85546875" style="924" customWidth="1"/>
    <col min="14854" max="14854" width="13" style="924" customWidth="1"/>
    <col min="14855" max="14855" width="14.28515625" style="924" customWidth="1"/>
    <col min="14856" max="14856" width="13.5703125" style="924" customWidth="1"/>
    <col min="14857" max="15104" width="11" style="924"/>
    <col min="15105" max="15105" width="4.42578125" style="924" customWidth="1"/>
    <col min="15106" max="15106" width="39" style="924" customWidth="1"/>
    <col min="15107" max="15107" width="14" style="924" customWidth="1"/>
    <col min="15108" max="15108" width="13.28515625" style="924" customWidth="1"/>
    <col min="15109" max="15109" width="12.85546875" style="924" customWidth="1"/>
    <col min="15110" max="15110" width="13" style="924" customWidth="1"/>
    <col min="15111" max="15111" width="14.28515625" style="924" customWidth="1"/>
    <col min="15112" max="15112" width="13.5703125" style="924" customWidth="1"/>
    <col min="15113" max="15360" width="11" style="924"/>
    <col min="15361" max="15361" width="4.42578125" style="924" customWidth="1"/>
    <col min="15362" max="15362" width="39" style="924" customWidth="1"/>
    <col min="15363" max="15363" width="14" style="924" customWidth="1"/>
    <col min="15364" max="15364" width="13.28515625" style="924" customWidth="1"/>
    <col min="15365" max="15365" width="12.85546875" style="924" customWidth="1"/>
    <col min="15366" max="15366" width="13" style="924" customWidth="1"/>
    <col min="15367" max="15367" width="14.28515625" style="924" customWidth="1"/>
    <col min="15368" max="15368" width="13.5703125" style="924" customWidth="1"/>
    <col min="15369" max="15616" width="11" style="924"/>
    <col min="15617" max="15617" width="4.42578125" style="924" customWidth="1"/>
    <col min="15618" max="15618" width="39" style="924" customWidth="1"/>
    <col min="15619" max="15619" width="14" style="924" customWidth="1"/>
    <col min="15620" max="15620" width="13.28515625" style="924" customWidth="1"/>
    <col min="15621" max="15621" width="12.85546875" style="924" customWidth="1"/>
    <col min="15622" max="15622" width="13" style="924" customWidth="1"/>
    <col min="15623" max="15623" width="14.28515625" style="924" customWidth="1"/>
    <col min="15624" max="15624" width="13.5703125" style="924" customWidth="1"/>
    <col min="15625" max="15872" width="11" style="924"/>
    <col min="15873" max="15873" width="4.42578125" style="924" customWidth="1"/>
    <col min="15874" max="15874" width="39" style="924" customWidth="1"/>
    <col min="15875" max="15875" width="14" style="924" customWidth="1"/>
    <col min="15876" max="15876" width="13.28515625" style="924" customWidth="1"/>
    <col min="15877" max="15877" width="12.85546875" style="924" customWidth="1"/>
    <col min="15878" max="15878" width="13" style="924" customWidth="1"/>
    <col min="15879" max="15879" width="14.28515625" style="924" customWidth="1"/>
    <col min="15880" max="15880" width="13.5703125" style="924" customWidth="1"/>
    <col min="15881" max="16128" width="11" style="924"/>
    <col min="16129" max="16129" width="4.42578125" style="924" customWidth="1"/>
    <col min="16130" max="16130" width="39" style="924" customWidth="1"/>
    <col min="16131" max="16131" width="14" style="924" customWidth="1"/>
    <col min="16132" max="16132" width="13.28515625" style="924" customWidth="1"/>
    <col min="16133" max="16133" width="12.85546875" style="924" customWidth="1"/>
    <col min="16134" max="16134" width="13" style="924" customWidth="1"/>
    <col min="16135" max="16135" width="14.28515625" style="924" customWidth="1"/>
    <col min="16136" max="16136" width="13.5703125" style="924" customWidth="1"/>
    <col min="16137" max="16384" width="11" style="924"/>
  </cols>
  <sheetData>
    <row r="1" spans="2:8" ht="13.5" thickBot="1" x14ac:dyDescent="0.25"/>
    <row r="2" spans="2:8" x14ac:dyDescent="0.2">
      <c r="B2" s="1375" t="s">
        <v>2318</v>
      </c>
      <c r="C2" s="1376"/>
      <c r="D2" s="1376"/>
      <c r="E2" s="1376"/>
      <c r="F2" s="1376"/>
      <c r="G2" s="1376"/>
      <c r="H2" s="1377"/>
    </row>
    <row r="3" spans="2:8" x14ac:dyDescent="0.2">
      <c r="B3" s="1128" t="s">
        <v>501</v>
      </c>
      <c r="C3" s="1129"/>
      <c r="D3" s="1129"/>
      <c r="E3" s="1129"/>
      <c r="F3" s="1129"/>
      <c r="G3" s="1129"/>
      <c r="H3" s="1130"/>
    </row>
    <row r="4" spans="2:8" x14ac:dyDescent="0.2">
      <c r="B4" s="1128" t="s">
        <v>602</v>
      </c>
      <c r="C4" s="1129"/>
      <c r="D4" s="1129"/>
      <c r="E4" s="1129"/>
      <c r="F4" s="1129"/>
      <c r="G4" s="1129"/>
      <c r="H4" s="1130"/>
    </row>
    <row r="5" spans="2:8" x14ac:dyDescent="0.2">
      <c r="B5" s="1128" t="s">
        <v>2319</v>
      </c>
      <c r="C5" s="1129"/>
      <c r="D5" s="1129"/>
      <c r="E5" s="1129"/>
      <c r="F5" s="1129"/>
      <c r="G5" s="1129"/>
      <c r="H5" s="1130"/>
    </row>
    <row r="6" spans="2:8" ht="13.5" thickBot="1" x14ac:dyDescent="0.25">
      <c r="B6" s="1131" t="s">
        <v>83</v>
      </c>
      <c r="C6" s="1132"/>
      <c r="D6" s="1132"/>
      <c r="E6" s="1132"/>
      <c r="F6" s="1132"/>
      <c r="G6" s="1132"/>
      <c r="H6" s="1133"/>
    </row>
    <row r="7" spans="2:8" ht="13.5" thickBot="1" x14ac:dyDescent="0.25">
      <c r="B7" s="1355" t="s">
        <v>84</v>
      </c>
      <c r="C7" s="1372" t="s">
        <v>503</v>
      </c>
      <c r="D7" s="1373"/>
      <c r="E7" s="1373"/>
      <c r="F7" s="1373"/>
      <c r="G7" s="1374"/>
      <c r="H7" s="1355" t="s">
        <v>504</v>
      </c>
    </row>
    <row r="8" spans="2:8" ht="26.25" thickBot="1" x14ac:dyDescent="0.25">
      <c r="B8" s="1356"/>
      <c r="C8" s="920" t="s">
        <v>505</v>
      </c>
      <c r="D8" s="920" t="s">
        <v>378</v>
      </c>
      <c r="E8" s="920" t="s">
        <v>379</v>
      </c>
      <c r="F8" s="920" t="s">
        <v>380</v>
      </c>
      <c r="G8" s="920" t="s">
        <v>603</v>
      </c>
      <c r="H8" s="1356"/>
    </row>
    <row r="9" spans="2:8" x14ac:dyDescent="0.2">
      <c r="B9" s="921" t="s">
        <v>2320</v>
      </c>
      <c r="C9" s="930">
        <f t="shared" ref="C9:H9" si="0">SUM(C10:C36)</f>
        <v>10728556.920000002</v>
      </c>
      <c r="D9" s="930">
        <f t="shared" si="0"/>
        <v>387312.4</v>
      </c>
      <c r="E9" s="930">
        <f t="shared" si="0"/>
        <v>11115869.320000002</v>
      </c>
      <c r="F9" s="930">
        <f t="shared" si="0"/>
        <v>4707863.3399999989</v>
      </c>
      <c r="G9" s="930">
        <f t="shared" si="0"/>
        <v>4580602.5200000005</v>
      </c>
      <c r="H9" s="930">
        <f t="shared" si="0"/>
        <v>6408005.9800000014</v>
      </c>
    </row>
    <row r="10" spans="2:8" ht="12.75" customHeight="1" x14ac:dyDescent="0.2">
      <c r="B10" s="926" t="s">
        <v>2293</v>
      </c>
      <c r="C10" s="927">
        <v>721961.1</v>
      </c>
      <c r="D10" s="927">
        <v>396568.6</v>
      </c>
      <c r="E10" s="927">
        <f t="shared" ref="E10:E36" si="1">C10+D10</f>
        <v>1118529.7</v>
      </c>
      <c r="F10" s="927">
        <v>828546.56000000006</v>
      </c>
      <c r="G10" s="927">
        <v>820356.61</v>
      </c>
      <c r="H10" s="932">
        <f t="shared" ref="H10:H36" si="2">E10-F10</f>
        <v>289983.1399999999</v>
      </c>
    </row>
    <row r="11" spans="2:8" x14ac:dyDescent="0.2">
      <c r="B11" s="926" t="s">
        <v>2294</v>
      </c>
      <c r="C11" s="928">
        <v>1871118.25</v>
      </c>
      <c r="D11" s="928">
        <v>-59029.19</v>
      </c>
      <c r="E11" s="928">
        <f t="shared" si="1"/>
        <v>1812089.06</v>
      </c>
      <c r="F11" s="928">
        <v>967632.39</v>
      </c>
      <c r="G11" s="928">
        <v>958758.9</v>
      </c>
      <c r="H11" s="932">
        <f t="shared" si="2"/>
        <v>844456.67</v>
      </c>
    </row>
    <row r="12" spans="2:8" x14ac:dyDescent="0.2">
      <c r="B12" s="926" t="s">
        <v>2295</v>
      </c>
      <c r="C12" s="928">
        <v>454424.7</v>
      </c>
      <c r="D12" s="928">
        <v>99764.96</v>
      </c>
      <c r="E12" s="928">
        <f t="shared" si="1"/>
        <v>554189.66</v>
      </c>
      <c r="F12" s="928">
        <v>274676.18</v>
      </c>
      <c r="G12" s="928">
        <v>271119.94</v>
      </c>
      <c r="H12" s="932">
        <f t="shared" si="2"/>
        <v>279513.48000000004</v>
      </c>
    </row>
    <row r="13" spans="2:8" x14ac:dyDescent="0.2">
      <c r="B13" s="926" t="s">
        <v>2296</v>
      </c>
      <c r="C13" s="928">
        <v>577096.43999999994</v>
      </c>
      <c r="D13" s="928">
        <v>-185871.02</v>
      </c>
      <c r="E13" s="928">
        <f t="shared" si="1"/>
        <v>391225.41999999993</v>
      </c>
      <c r="F13" s="928">
        <v>239372.43</v>
      </c>
      <c r="G13" s="928">
        <v>233915.84</v>
      </c>
      <c r="H13" s="932">
        <f t="shared" si="2"/>
        <v>151852.98999999993</v>
      </c>
    </row>
    <row r="14" spans="2:8" x14ac:dyDescent="0.2">
      <c r="B14" s="926" t="s">
        <v>2297</v>
      </c>
      <c r="C14" s="928">
        <v>892090.57</v>
      </c>
      <c r="D14" s="928">
        <v>23044.76</v>
      </c>
      <c r="E14" s="928">
        <f t="shared" si="1"/>
        <v>915135.33</v>
      </c>
      <c r="F14" s="928">
        <v>300096.78999999998</v>
      </c>
      <c r="G14" s="928">
        <v>296108.99</v>
      </c>
      <c r="H14" s="932">
        <f t="shared" si="2"/>
        <v>615038.54</v>
      </c>
    </row>
    <row r="15" spans="2:8" x14ac:dyDescent="0.2">
      <c r="B15" s="926" t="s">
        <v>2298</v>
      </c>
      <c r="C15" s="928">
        <v>151259.4</v>
      </c>
      <c r="D15" s="928">
        <v>-2774.22</v>
      </c>
      <c r="E15" s="928">
        <f t="shared" si="1"/>
        <v>148485.18</v>
      </c>
      <c r="F15" s="928">
        <v>64110.93</v>
      </c>
      <c r="G15" s="928">
        <v>62395.29</v>
      </c>
      <c r="H15" s="932">
        <f t="shared" si="2"/>
        <v>84374.25</v>
      </c>
    </row>
    <row r="16" spans="2:8" x14ac:dyDescent="0.2">
      <c r="B16" s="926" t="s">
        <v>2299</v>
      </c>
      <c r="C16" s="928">
        <v>150374.75</v>
      </c>
      <c r="D16" s="928">
        <v>88240.2</v>
      </c>
      <c r="E16" s="928">
        <f t="shared" si="1"/>
        <v>238614.95</v>
      </c>
      <c r="F16" s="928">
        <v>121619.9</v>
      </c>
      <c r="G16" s="928">
        <v>119578.97</v>
      </c>
      <c r="H16" s="932">
        <f t="shared" si="2"/>
        <v>116995.05000000002</v>
      </c>
    </row>
    <row r="17" spans="2:8" x14ac:dyDescent="0.2">
      <c r="B17" s="926" t="s">
        <v>2300</v>
      </c>
      <c r="C17" s="928">
        <v>7416.03</v>
      </c>
      <c r="D17" s="928">
        <v>7856</v>
      </c>
      <c r="E17" s="928">
        <f t="shared" si="1"/>
        <v>15272.029999999999</v>
      </c>
      <c r="F17" s="928">
        <v>0</v>
      </c>
      <c r="G17" s="928">
        <v>0</v>
      </c>
      <c r="H17" s="932">
        <f t="shared" si="2"/>
        <v>15272.029999999999</v>
      </c>
    </row>
    <row r="18" spans="2:8" x14ac:dyDescent="0.2">
      <c r="B18" s="925" t="s">
        <v>2301</v>
      </c>
      <c r="C18" s="928">
        <v>1634832.25</v>
      </c>
      <c r="D18" s="928">
        <v>995.29</v>
      </c>
      <c r="E18" s="928">
        <f t="shared" si="1"/>
        <v>1635827.54</v>
      </c>
      <c r="F18" s="928">
        <v>615585.01</v>
      </c>
      <c r="G18" s="928">
        <v>592737.06999999995</v>
      </c>
      <c r="H18" s="928">
        <f t="shared" si="2"/>
        <v>1020242.53</v>
      </c>
    </row>
    <row r="19" spans="2:8" x14ac:dyDescent="0.2">
      <c r="B19" s="925" t="s">
        <v>2302</v>
      </c>
      <c r="C19" s="928">
        <v>686158.9</v>
      </c>
      <c r="D19" s="928">
        <v>-83067.570000000007</v>
      </c>
      <c r="E19" s="928">
        <f t="shared" si="1"/>
        <v>603091.33000000007</v>
      </c>
      <c r="F19" s="928">
        <v>198628.89</v>
      </c>
      <c r="G19" s="928">
        <v>193651.46</v>
      </c>
      <c r="H19" s="928">
        <f t="shared" si="2"/>
        <v>404462.44000000006</v>
      </c>
    </row>
    <row r="20" spans="2:8" x14ac:dyDescent="0.2">
      <c r="B20" s="925" t="s">
        <v>2303</v>
      </c>
      <c r="C20" s="928">
        <v>562082.25</v>
      </c>
      <c r="D20" s="928">
        <v>81633.67</v>
      </c>
      <c r="E20" s="928">
        <f t="shared" si="1"/>
        <v>643715.92000000004</v>
      </c>
      <c r="F20" s="928">
        <v>243871.62</v>
      </c>
      <c r="G20" s="928">
        <v>232169.72</v>
      </c>
      <c r="H20" s="928">
        <f t="shared" si="2"/>
        <v>399844.30000000005</v>
      </c>
    </row>
    <row r="21" spans="2:8" x14ac:dyDescent="0.2">
      <c r="B21" s="925" t="s">
        <v>2304</v>
      </c>
      <c r="C21" s="928">
        <v>1046176.88</v>
      </c>
      <c r="D21" s="928">
        <v>-34699.17</v>
      </c>
      <c r="E21" s="928">
        <f t="shared" si="1"/>
        <v>1011477.71</v>
      </c>
      <c r="F21" s="928">
        <v>160542.6</v>
      </c>
      <c r="G21" s="928">
        <v>149748.28</v>
      </c>
      <c r="H21" s="928">
        <f t="shared" si="2"/>
        <v>850935.11</v>
      </c>
    </row>
    <row r="22" spans="2:8" x14ac:dyDescent="0.2">
      <c r="B22" s="925" t="s">
        <v>2305</v>
      </c>
      <c r="C22" s="928">
        <v>472805.21</v>
      </c>
      <c r="D22" s="928">
        <v>25474.26</v>
      </c>
      <c r="E22" s="928">
        <f t="shared" si="1"/>
        <v>498279.47000000003</v>
      </c>
      <c r="F22" s="928">
        <v>192829.2</v>
      </c>
      <c r="G22" s="928">
        <v>181920.89</v>
      </c>
      <c r="H22" s="928">
        <f t="shared" si="2"/>
        <v>305450.27</v>
      </c>
    </row>
    <row r="23" spans="2:8" x14ac:dyDescent="0.2">
      <c r="B23" s="925" t="s">
        <v>2306</v>
      </c>
      <c r="C23" s="928">
        <v>636513.82999999996</v>
      </c>
      <c r="D23" s="928">
        <v>1235.1400000000001</v>
      </c>
      <c r="E23" s="928">
        <f t="shared" si="1"/>
        <v>637748.97</v>
      </c>
      <c r="F23" s="928">
        <v>179143.09</v>
      </c>
      <c r="G23" s="928">
        <v>163951.25</v>
      </c>
      <c r="H23" s="928">
        <f t="shared" si="2"/>
        <v>458605.88</v>
      </c>
    </row>
    <row r="24" spans="2:8" x14ac:dyDescent="0.2">
      <c r="B24" s="925" t="s">
        <v>2307</v>
      </c>
      <c r="C24" s="928">
        <v>65096.92</v>
      </c>
      <c r="D24" s="928">
        <v>0</v>
      </c>
      <c r="E24" s="928">
        <f t="shared" si="1"/>
        <v>65096.92</v>
      </c>
      <c r="F24" s="928">
        <v>29375.47</v>
      </c>
      <c r="G24" s="928">
        <v>27830.9</v>
      </c>
      <c r="H24" s="928">
        <f t="shared" si="2"/>
        <v>35721.449999999997</v>
      </c>
    </row>
    <row r="25" spans="2:8" x14ac:dyDescent="0.2">
      <c r="B25" s="925" t="s">
        <v>2308</v>
      </c>
      <c r="C25" s="928">
        <v>21067.13</v>
      </c>
      <c r="D25" s="928">
        <v>0</v>
      </c>
      <c r="E25" s="928">
        <f t="shared" si="1"/>
        <v>21067.13</v>
      </c>
      <c r="F25" s="928">
        <v>4498.5200000000004</v>
      </c>
      <c r="G25" s="928">
        <v>3499.6</v>
      </c>
      <c r="H25" s="928">
        <f t="shared" si="2"/>
        <v>16568.61</v>
      </c>
    </row>
    <row r="26" spans="2:8" x14ac:dyDescent="0.2">
      <c r="B26" s="925" t="s">
        <v>2309</v>
      </c>
      <c r="C26" s="928">
        <v>57965.24</v>
      </c>
      <c r="D26" s="928">
        <v>0</v>
      </c>
      <c r="E26" s="928">
        <f t="shared" si="1"/>
        <v>57965.24</v>
      </c>
      <c r="F26" s="928">
        <v>20883.54</v>
      </c>
      <c r="G26" s="928">
        <v>19799.28</v>
      </c>
      <c r="H26" s="928">
        <f t="shared" si="2"/>
        <v>37081.699999999997</v>
      </c>
    </row>
    <row r="27" spans="2:8" x14ac:dyDescent="0.2">
      <c r="B27" s="925" t="s">
        <v>2310</v>
      </c>
      <c r="C27" s="928">
        <v>90249.66</v>
      </c>
      <c r="D27" s="928">
        <v>0</v>
      </c>
      <c r="E27" s="928">
        <f t="shared" si="1"/>
        <v>90249.66</v>
      </c>
      <c r="F27" s="928">
        <v>41276.93</v>
      </c>
      <c r="G27" s="928">
        <v>39581.129999999997</v>
      </c>
      <c r="H27" s="928">
        <f t="shared" si="2"/>
        <v>48972.73</v>
      </c>
    </row>
    <row r="28" spans="2:8" x14ac:dyDescent="0.2">
      <c r="B28" s="925" t="s">
        <v>2311</v>
      </c>
      <c r="C28" s="928">
        <v>73692.11</v>
      </c>
      <c r="D28" s="928">
        <v>0</v>
      </c>
      <c r="E28" s="928">
        <f t="shared" si="1"/>
        <v>73692.11</v>
      </c>
      <c r="F28" s="928">
        <v>32228.02</v>
      </c>
      <c r="G28" s="928">
        <v>30817.38</v>
      </c>
      <c r="H28" s="928">
        <f t="shared" si="2"/>
        <v>41464.089999999997</v>
      </c>
    </row>
    <row r="29" spans="2:8" x14ac:dyDescent="0.2">
      <c r="B29" s="925" t="s">
        <v>2312</v>
      </c>
      <c r="C29" s="928">
        <v>75052.56</v>
      </c>
      <c r="D29" s="928">
        <v>0</v>
      </c>
      <c r="E29" s="928">
        <f t="shared" si="1"/>
        <v>75052.56</v>
      </c>
      <c r="F29" s="928">
        <v>32391.23</v>
      </c>
      <c r="G29" s="928">
        <v>30910.67</v>
      </c>
      <c r="H29" s="928">
        <f t="shared" si="2"/>
        <v>42661.33</v>
      </c>
    </row>
    <row r="30" spans="2:8" x14ac:dyDescent="0.2">
      <c r="B30" s="925" t="s">
        <v>2313</v>
      </c>
      <c r="C30" s="928">
        <v>53418.57</v>
      </c>
      <c r="D30" s="928">
        <v>0</v>
      </c>
      <c r="E30" s="928">
        <f t="shared" si="1"/>
        <v>53418.57</v>
      </c>
      <c r="F30" s="928">
        <v>18242.349999999999</v>
      </c>
      <c r="G30" s="928">
        <v>16317.12</v>
      </c>
      <c r="H30" s="928">
        <f t="shared" si="2"/>
        <v>35176.22</v>
      </c>
    </row>
    <row r="31" spans="2:8" x14ac:dyDescent="0.2">
      <c r="B31" s="925" t="s">
        <v>2314</v>
      </c>
      <c r="C31" s="928">
        <v>346039.53</v>
      </c>
      <c r="D31" s="928">
        <v>19989.689999999999</v>
      </c>
      <c r="E31" s="928">
        <f t="shared" si="1"/>
        <v>366029.22000000003</v>
      </c>
      <c r="F31" s="928">
        <v>135109.64000000001</v>
      </c>
      <c r="G31" s="928">
        <v>129249.74</v>
      </c>
      <c r="H31" s="928">
        <f t="shared" si="2"/>
        <v>230919.58000000002</v>
      </c>
    </row>
    <row r="32" spans="2:8" x14ac:dyDescent="0.2">
      <c r="B32" s="925" t="s">
        <v>2321</v>
      </c>
      <c r="C32" s="928">
        <v>0</v>
      </c>
      <c r="D32" s="928">
        <v>0</v>
      </c>
      <c r="E32" s="928">
        <f t="shared" si="1"/>
        <v>0</v>
      </c>
      <c r="F32" s="928">
        <v>0</v>
      </c>
      <c r="G32" s="928">
        <v>0</v>
      </c>
      <c r="H32" s="928">
        <f t="shared" si="2"/>
        <v>0</v>
      </c>
    </row>
    <row r="33" spans="2:8" x14ac:dyDescent="0.2">
      <c r="B33" s="925" t="s">
        <v>2315</v>
      </c>
      <c r="C33" s="928">
        <v>20077.419999999998</v>
      </c>
      <c r="D33" s="928">
        <v>0</v>
      </c>
      <c r="E33" s="928">
        <f t="shared" si="1"/>
        <v>20077.419999999998</v>
      </c>
      <c r="F33" s="928">
        <v>8.35</v>
      </c>
      <c r="G33" s="928">
        <v>-537.65</v>
      </c>
      <c r="H33" s="928">
        <f t="shared" si="2"/>
        <v>20069.07</v>
      </c>
    </row>
    <row r="34" spans="2:8" x14ac:dyDescent="0.2">
      <c r="B34" s="925" t="s">
        <v>2316</v>
      </c>
      <c r="C34" s="928">
        <v>13465.79</v>
      </c>
      <c r="D34" s="928">
        <v>7951</v>
      </c>
      <c r="E34" s="928">
        <f t="shared" si="1"/>
        <v>21416.79</v>
      </c>
      <c r="F34" s="928">
        <v>7193.7</v>
      </c>
      <c r="G34" s="928">
        <v>6721.14</v>
      </c>
      <c r="H34" s="928">
        <f t="shared" si="2"/>
        <v>14223.09</v>
      </c>
    </row>
    <row r="35" spans="2:8" x14ac:dyDescent="0.2">
      <c r="B35" s="925" t="s">
        <v>2317</v>
      </c>
      <c r="C35" s="928">
        <v>48121.43</v>
      </c>
      <c r="D35" s="928">
        <v>0</v>
      </c>
      <c r="E35" s="928">
        <f t="shared" si="1"/>
        <v>48121.43</v>
      </c>
      <c r="F35" s="928">
        <v>0</v>
      </c>
      <c r="G35" s="928">
        <v>0</v>
      </c>
      <c r="H35" s="928">
        <f t="shared" si="2"/>
        <v>48121.43</v>
      </c>
    </row>
    <row r="36" spans="2:8" x14ac:dyDescent="0.2">
      <c r="B36" s="925" t="s">
        <v>2322</v>
      </c>
      <c r="C36" s="928">
        <v>0</v>
      </c>
      <c r="D36" s="928">
        <v>0</v>
      </c>
      <c r="E36" s="928">
        <f t="shared" si="1"/>
        <v>0</v>
      </c>
      <c r="F36" s="928">
        <v>0</v>
      </c>
      <c r="G36" s="928">
        <v>0</v>
      </c>
      <c r="H36" s="928">
        <f t="shared" si="2"/>
        <v>0</v>
      </c>
    </row>
    <row r="37" spans="2:8" s="935" customFormat="1" x14ac:dyDescent="0.2">
      <c r="B37" s="922" t="s">
        <v>2323</v>
      </c>
      <c r="C37" s="931">
        <f t="shared" ref="C37:H37" si="3">SUM(C38:C64)</f>
        <v>119378538.45999999</v>
      </c>
      <c r="D37" s="931">
        <f t="shared" si="3"/>
        <v>3868173.9300000006</v>
      </c>
      <c r="E37" s="931">
        <f t="shared" si="3"/>
        <v>123246712.38999999</v>
      </c>
      <c r="F37" s="931">
        <f t="shared" si="3"/>
        <v>86380754.660000011</v>
      </c>
      <c r="G37" s="931">
        <f t="shared" si="3"/>
        <v>83831868.909999996</v>
      </c>
      <c r="H37" s="931">
        <f t="shared" si="3"/>
        <v>36865957.729999997</v>
      </c>
    </row>
    <row r="38" spans="2:8" x14ac:dyDescent="0.2">
      <c r="B38" s="926" t="s">
        <v>2293</v>
      </c>
      <c r="C38" s="927">
        <v>3745982.17</v>
      </c>
      <c r="D38" s="927">
        <v>1893880.87</v>
      </c>
      <c r="E38" s="927">
        <f t="shared" ref="E38:E64" si="4">C38+D38</f>
        <v>5639863.04</v>
      </c>
      <c r="F38" s="927">
        <v>4575838.04</v>
      </c>
      <c r="G38" s="927">
        <v>4411889.9400000004</v>
      </c>
      <c r="H38" s="932">
        <f t="shared" ref="H38:H64" si="5">E38-F38</f>
        <v>1064025</v>
      </c>
    </row>
    <row r="39" spans="2:8" x14ac:dyDescent="0.2">
      <c r="B39" s="926" t="s">
        <v>2294</v>
      </c>
      <c r="C39" s="927">
        <v>10167738.060000001</v>
      </c>
      <c r="D39" s="927">
        <v>4426662.0999999996</v>
      </c>
      <c r="E39" s="927">
        <f t="shared" si="4"/>
        <v>14594400.16</v>
      </c>
      <c r="F39" s="927">
        <v>8309518.75</v>
      </c>
      <c r="G39" s="927">
        <v>8131876.5099999998</v>
      </c>
      <c r="H39" s="932">
        <f t="shared" si="5"/>
        <v>6284881.4100000001</v>
      </c>
    </row>
    <row r="40" spans="2:8" x14ac:dyDescent="0.2">
      <c r="B40" s="926" t="s">
        <v>2295</v>
      </c>
      <c r="C40" s="927">
        <v>3036701.25</v>
      </c>
      <c r="D40" s="927">
        <v>173567.4</v>
      </c>
      <c r="E40" s="927">
        <f t="shared" si="4"/>
        <v>3210268.65</v>
      </c>
      <c r="F40" s="927">
        <v>2075999.55</v>
      </c>
      <c r="G40" s="927">
        <v>2004795.53</v>
      </c>
      <c r="H40" s="932">
        <f t="shared" si="5"/>
        <v>1134269.0999999999</v>
      </c>
    </row>
    <row r="41" spans="2:8" x14ac:dyDescent="0.2">
      <c r="B41" s="926" t="s">
        <v>2296</v>
      </c>
      <c r="C41" s="927">
        <v>3049451.05</v>
      </c>
      <c r="D41" s="927">
        <v>262704.61</v>
      </c>
      <c r="E41" s="927">
        <f t="shared" si="4"/>
        <v>3312155.6599999997</v>
      </c>
      <c r="F41" s="927">
        <v>2653915.36</v>
      </c>
      <c r="G41" s="927">
        <v>2544675.48</v>
      </c>
      <c r="H41" s="932">
        <f t="shared" si="5"/>
        <v>658240.29999999981</v>
      </c>
    </row>
    <row r="42" spans="2:8" x14ac:dyDescent="0.2">
      <c r="B42" s="926" t="s">
        <v>2297</v>
      </c>
      <c r="C42" s="928">
        <v>2997220.53</v>
      </c>
      <c r="D42" s="928">
        <v>-136029.14000000001</v>
      </c>
      <c r="E42" s="928">
        <f t="shared" si="4"/>
        <v>2861191.3899999997</v>
      </c>
      <c r="F42" s="928">
        <v>2172780.37</v>
      </c>
      <c r="G42" s="928">
        <v>2092942.87</v>
      </c>
      <c r="H42" s="932">
        <f t="shared" si="5"/>
        <v>688411.01999999955</v>
      </c>
    </row>
    <row r="43" spans="2:8" x14ac:dyDescent="0.2">
      <c r="B43" s="926" t="s">
        <v>2298</v>
      </c>
      <c r="C43" s="928">
        <v>920248.67</v>
      </c>
      <c r="D43" s="928">
        <v>224200.25</v>
      </c>
      <c r="E43" s="928">
        <f t="shared" si="4"/>
        <v>1144448.92</v>
      </c>
      <c r="F43" s="928">
        <v>801107.92</v>
      </c>
      <c r="G43" s="928">
        <v>766768.42</v>
      </c>
      <c r="H43" s="932">
        <f t="shared" si="5"/>
        <v>343340.99999999988</v>
      </c>
    </row>
    <row r="44" spans="2:8" x14ac:dyDescent="0.2">
      <c r="B44" s="926" t="s">
        <v>2299</v>
      </c>
      <c r="C44" s="928">
        <v>1330607.55</v>
      </c>
      <c r="D44" s="928">
        <v>19001.25</v>
      </c>
      <c r="E44" s="928">
        <f t="shared" si="4"/>
        <v>1349608.8</v>
      </c>
      <c r="F44" s="928">
        <v>967745.89</v>
      </c>
      <c r="G44" s="928">
        <v>926887.41</v>
      </c>
      <c r="H44" s="932">
        <f t="shared" si="5"/>
        <v>381862.91000000003</v>
      </c>
    </row>
    <row r="45" spans="2:8" x14ac:dyDescent="0.2">
      <c r="B45" s="926" t="s">
        <v>2300</v>
      </c>
      <c r="C45" s="928">
        <v>18429.8</v>
      </c>
      <c r="D45" s="928">
        <v>5538</v>
      </c>
      <c r="E45" s="928">
        <f t="shared" si="4"/>
        <v>23967.8</v>
      </c>
      <c r="F45" s="928">
        <v>5638</v>
      </c>
      <c r="G45" s="928">
        <v>5638</v>
      </c>
      <c r="H45" s="932">
        <f t="shared" si="5"/>
        <v>18329.8</v>
      </c>
    </row>
    <row r="46" spans="2:8" x14ac:dyDescent="0.2">
      <c r="B46" s="925" t="s">
        <v>2301</v>
      </c>
      <c r="C46" s="928">
        <v>23550620.359999999</v>
      </c>
      <c r="D46" s="928">
        <v>-2187043.34</v>
      </c>
      <c r="E46" s="928">
        <f t="shared" si="4"/>
        <v>21363577.02</v>
      </c>
      <c r="F46" s="928">
        <v>15518899.539999999</v>
      </c>
      <c r="G46" s="928">
        <v>15061180.57</v>
      </c>
      <c r="H46" s="932">
        <f t="shared" si="5"/>
        <v>5844677.4800000004</v>
      </c>
    </row>
    <row r="47" spans="2:8" x14ac:dyDescent="0.2">
      <c r="B47" s="925" t="s">
        <v>2302</v>
      </c>
      <c r="C47" s="928">
        <v>6848346.7699999996</v>
      </c>
      <c r="D47" s="928">
        <v>1064203.3899999999</v>
      </c>
      <c r="E47" s="928">
        <f t="shared" si="4"/>
        <v>7912550.1599999992</v>
      </c>
      <c r="F47" s="928">
        <v>4466753.8499999996</v>
      </c>
      <c r="G47" s="928">
        <v>4367032.93</v>
      </c>
      <c r="H47" s="932">
        <f t="shared" si="5"/>
        <v>3445796.3099999996</v>
      </c>
    </row>
    <row r="48" spans="2:8" x14ac:dyDescent="0.2">
      <c r="B48" s="925" t="s">
        <v>2303</v>
      </c>
      <c r="C48" s="928">
        <v>11122572.560000001</v>
      </c>
      <c r="D48" s="928">
        <v>-787443.76</v>
      </c>
      <c r="E48" s="928">
        <f t="shared" si="4"/>
        <v>10335128.800000001</v>
      </c>
      <c r="F48" s="928">
        <v>7681438.6399999997</v>
      </c>
      <c r="G48" s="928">
        <v>7447013.1399999997</v>
      </c>
      <c r="H48" s="932">
        <f t="shared" si="5"/>
        <v>2653690.1600000011</v>
      </c>
    </row>
    <row r="49" spans="2:8" x14ac:dyDescent="0.2">
      <c r="B49" s="925" t="s">
        <v>2304</v>
      </c>
      <c r="C49" s="928">
        <v>8966557.9399999995</v>
      </c>
      <c r="D49" s="928">
        <v>-271248.8</v>
      </c>
      <c r="E49" s="928">
        <f t="shared" si="4"/>
        <v>8695309.1399999987</v>
      </c>
      <c r="F49" s="928">
        <v>5855331.4900000002</v>
      </c>
      <c r="G49" s="928">
        <v>5639111.4900000002</v>
      </c>
      <c r="H49" s="932">
        <f t="shared" si="5"/>
        <v>2839977.6499999985</v>
      </c>
    </row>
    <row r="50" spans="2:8" x14ac:dyDescent="0.2">
      <c r="B50" s="925" t="s">
        <v>2305</v>
      </c>
      <c r="C50" s="928">
        <v>10032512.49</v>
      </c>
      <c r="D50" s="928">
        <v>-29854.400000000001</v>
      </c>
      <c r="E50" s="928">
        <f t="shared" si="4"/>
        <v>10002658.09</v>
      </c>
      <c r="F50" s="928">
        <v>7825754.96</v>
      </c>
      <c r="G50" s="928">
        <v>7607256.2000000002</v>
      </c>
      <c r="H50" s="932">
        <f t="shared" si="5"/>
        <v>2176903.13</v>
      </c>
    </row>
    <row r="51" spans="2:8" x14ac:dyDescent="0.2">
      <c r="B51" s="925" t="s">
        <v>2306</v>
      </c>
      <c r="C51" s="928">
        <v>18558756.93</v>
      </c>
      <c r="D51" s="928">
        <v>-1068409.76</v>
      </c>
      <c r="E51" s="928">
        <f t="shared" si="4"/>
        <v>17490347.169999998</v>
      </c>
      <c r="F51" s="928">
        <v>13345795.33</v>
      </c>
      <c r="G51" s="928">
        <v>13041555.689999999</v>
      </c>
      <c r="H51" s="932">
        <f t="shared" si="5"/>
        <v>4144551.839999998</v>
      </c>
    </row>
    <row r="52" spans="2:8" x14ac:dyDescent="0.2">
      <c r="B52" s="925" t="s">
        <v>2307</v>
      </c>
      <c r="C52" s="928">
        <v>1664941.92</v>
      </c>
      <c r="D52" s="928">
        <v>2992.5</v>
      </c>
      <c r="E52" s="928">
        <f t="shared" si="4"/>
        <v>1667934.42</v>
      </c>
      <c r="F52" s="928">
        <v>992315.42</v>
      </c>
      <c r="G52" s="928">
        <v>961363.49</v>
      </c>
      <c r="H52" s="932">
        <f t="shared" si="5"/>
        <v>675618.99999999988</v>
      </c>
    </row>
    <row r="53" spans="2:8" x14ac:dyDescent="0.2">
      <c r="B53" s="925" t="s">
        <v>2308</v>
      </c>
      <c r="C53" s="928">
        <v>547435.81000000006</v>
      </c>
      <c r="D53" s="928">
        <v>145000</v>
      </c>
      <c r="E53" s="928">
        <f t="shared" si="4"/>
        <v>692435.81</v>
      </c>
      <c r="F53" s="928">
        <v>477737.52</v>
      </c>
      <c r="G53" s="928">
        <v>457684.92</v>
      </c>
      <c r="H53" s="932">
        <f t="shared" si="5"/>
        <v>214698.29000000004</v>
      </c>
    </row>
    <row r="54" spans="2:8" x14ac:dyDescent="0.2">
      <c r="B54" s="925" t="s">
        <v>2309</v>
      </c>
      <c r="C54" s="928">
        <v>786616.8</v>
      </c>
      <c r="D54" s="928">
        <v>-1575</v>
      </c>
      <c r="E54" s="928">
        <f t="shared" si="4"/>
        <v>785041.8</v>
      </c>
      <c r="F54" s="928">
        <v>482765.36</v>
      </c>
      <c r="G54" s="928">
        <v>461026.83</v>
      </c>
      <c r="H54" s="932">
        <f t="shared" si="5"/>
        <v>302276.44000000006</v>
      </c>
    </row>
    <row r="55" spans="2:8" x14ac:dyDescent="0.2">
      <c r="B55" s="925" t="s">
        <v>2310</v>
      </c>
      <c r="C55" s="928">
        <v>1136979.01</v>
      </c>
      <c r="D55" s="928">
        <v>1037.5</v>
      </c>
      <c r="E55" s="928">
        <f t="shared" si="4"/>
        <v>1138016.51</v>
      </c>
      <c r="F55" s="928">
        <v>676978.84</v>
      </c>
      <c r="G55" s="928">
        <v>643008.46</v>
      </c>
      <c r="H55" s="932">
        <f t="shared" si="5"/>
        <v>461037.67000000004</v>
      </c>
    </row>
    <row r="56" spans="2:8" x14ac:dyDescent="0.2">
      <c r="B56" s="925" t="s">
        <v>2311</v>
      </c>
      <c r="C56" s="928">
        <v>929995.11</v>
      </c>
      <c r="D56" s="928">
        <v>87.5</v>
      </c>
      <c r="E56" s="928">
        <f t="shared" si="4"/>
        <v>930082.61</v>
      </c>
      <c r="F56" s="928">
        <v>610824.79</v>
      </c>
      <c r="G56" s="928">
        <v>582558.35</v>
      </c>
      <c r="H56" s="932">
        <f t="shared" si="5"/>
        <v>319257.81999999995</v>
      </c>
    </row>
    <row r="57" spans="2:8" x14ac:dyDescent="0.2">
      <c r="B57" s="925" t="s">
        <v>2312</v>
      </c>
      <c r="C57" s="928">
        <v>918219.31</v>
      </c>
      <c r="D57" s="928">
        <v>84787.5</v>
      </c>
      <c r="E57" s="928">
        <f t="shared" si="4"/>
        <v>1003006.81</v>
      </c>
      <c r="F57" s="928">
        <v>761703.88</v>
      </c>
      <c r="G57" s="928">
        <v>732039.66</v>
      </c>
      <c r="H57" s="932">
        <f t="shared" si="5"/>
        <v>241302.93000000005</v>
      </c>
    </row>
    <row r="58" spans="2:8" x14ac:dyDescent="0.2">
      <c r="B58" s="925" t="s">
        <v>2313</v>
      </c>
      <c r="C58" s="928">
        <v>1806534.84</v>
      </c>
      <c r="D58" s="928">
        <v>22101.05</v>
      </c>
      <c r="E58" s="928">
        <f t="shared" si="4"/>
        <v>1828635.8900000001</v>
      </c>
      <c r="F58" s="928">
        <v>1178044.3700000001</v>
      </c>
      <c r="G58" s="928">
        <v>1139477.6499999999</v>
      </c>
      <c r="H58" s="932">
        <f t="shared" si="5"/>
        <v>650591.52</v>
      </c>
    </row>
    <row r="59" spans="2:8" x14ac:dyDescent="0.2">
      <c r="B59" s="925" t="s">
        <v>2314</v>
      </c>
      <c r="C59" s="928">
        <v>6620721.2400000002</v>
      </c>
      <c r="D59" s="928">
        <v>14966.64</v>
      </c>
      <c r="E59" s="928">
        <f t="shared" si="4"/>
        <v>6635687.8799999999</v>
      </c>
      <c r="F59" s="928">
        <v>4539237.28</v>
      </c>
      <c r="G59" s="928">
        <v>4421853.46</v>
      </c>
      <c r="H59" s="932">
        <f t="shared" si="5"/>
        <v>2096450.5999999996</v>
      </c>
    </row>
    <row r="60" spans="2:8" x14ac:dyDescent="0.2">
      <c r="B60" s="925" t="s">
        <v>2321</v>
      </c>
      <c r="C60" s="928">
        <v>0</v>
      </c>
      <c r="D60" s="928">
        <v>0</v>
      </c>
      <c r="E60" s="928">
        <f t="shared" si="4"/>
        <v>0</v>
      </c>
      <c r="F60" s="928">
        <v>0</v>
      </c>
      <c r="G60" s="928">
        <v>0</v>
      </c>
      <c r="H60" s="932">
        <f t="shared" si="5"/>
        <v>0</v>
      </c>
    </row>
    <row r="61" spans="2:8" x14ac:dyDescent="0.2">
      <c r="B61" s="925" t="s">
        <v>2315</v>
      </c>
      <c r="C61" s="928">
        <v>273745.19</v>
      </c>
      <c r="D61" s="928">
        <v>5922.19</v>
      </c>
      <c r="E61" s="928">
        <f t="shared" si="4"/>
        <v>279667.38</v>
      </c>
      <c r="F61" s="928">
        <v>211438.02</v>
      </c>
      <c r="G61" s="928">
        <v>200504.9</v>
      </c>
      <c r="H61" s="932">
        <f t="shared" si="5"/>
        <v>68229.360000000015</v>
      </c>
    </row>
    <row r="62" spans="2:8" x14ac:dyDescent="0.2">
      <c r="B62" s="925" t="s">
        <v>2316</v>
      </c>
      <c r="C62" s="928">
        <v>268687.89</v>
      </c>
      <c r="D62" s="928">
        <v>3125.38</v>
      </c>
      <c r="E62" s="928">
        <f t="shared" si="4"/>
        <v>271813.27</v>
      </c>
      <c r="F62" s="928">
        <v>193191.49</v>
      </c>
      <c r="G62" s="928">
        <v>183727.01</v>
      </c>
      <c r="H62" s="932">
        <f t="shared" si="5"/>
        <v>78621.780000000028</v>
      </c>
    </row>
    <row r="63" spans="2:8" x14ac:dyDescent="0.2">
      <c r="B63" s="925" t="s">
        <v>2317</v>
      </c>
      <c r="C63" s="928">
        <v>78915.210000000006</v>
      </c>
      <c r="D63" s="928">
        <v>0</v>
      </c>
      <c r="E63" s="928">
        <f t="shared" si="4"/>
        <v>78915.210000000006</v>
      </c>
      <c r="F63" s="928">
        <v>0</v>
      </c>
      <c r="G63" s="928">
        <v>0</v>
      </c>
      <c r="H63" s="932">
        <f t="shared" si="5"/>
        <v>78915.210000000006</v>
      </c>
    </row>
    <row r="64" spans="2:8" x14ac:dyDescent="0.2">
      <c r="B64" s="925" t="s">
        <v>2322</v>
      </c>
      <c r="C64" s="928">
        <v>0</v>
      </c>
      <c r="D64" s="928">
        <v>0</v>
      </c>
      <c r="E64" s="928">
        <f t="shared" si="4"/>
        <v>0</v>
      </c>
      <c r="F64" s="928">
        <v>0</v>
      </c>
      <c r="G64" s="928">
        <v>0</v>
      </c>
      <c r="H64" s="932">
        <f t="shared" si="5"/>
        <v>0</v>
      </c>
    </row>
    <row r="65" spans="2:8" s="935" customFormat="1" x14ac:dyDescent="0.2">
      <c r="B65" s="925"/>
      <c r="C65" s="928"/>
      <c r="D65" s="928"/>
      <c r="E65" s="928"/>
      <c r="F65" s="928"/>
      <c r="G65" s="928"/>
      <c r="H65" s="932"/>
    </row>
    <row r="66" spans="2:8" x14ac:dyDescent="0.2">
      <c r="B66" s="921" t="s">
        <v>584</v>
      </c>
      <c r="C66" s="929">
        <f t="shared" ref="C66:H66" si="6">C9+C37</f>
        <v>130107095.38</v>
      </c>
      <c r="D66" s="929">
        <f t="shared" si="6"/>
        <v>4255486.330000001</v>
      </c>
      <c r="E66" s="929">
        <f t="shared" si="6"/>
        <v>134362581.70999998</v>
      </c>
      <c r="F66" s="929">
        <f t="shared" si="6"/>
        <v>91088618.000000015</v>
      </c>
      <c r="G66" s="929">
        <f t="shared" si="6"/>
        <v>88412471.429999992</v>
      </c>
      <c r="H66" s="929">
        <f t="shared" si="6"/>
        <v>43273963.710000001</v>
      </c>
    </row>
    <row r="67" spans="2:8" ht="13.5" thickBot="1" x14ac:dyDescent="0.25">
      <c r="B67" s="923"/>
      <c r="C67" s="933"/>
      <c r="D67" s="933"/>
      <c r="E67" s="933"/>
      <c r="F67" s="933"/>
      <c r="G67" s="933"/>
      <c r="H67" s="933"/>
    </row>
    <row r="662" spans="2:8" x14ac:dyDescent="0.2">
      <c r="B662" s="936"/>
      <c r="C662" s="936"/>
      <c r="D662" s="936"/>
      <c r="E662" s="936"/>
      <c r="F662" s="936"/>
      <c r="G662" s="936"/>
      <c r="H662" s="936"/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  <pageSetup scale="72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21"/>
  <sheetViews>
    <sheetView view="pageBreakPreview" zoomScaleNormal="100" zoomScaleSheetLayoutView="100" workbookViewId="0">
      <selection activeCell="G9" sqref="G9"/>
    </sheetView>
  </sheetViews>
  <sheetFormatPr baseColWidth="10" defaultColWidth="11.28515625" defaultRowHeight="16.5" x14ac:dyDescent="0.25"/>
  <cols>
    <col min="1" max="1" width="39.85546875" style="264" customWidth="1"/>
    <col min="2" max="7" width="13.7109375" style="264" customWidth="1"/>
    <col min="8" max="16384" width="11.28515625" style="264"/>
  </cols>
  <sheetData>
    <row r="1" spans="1:8" x14ac:dyDescent="0.25">
      <c r="A1" s="1157" t="str">
        <f>'ETCA-I-01'!A1:G1</f>
        <v>INSTITUTO DE CAPACITACIÓN PARA EL TRABAJO DEL ESTADO DE SONORA</v>
      </c>
      <c r="B1" s="1157"/>
      <c r="C1" s="1157"/>
      <c r="D1" s="1157"/>
      <c r="E1" s="1157"/>
      <c r="F1" s="1157"/>
      <c r="G1" s="1157"/>
    </row>
    <row r="2" spans="1:8" s="266" customFormat="1" x14ac:dyDescent="0.25">
      <c r="A2" s="1157" t="s">
        <v>441</v>
      </c>
      <c r="B2" s="1157"/>
      <c r="C2" s="1157"/>
      <c r="D2" s="1157"/>
      <c r="E2" s="1157"/>
      <c r="F2" s="1157"/>
      <c r="G2" s="1157"/>
    </row>
    <row r="3" spans="1:8" s="266" customFormat="1" x14ac:dyDescent="0.25">
      <c r="A3" s="1380" t="s">
        <v>604</v>
      </c>
      <c r="B3" s="1380"/>
      <c r="C3" s="1380"/>
      <c r="D3" s="1380"/>
      <c r="E3" s="1380"/>
      <c r="F3" s="1380"/>
      <c r="G3" s="1380"/>
    </row>
    <row r="4" spans="1:8" s="266" customFormat="1" x14ac:dyDescent="0.25">
      <c r="A4" s="1158" t="str">
        <f>'ETCA-I-03'!A3:D3</f>
        <v>Del 01 de Enero al 30 de Septiembre de 2020</v>
      </c>
      <c r="B4" s="1158"/>
      <c r="C4" s="1158"/>
      <c r="D4" s="1158"/>
      <c r="E4" s="1158"/>
      <c r="F4" s="1158"/>
      <c r="G4" s="1158"/>
    </row>
    <row r="5" spans="1:8" s="266" customFormat="1" ht="17.25" thickBot="1" x14ac:dyDescent="0.3">
      <c r="A5" s="1361" t="s">
        <v>953</v>
      </c>
      <c r="B5" s="1361"/>
      <c r="C5" s="1361"/>
      <c r="D5" s="1361"/>
      <c r="E5" s="1361"/>
      <c r="F5" s="40"/>
      <c r="G5" s="414"/>
    </row>
    <row r="6" spans="1:8" s="277" customFormat="1" ht="53.25" customHeight="1" x14ac:dyDescent="0.25">
      <c r="A6" s="1378" t="s">
        <v>604</v>
      </c>
      <c r="B6" s="284" t="s">
        <v>444</v>
      </c>
      <c r="C6" s="284" t="s">
        <v>378</v>
      </c>
      <c r="D6" s="284" t="s">
        <v>445</v>
      </c>
      <c r="E6" s="284" t="s">
        <v>446</v>
      </c>
      <c r="F6" s="284" t="s">
        <v>447</v>
      </c>
      <c r="G6" s="285" t="s">
        <v>448</v>
      </c>
    </row>
    <row r="7" spans="1:8" s="283" customFormat="1" ht="15.75" customHeight="1" thickBot="1" x14ac:dyDescent="0.3">
      <c r="A7" s="1379"/>
      <c r="B7" s="278" t="s">
        <v>359</v>
      </c>
      <c r="C7" s="278" t="s">
        <v>360</v>
      </c>
      <c r="D7" s="278" t="s">
        <v>449</v>
      </c>
      <c r="E7" s="278" t="s">
        <v>362</v>
      </c>
      <c r="F7" s="278" t="s">
        <v>363</v>
      </c>
      <c r="G7" s="279" t="s">
        <v>450</v>
      </c>
    </row>
    <row r="8" spans="1:8" ht="30" customHeight="1" x14ac:dyDescent="0.25">
      <c r="A8" s="502"/>
      <c r="B8" s="287"/>
      <c r="C8" s="287"/>
      <c r="D8" s="287"/>
      <c r="E8" s="287"/>
      <c r="F8" s="287"/>
      <c r="G8" s="288"/>
    </row>
    <row r="9" spans="1:8" ht="30" customHeight="1" x14ac:dyDescent="0.25">
      <c r="A9" s="273" t="s">
        <v>605</v>
      </c>
      <c r="B9" s="435">
        <v>130107095.38</v>
      </c>
      <c r="C9" s="435">
        <v>4255486.33</v>
      </c>
      <c r="D9" s="436">
        <f>B9+C9</f>
        <v>134362581.71000001</v>
      </c>
      <c r="E9" s="435">
        <v>91088618</v>
      </c>
      <c r="F9" s="435">
        <v>88412471.430000007</v>
      </c>
      <c r="G9" s="437">
        <f>D9-E9</f>
        <v>43273963.710000008</v>
      </c>
    </row>
    <row r="10" spans="1:8" ht="30" customHeight="1" x14ac:dyDescent="0.25">
      <c r="A10" s="273" t="s">
        <v>606</v>
      </c>
      <c r="B10" s="435"/>
      <c r="C10" s="435"/>
      <c r="D10" s="436">
        <f>B10+C10</f>
        <v>0</v>
      </c>
      <c r="E10" s="435"/>
      <c r="F10" s="435"/>
      <c r="G10" s="437">
        <f>D10-E10</f>
        <v>0</v>
      </c>
    </row>
    <row r="11" spans="1:8" ht="30" customHeight="1" x14ac:dyDescent="0.25">
      <c r="A11" s="273" t="s">
        <v>607</v>
      </c>
      <c r="B11" s="435"/>
      <c r="C11" s="435"/>
      <c r="D11" s="436">
        <f>B11+C11</f>
        <v>0</v>
      </c>
      <c r="E11" s="435"/>
      <c r="F11" s="435"/>
      <c r="G11" s="437">
        <f>D11-E11</f>
        <v>0</v>
      </c>
    </row>
    <row r="12" spans="1:8" ht="30" customHeight="1" x14ac:dyDescent="0.25">
      <c r="A12" s="273" t="s">
        <v>608</v>
      </c>
      <c r="B12" s="435"/>
      <c r="C12" s="435"/>
      <c r="D12" s="436">
        <f>B12+C12</f>
        <v>0</v>
      </c>
      <c r="E12" s="435"/>
      <c r="F12" s="435"/>
      <c r="G12" s="437">
        <f>D12-E12</f>
        <v>0</v>
      </c>
    </row>
    <row r="13" spans="1:8" ht="30" customHeight="1" thickBot="1" x14ac:dyDescent="0.3">
      <c r="A13" s="501"/>
      <c r="B13" s="443"/>
      <c r="C13" s="443"/>
      <c r="D13" s="443"/>
      <c r="E13" s="443"/>
      <c r="F13" s="443"/>
      <c r="G13" s="444"/>
    </row>
    <row r="14" spans="1:8" s="277" customFormat="1" ht="30" customHeight="1" thickBot="1" x14ac:dyDescent="0.3">
      <c r="A14" s="624" t="s">
        <v>500</v>
      </c>
      <c r="B14" s="445">
        <f>SUM(B9:B12)</f>
        <v>130107095.38</v>
      </c>
      <c r="C14" s="445">
        <f>SUM(C9:C12)</f>
        <v>4255486.33</v>
      </c>
      <c r="D14" s="445">
        <f>B14+C14</f>
        <v>134362581.71000001</v>
      </c>
      <c r="E14" s="445">
        <f>SUM(E9:E12)</f>
        <v>91088618</v>
      </c>
      <c r="F14" s="445">
        <f>SUM(F9:F12)</f>
        <v>88412471.430000007</v>
      </c>
      <c r="G14" s="446">
        <f>D14-E14</f>
        <v>43273963.710000008</v>
      </c>
      <c r="H14" s="497" t="str">
        <f>IF((B14-'ETCA II-04'!B80)&gt;0.9,"ERROR!!!!! EL MONTO NO COINCIDE CON LO REPORTADO EN EL FORMATO ETCA-II-04 EN EL TOTAL APROBADO ANUAL DEL ANALÍTICO DE EGRESOS","")</f>
        <v/>
      </c>
    </row>
    <row r="15" spans="1:8" s="277" customFormat="1" ht="30" customHeight="1" x14ac:dyDescent="0.25">
      <c r="A15" s="479"/>
      <c r="B15" s="480"/>
      <c r="C15" s="480"/>
      <c r="D15" s="480"/>
      <c r="E15" s="480"/>
      <c r="F15" s="480"/>
      <c r="G15" s="480"/>
      <c r="H15" s="497" t="str">
        <f>IF((C14-'ETCA II-04'!C80)&gt;0.9,"ERROR!!!!! EL MONTO NO COINCIDE CON LO REPORTADO EN EL FORMATO ETCA-II-04 EN EL TOTAL AMPLIACIONES/REDUCCIONES ANUAL DEL ANALÍTICO DE EGRESOS","")</f>
        <v/>
      </c>
    </row>
    <row r="16" spans="1:8" s="277" customFormat="1" ht="30" customHeight="1" x14ac:dyDescent="0.25">
      <c r="A16" s="479"/>
      <c r="B16" s="480"/>
      <c r="C16" s="480"/>
      <c r="D16" s="480"/>
      <c r="E16" s="480"/>
      <c r="F16" s="480"/>
      <c r="G16" s="480"/>
      <c r="H16" s="497" t="str">
        <f>IF((D14-'ETCA II-04'!D80)&gt;0.9,"ERROR!!!!! EL MONTO NO COINCIDE CON LO REPORTADO EN EL FORMATO ETCA-II-04 EN EL TOTAL MODIFICADO ANUAL DEL ANALÍTICO DE EGRESOS","")</f>
        <v/>
      </c>
    </row>
    <row r="17" spans="1:8" s="277" customFormat="1" ht="18" customHeight="1" x14ac:dyDescent="0.25">
      <c r="A17" s="479"/>
      <c r="B17" s="480"/>
      <c r="C17" s="480"/>
      <c r="D17" s="480"/>
      <c r="E17" s="480"/>
      <c r="F17" s="480"/>
      <c r="G17" s="480"/>
      <c r="H17" s="497" t="str">
        <f>IF((E14-'ETCA II-04'!E80)&gt;0.9,"ERROR!!!!! EL MONTO NO COINCIDE CON LO REPORTADO EN EL FORMATO ETCA-II-04 EN EL TOTAL DEVENGADO ANUAL DEL ANALÍTICO DE EGRESOS","")</f>
        <v/>
      </c>
    </row>
    <row r="18" spans="1:8" s="277" customFormat="1" ht="18" customHeight="1" x14ac:dyDescent="0.25">
      <c r="A18" s="479"/>
      <c r="B18" s="480"/>
      <c r="C18" s="480"/>
      <c r="D18" s="480"/>
      <c r="E18" s="480"/>
      <c r="F18" s="480"/>
      <c r="G18" s="480"/>
      <c r="H18" s="497" t="str">
        <f>IF((F14-'ETCA II-04'!F80)&gt;0.9,"ERROR!!!!! EL MONTO NO COINCIDE CON LO REPORTADO EN EL FORMATO ETCA-II-04 EN EL TOTAL PAGADO ANUAL DEL ANALÍTICO DE EGRESOS","")</f>
        <v/>
      </c>
    </row>
    <row r="19" spans="1:8" x14ac:dyDescent="0.25">
      <c r="H19" s="497" t="str">
        <f>IF((G14-'ETCA II-04'!G80)&gt;0.9,"ERROR!!!!! EL MONTO NO COINCIDE CON LO REPORTADO EN EL FORMATO ETCA-II-04 EN EL TOTAL SUBEJERCICIO ANUAL DEL ANALÍTICO DE EGRESOS","")</f>
        <v>ERROR!!!!! EL MONTO NO COINCIDE CON LO REPORTADO EN EL FORMATO ETCA-II-04 EN EL TOTAL SUBEJERCICIO ANUAL DEL ANALÍTICO DE EGRESOS</v>
      </c>
    </row>
    <row r="20" spans="1:8" x14ac:dyDescent="0.25">
      <c r="H20" s="497" t="str">
        <f>IF((B20-'ETCA II-04'!B86)&gt;0.9,"ERROR!!!!! EL MONTO NO COINCIDE CON LO REPORTADO EN EL FORMATO ETCA-II-04 EN EL TOTAL APROBADO ANUAL DEL ANALÍTICO DE EGRESOS","")</f>
        <v/>
      </c>
    </row>
    <row r="21" spans="1:8" x14ac:dyDescent="0.25">
      <c r="H21" s="497" t="str">
        <f>IF(G14&lt;&gt;'ETCA II-04'!G80,"ERROR!!!!! EL MONTO NO COINCIDE CON LO REPORTADO EN EL FORMATO ETCA-II-04 EN EL TOTAL SUBEJERCICIO PRESENTADO EN EL ANALÍTICO DE EGRESOS","")</f>
        <v>ERROR!!!!! EL MONTO NO COINCIDE CON LO REPORTADO EN EL FORMATO ETCA-II-04 EN EL TOTAL SUBEJERCICIO PRESENTADO EN EL ANALÍTICO DE EGRESOS</v>
      </c>
    </row>
  </sheetData>
  <sheetProtection formatColumns="0" formatRows="0" insertHyperlinks="0"/>
  <mergeCells count="6">
    <mergeCell ref="A6:A7"/>
    <mergeCell ref="A4:G4"/>
    <mergeCell ref="A1:G1"/>
    <mergeCell ref="A2:G2"/>
    <mergeCell ref="A3:G3"/>
    <mergeCell ref="A5:E5"/>
  </mergeCells>
  <printOptions horizontalCentered="1"/>
  <pageMargins left="0.70866141732283472" right="0.70866141732283472" top="0.74803149606299213" bottom="0.74803149606299213" header="0.31496062992125984" footer="0.31496062992125984"/>
  <pageSetup scale="9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30"/>
  <sheetViews>
    <sheetView view="pageBreakPreview" zoomScaleNormal="100" zoomScaleSheetLayoutView="100" workbookViewId="0">
      <selection activeCell="F16" sqref="F16"/>
    </sheetView>
  </sheetViews>
  <sheetFormatPr baseColWidth="10" defaultColWidth="11.28515625" defaultRowHeight="16.5" x14ac:dyDescent="0.25"/>
  <cols>
    <col min="1" max="1" width="39.85546875" style="264" customWidth="1"/>
    <col min="2" max="7" width="13.7109375" style="264" customWidth="1"/>
    <col min="8" max="16384" width="11.28515625" style="264"/>
  </cols>
  <sheetData>
    <row r="1" spans="1:7" x14ac:dyDescent="0.25">
      <c r="A1" s="1380" t="str">
        <f>'ETCA-I-01'!A1:G1</f>
        <v>INSTITUTO DE CAPACITACIÓN PARA EL TRABAJO DEL ESTADO DE SONORA</v>
      </c>
      <c r="B1" s="1380"/>
      <c r="C1" s="1380"/>
      <c r="D1" s="1380"/>
      <c r="E1" s="1380"/>
      <c r="F1" s="1380"/>
      <c r="G1" s="1380"/>
    </row>
    <row r="2" spans="1:7" x14ac:dyDescent="0.25">
      <c r="A2" s="1380" t="s">
        <v>441</v>
      </c>
      <c r="B2" s="1380"/>
      <c r="C2" s="1380"/>
      <c r="D2" s="1380"/>
      <c r="E2" s="1380"/>
      <c r="F2" s="1380"/>
      <c r="G2" s="1380"/>
    </row>
    <row r="3" spans="1:7" x14ac:dyDescent="0.25">
      <c r="A3" s="1380" t="s">
        <v>609</v>
      </c>
      <c r="B3" s="1380"/>
      <c r="C3" s="1380"/>
      <c r="D3" s="1380"/>
      <c r="E3" s="1380"/>
      <c r="F3" s="1380"/>
      <c r="G3" s="1380"/>
    </row>
    <row r="4" spans="1:7" x14ac:dyDescent="0.25">
      <c r="A4" s="1158" t="str">
        <f>'ETCA-I-03'!A3:D3</f>
        <v>Del 01 de Enero al 30 de Septiembre de 2020</v>
      </c>
      <c r="B4" s="1158"/>
      <c r="C4" s="1158"/>
      <c r="D4" s="1158"/>
      <c r="E4" s="1158"/>
      <c r="F4" s="1158"/>
      <c r="G4" s="1158"/>
    </row>
    <row r="5" spans="1:7" ht="17.25" thickBot="1" x14ac:dyDescent="0.3">
      <c r="A5" s="1361" t="s">
        <v>954</v>
      </c>
      <c r="B5" s="1361"/>
      <c r="C5" s="1361"/>
      <c r="D5" s="1361"/>
      <c r="E5" s="1361"/>
      <c r="F5" s="40"/>
      <c r="G5" s="414"/>
    </row>
    <row r="6" spans="1:7" s="270" customFormat="1" ht="40.5" x14ac:dyDescent="0.25">
      <c r="A6" s="1381" t="s">
        <v>241</v>
      </c>
      <c r="B6" s="291" t="s">
        <v>444</v>
      </c>
      <c r="C6" s="291" t="s">
        <v>378</v>
      </c>
      <c r="D6" s="291" t="s">
        <v>445</v>
      </c>
      <c r="E6" s="291" t="s">
        <v>446</v>
      </c>
      <c r="F6" s="291" t="s">
        <v>447</v>
      </c>
      <c r="G6" s="292" t="s">
        <v>448</v>
      </c>
    </row>
    <row r="7" spans="1:7" s="270" customFormat="1" ht="15.75" customHeight="1" thickBot="1" x14ac:dyDescent="0.3">
      <c r="A7" s="1382"/>
      <c r="B7" s="278" t="s">
        <v>359</v>
      </c>
      <c r="C7" s="278" t="s">
        <v>360</v>
      </c>
      <c r="D7" s="278" t="s">
        <v>449</v>
      </c>
      <c r="E7" s="278" t="s">
        <v>362</v>
      </c>
      <c r="F7" s="278" t="s">
        <v>363</v>
      </c>
      <c r="G7" s="279" t="s">
        <v>450</v>
      </c>
    </row>
    <row r="8" spans="1:7" x14ac:dyDescent="0.25">
      <c r="A8" s="286"/>
      <c r="B8" s="289"/>
      <c r="C8" s="289"/>
      <c r="D8" s="290"/>
      <c r="E8" s="289"/>
      <c r="F8" s="289"/>
      <c r="G8" s="293"/>
    </row>
    <row r="9" spans="1:7" ht="25.5" x14ac:dyDescent="0.25">
      <c r="A9" s="294" t="s">
        <v>610</v>
      </c>
      <c r="B9" s="435">
        <v>130107095.38</v>
      </c>
      <c r="C9" s="435">
        <v>4255486.33</v>
      </c>
      <c r="D9" s="436">
        <f>IF(A9="","",B9+C9)</f>
        <v>134362581.71000001</v>
      </c>
      <c r="E9" s="435">
        <v>91088618</v>
      </c>
      <c r="F9" s="435">
        <v>88412471.430000007</v>
      </c>
      <c r="G9" s="437">
        <f>IF(A9="","",D9-E9)</f>
        <v>43273963.710000008</v>
      </c>
    </row>
    <row r="10" spans="1:7" ht="8.25" customHeight="1" x14ac:dyDescent="0.25">
      <c r="A10" s="294"/>
      <c r="B10" s="435"/>
      <c r="C10" s="435"/>
      <c r="D10" s="436" t="str">
        <f t="shared" ref="D10:D21" si="0">IF(A10="","",B10+C10)</f>
        <v/>
      </c>
      <c r="E10" s="435"/>
      <c r="F10" s="435"/>
      <c r="G10" s="437" t="str">
        <f t="shared" ref="G10:G21" si="1">IF(A10="","",D10-E10)</f>
        <v/>
      </c>
    </row>
    <row r="11" spans="1:7" x14ac:dyDescent="0.25">
      <c r="A11" s="294" t="s">
        <v>611</v>
      </c>
      <c r="B11" s="435"/>
      <c r="C11" s="435"/>
      <c r="D11" s="436">
        <f t="shared" si="0"/>
        <v>0</v>
      </c>
      <c r="E11" s="435"/>
      <c r="F11" s="435"/>
      <c r="G11" s="437">
        <f t="shared" si="1"/>
        <v>0</v>
      </c>
    </row>
    <row r="12" spans="1:7" ht="8.25" customHeight="1" x14ac:dyDescent="0.25">
      <c r="A12" s="294"/>
      <c r="B12" s="435"/>
      <c r="C12" s="435"/>
      <c r="D12" s="436" t="str">
        <f t="shared" si="0"/>
        <v/>
      </c>
      <c r="E12" s="435"/>
      <c r="F12" s="435"/>
      <c r="G12" s="437" t="str">
        <f t="shared" si="1"/>
        <v/>
      </c>
    </row>
    <row r="13" spans="1:7" ht="25.5" x14ac:dyDescent="0.25">
      <c r="A13" s="294" t="s">
        <v>612</v>
      </c>
      <c r="B13" s="435"/>
      <c r="C13" s="435"/>
      <c r="D13" s="436">
        <f t="shared" si="0"/>
        <v>0</v>
      </c>
      <c r="E13" s="435"/>
      <c r="F13" s="435"/>
      <c r="G13" s="437">
        <f t="shared" si="1"/>
        <v>0</v>
      </c>
    </row>
    <row r="14" spans="1:7" ht="8.25" customHeight="1" x14ac:dyDescent="0.25">
      <c r="A14" s="294"/>
      <c r="B14" s="435"/>
      <c r="C14" s="435"/>
      <c r="D14" s="436" t="str">
        <f t="shared" si="0"/>
        <v/>
      </c>
      <c r="E14" s="435"/>
      <c r="F14" s="435"/>
      <c r="G14" s="437" t="str">
        <f t="shared" si="1"/>
        <v/>
      </c>
    </row>
    <row r="15" spans="1:7" ht="25.5" x14ac:dyDescent="0.25">
      <c r="A15" s="294" t="s">
        <v>613</v>
      </c>
      <c r="B15" s="435"/>
      <c r="C15" s="435"/>
      <c r="D15" s="436">
        <f t="shared" si="0"/>
        <v>0</v>
      </c>
      <c r="E15" s="435"/>
      <c r="F15" s="435"/>
      <c r="G15" s="437">
        <f t="shared" si="1"/>
        <v>0</v>
      </c>
    </row>
    <row r="16" spans="1:7" ht="8.25" customHeight="1" x14ac:dyDescent="0.25">
      <c r="A16" s="294"/>
      <c r="B16" s="435"/>
      <c r="C16" s="435"/>
      <c r="D16" s="436" t="str">
        <f t="shared" si="0"/>
        <v/>
      </c>
      <c r="E16" s="435"/>
      <c r="F16" s="435"/>
      <c r="G16" s="437" t="str">
        <f t="shared" si="1"/>
        <v/>
      </c>
    </row>
    <row r="17" spans="1:8" ht="25.5" x14ac:dyDescent="0.25">
      <c r="A17" s="294" t="s">
        <v>614</v>
      </c>
      <c r="B17" s="435"/>
      <c r="C17" s="435"/>
      <c r="D17" s="436">
        <f t="shared" si="0"/>
        <v>0</v>
      </c>
      <c r="E17" s="435"/>
      <c r="F17" s="435"/>
      <c r="G17" s="437">
        <f t="shared" si="1"/>
        <v>0</v>
      </c>
    </row>
    <row r="18" spans="1:8" ht="8.25" customHeight="1" x14ac:dyDescent="0.25">
      <c r="A18" s="294"/>
      <c r="B18" s="435"/>
      <c r="C18" s="435"/>
      <c r="D18" s="436" t="str">
        <f t="shared" si="0"/>
        <v/>
      </c>
      <c r="E18" s="435"/>
      <c r="F18" s="435"/>
      <c r="G18" s="437" t="str">
        <f t="shared" si="1"/>
        <v/>
      </c>
    </row>
    <row r="19" spans="1:8" ht="25.5" x14ac:dyDescent="0.25">
      <c r="A19" s="294" t="s">
        <v>615</v>
      </c>
      <c r="B19" s="435"/>
      <c r="C19" s="435"/>
      <c r="D19" s="436">
        <f t="shared" si="0"/>
        <v>0</v>
      </c>
      <c r="E19" s="435"/>
      <c r="F19" s="435"/>
      <c r="G19" s="437">
        <f t="shared" si="1"/>
        <v>0</v>
      </c>
    </row>
    <row r="20" spans="1:8" ht="8.25" customHeight="1" x14ac:dyDescent="0.25">
      <c r="A20" s="294"/>
      <c r="B20" s="435"/>
      <c r="C20" s="435"/>
      <c r="D20" s="436" t="str">
        <f t="shared" si="0"/>
        <v/>
      </c>
      <c r="E20" s="435"/>
      <c r="F20" s="435"/>
      <c r="G20" s="437" t="str">
        <f t="shared" si="1"/>
        <v/>
      </c>
    </row>
    <row r="21" spans="1:8" ht="26.25" thickBot="1" x14ac:dyDescent="0.3">
      <c r="A21" s="294" t="s">
        <v>616</v>
      </c>
      <c r="B21" s="435"/>
      <c r="C21" s="435"/>
      <c r="D21" s="436">
        <f t="shared" si="0"/>
        <v>0</v>
      </c>
      <c r="E21" s="435"/>
      <c r="F21" s="435"/>
      <c r="G21" s="437">
        <f t="shared" si="1"/>
        <v>0</v>
      </c>
    </row>
    <row r="22" spans="1:8" ht="24.95" customHeight="1" thickBot="1" x14ac:dyDescent="0.3">
      <c r="A22" s="282" t="s">
        <v>500</v>
      </c>
      <c r="B22" s="441">
        <f>SUM(B9:B21)</f>
        <v>130107095.38</v>
      </c>
      <c r="C22" s="441">
        <f>SUM(C9:C21)</f>
        <v>4255486.33</v>
      </c>
      <c r="D22" s="441">
        <f>IF(A22="","",B22+C22)</f>
        <v>134362581.71000001</v>
      </c>
      <c r="E22" s="441">
        <f>SUM(E9:E21)</f>
        <v>91088618</v>
      </c>
      <c r="F22" s="441">
        <f>SUM(F9:F21)</f>
        <v>88412471.430000007</v>
      </c>
      <c r="G22" s="442">
        <f>IF(A22="","",D22-E22)</f>
        <v>43273963.710000008</v>
      </c>
      <c r="H22" s="497" t="str">
        <f>IF((B22-'ETCA II-04'!B80)&gt;0.9,"ERROR!!!!! EL MONTO NO COINCIDE CON LO REPORTADO EN EL FORMATO ETCA-II-04 EN EL TOTAL APROBADO ANUAL DEL ANALÍTICO DE EGRESOS","")</f>
        <v/>
      </c>
    </row>
    <row r="23" spans="1:8" ht="24.95" customHeight="1" x14ac:dyDescent="0.25">
      <c r="A23" s="513"/>
      <c r="B23" s="514"/>
      <c r="C23" s="514"/>
      <c r="D23" s="514"/>
      <c r="E23" s="514"/>
      <c r="F23" s="514"/>
      <c r="G23" s="514"/>
      <c r="H23" s="497" t="str">
        <f>IF((C22-'ETCA II-04'!C80)&gt;0.9,"ERROR!!!!! EL MONTO NO COINCIDE CON LO REPORTADO EN EL FORMATO ETCA-II-04 EN EL TOTAL APROBADO ANUAL DEL ANALÍTICO DE EGRESOS","")</f>
        <v/>
      </c>
    </row>
    <row r="24" spans="1:8" ht="24.95" customHeight="1" x14ac:dyDescent="0.25">
      <c r="A24" s="481"/>
      <c r="B24" s="480"/>
      <c r="C24" s="480"/>
      <c r="D24" s="480"/>
      <c r="E24" s="480"/>
      <c r="F24" s="480"/>
      <c r="G24" s="480"/>
      <c r="H24" s="497" t="str">
        <f>IF((D22-'ETCA II-04'!D80)&gt;0.9,"ERROR!!!!! EL MONTO NO COINCIDE CON LO REPORTADO EN EL FORMATO ETCA-II-04 EN EL TOTAL APROBADO ANUAL DEL ANALÍTICO DE EGRESOS","")</f>
        <v/>
      </c>
    </row>
    <row r="25" spans="1:8" ht="24.95" customHeight="1" x14ac:dyDescent="0.25">
      <c r="A25" s="515"/>
      <c r="B25" s="483"/>
      <c r="C25" s="483"/>
      <c r="D25" s="484"/>
      <c r="E25" s="483"/>
      <c r="F25" s="483"/>
      <c r="G25" s="484"/>
      <c r="H25" s="497" t="str">
        <f>IF((E22-'ETCA II-04'!E80)&gt;0.9,"ERROR!!!!! EL MONTO NO COINCIDE CON LO REPORTADO EN EL FORMATO ETCA-II-04 EN EL TOTAL APROBADO ANUAL DEL ANALÍTICO DE EGRESOS","")</f>
        <v/>
      </c>
    </row>
    <row r="26" spans="1:8" ht="24.95" customHeight="1" x14ac:dyDescent="0.25">
      <c r="A26" s="515"/>
      <c r="B26" s="483"/>
      <c r="C26" s="483"/>
      <c r="D26" s="484"/>
      <c r="E26" s="483"/>
      <c r="F26" s="483"/>
      <c r="G26" s="484"/>
      <c r="H26" s="497" t="str">
        <f>IF((F22-'ETCA II-04'!F80)&gt;0.9,"ERROR!!!!! EL MONTO NO COINCIDE CON LO REPORTADO EN EL FORMATO ETCA-II-04 EN EL TOTAL APROBADO ANUAL DEL ANALÍTICO DE EGRESOS","")</f>
        <v/>
      </c>
    </row>
    <row r="27" spans="1:8" ht="25.5" customHeight="1" x14ac:dyDescent="0.25">
      <c r="A27" s="481"/>
      <c r="B27" s="480"/>
      <c r="C27" s="480"/>
      <c r="D27" s="480"/>
      <c r="E27" s="480"/>
      <c r="F27" s="480"/>
      <c r="G27" s="480"/>
      <c r="H27" s="497" t="str">
        <f>IF((G22-'ETCA II-04'!G80)&gt;0.9,"ERROR!!!!! EL MONTO NO COINCIDE CON LO REPORTADO EN EL FORMATO ETCA-II-04 EN EL TOTAL APROBADO ANUAL DEL ANALÍTICO DE EGRESOS","")</f>
        <v>ERROR!!!!! EL MONTO NO COINCIDE CON LO REPORTADO EN EL FORMATO ETCA-II-04 EN EL TOTAL APROBADO ANUAL DEL ANALÍTICO DE EGRESOS</v>
      </c>
    </row>
    <row r="29" spans="1:8" x14ac:dyDescent="0.25">
      <c r="F29" s="277"/>
    </row>
    <row r="30" spans="1:8" x14ac:dyDescent="0.25">
      <c r="F30" s="277"/>
    </row>
  </sheetData>
  <sheetProtection formatColumns="0" formatRows="0" insertHyperlinks="0"/>
  <mergeCells count="6">
    <mergeCell ref="A6:A7"/>
    <mergeCell ref="A1:G1"/>
    <mergeCell ref="A2:G2"/>
    <mergeCell ref="A3:G3"/>
    <mergeCell ref="A4:G4"/>
    <mergeCell ref="A5:E5"/>
  </mergeCells>
  <printOptions horizontalCentered="1"/>
  <pageMargins left="0.70866141732283472" right="0.70866141732283472" top="0.74803149606299213" bottom="0.74803149606299213" header="0.31496062992125984" footer="0.31496062992125984"/>
  <pageSetup scale="9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48"/>
  <sheetViews>
    <sheetView view="pageBreakPreview" topLeftCell="A16" zoomScale="90" zoomScaleNormal="100" zoomScaleSheetLayoutView="90" workbookViewId="0">
      <selection activeCell="H48" sqref="H48"/>
    </sheetView>
  </sheetViews>
  <sheetFormatPr baseColWidth="10" defaultRowHeight="15" x14ac:dyDescent="0.25"/>
  <cols>
    <col min="1" max="1" width="35.7109375" customWidth="1"/>
    <col min="2" max="5" width="11.28515625"/>
    <col min="6" max="6" width="11.85546875" customWidth="1"/>
  </cols>
  <sheetData>
    <row r="1" spans="1:7" ht="16.5" x14ac:dyDescent="0.25">
      <c r="A1" s="1380" t="str">
        <f>'ETCA-I-01'!A1:G1</f>
        <v>INSTITUTO DE CAPACITACIÓN PARA EL TRABAJO DEL ESTADO DE SONORA</v>
      </c>
      <c r="B1" s="1380"/>
      <c r="C1" s="1380"/>
      <c r="D1" s="1380"/>
      <c r="E1" s="1380"/>
      <c r="F1" s="1380"/>
      <c r="G1" s="1380"/>
    </row>
    <row r="2" spans="1:7" ht="16.5" x14ac:dyDescent="0.25">
      <c r="A2" s="1380" t="s">
        <v>441</v>
      </c>
      <c r="B2" s="1380"/>
      <c r="C2" s="1380"/>
      <c r="D2" s="1380"/>
      <c r="E2" s="1380"/>
      <c r="F2" s="1380"/>
      <c r="G2" s="1380"/>
    </row>
    <row r="3" spans="1:7" ht="16.5" x14ac:dyDescent="0.25">
      <c r="A3" s="1380" t="s">
        <v>617</v>
      </c>
      <c r="B3" s="1380"/>
      <c r="C3" s="1380"/>
      <c r="D3" s="1380"/>
      <c r="E3" s="1380"/>
      <c r="F3" s="1380"/>
      <c r="G3" s="1380"/>
    </row>
    <row r="4" spans="1:7" ht="16.5" x14ac:dyDescent="0.25">
      <c r="A4" s="1158" t="str">
        <f>'ETCA-I-03'!A3:D3</f>
        <v>Del 01 de Enero al 30 de Septiembre de 2020</v>
      </c>
      <c r="B4" s="1158"/>
      <c r="C4" s="1158"/>
      <c r="D4" s="1158"/>
      <c r="E4" s="1158"/>
      <c r="F4" s="1158"/>
      <c r="G4" s="1158"/>
    </row>
    <row r="5" spans="1:7" ht="17.25" thickBot="1" x14ac:dyDescent="0.3">
      <c r="A5" s="152"/>
      <c r="B5" s="1383"/>
      <c r="C5" s="1383"/>
      <c r="D5" s="1383"/>
      <c r="E5" s="1383"/>
      <c r="F5" s="295"/>
      <c r="G5" s="415"/>
    </row>
    <row r="6" spans="1:7" ht="40.5" x14ac:dyDescent="0.25">
      <c r="A6" s="1381" t="s">
        <v>241</v>
      </c>
      <c r="B6" s="296" t="s">
        <v>444</v>
      </c>
      <c r="C6" s="296" t="s">
        <v>378</v>
      </c>
      <c r="D6" s="296" t="s">
        <v>445</v>
      </c>
      <c r="E6" s="296" t="s">
        <v>446</v>
      </c>
      <c r="F6" s="296" t="s">
        <v>447</v>
      </c>
      <c r="G6" s="297" t="s">
        <v>448</v>
      </c>
    </row>
    <row r="7" spans="1:7" ht="15.75" thickBot="1" x14ac:dyDescent="0.3">
      <c r="A7" s="1382"/>
      <c r="B7" s="298" t="s">
        <v>359</v>
      </c>
      <c r="C7" s="298" t="s">
        <v>360</v>
      </c>
      <c r="D7" s="298" t="s">
        <v>449</v>
      </c>
      <c r="E7" s="298" t="s">
        <v>362</v>
      </c>
      <c r="F7" s="298" t="s">
        <v>363</v>
      </c>
      <c r="G7" s="299" t="s">
        <v>450</v>
      </c>
    </row>
    <row r="8" spans="1:7" ht="16.5" x14ac:dyDescent="0.25">
      <c r="A8" s="300"/>
      <c r="B8" s="301"/>
      <c r="C8" s="301"/>
      <c r="D8" s="301"/>
      <c r="E8" s="301"/>
      <c r="F8" s="301"/>
      <c r="G8" s="302"/>
    </row>
    <row r="9" spans="1:7" x14ac:dyDescent="0.25">
      <c r="A9" s="432" t="s">
        <v>618</v>
      </c>
      <c r="B9" s="433">
        <f>SUM(B10:B17)</f>
        <v>0</v>
      </c>
      <c r="C9" s="433">
        <f>SUM(C10:C17)</f>
        <v>0</v>
      </c>
      <c r="D9" s="433">
        <f>IF(A9="","",B9+C9)</f>
        <v>0</v>
      </c>
      <c r="E9" s="433">
        <f>SUM(E10:E17)</f>
        <v>0</v>
      </c>
      <c r="F9" s="433">
        <f>SUM(F10:F17)</f>
        <v>0</v>
      </c>
      <c r="G9" s="434">
        <f>IF(A9="","",D9-E9)</f>
        <v>0</v>
      </c>
    </row>
    <row r="10" spans="1:7" x14ac:dyDescent="0.25">
      <c r="A10" s="273" t="s">
        <v>619</v>
      </c>
      <c r="B10" s="435"/>
      <c r="C10" s="435"/>
      <c r="D10" s="436">
        <f t="shared" ref="D10:D43" si="0">IF(A10="","",B10+C10)</f>
        <v>0</v>
      </c>
      <c r="E10" s="435"/>
      <c r="F10" s="435"/>
      <c r="G10" s="437">
        <f t="shared" ref="G10:G43" si="1">IF(A10="","",D10-E10)</f>
        <v>0</v>
      </c>
    </row>
    <row r="11" spans="1:7" x14ac:dyDescent="0.25">
      <c r="A11" s="273" t="s">
        <v>620</v>
      </c>
      <c r="B11" s="435"/>
      <c r="C11" s="435"/>
      <c r="D11" s="436">
        <f t="shared" si="0"/>
        <v>0</v>
      </c>
      <c r="E11" s="435"/>
      <c r="F11" s="435"/>
      <c r="G11" s="437">
        <f t="shared" si="1"/>
        <v>0</v>
      </c>
    </row>
    <row r="12" spans="1:7" x14ac:dyDescent="0.25">
      <c r="A12" s="273" t="s">
        <v>621</v>
      </c>
      <c r="B12" s="435"/>
      <c r="C12" s="435"/>
      <c r="D12" s="436">
        <f t="shared" si="0"/>
        <v>0</v>
      </c>
      <c r="E12" s="435"/>
      <c r="F12" s="435"/>
      <c r="G12" s="437">
        <f t="shared" si="1"/>
        <v>0</v>
      </c>
    </row>
    <row r="13" spans="1:7" x14ac:dyDescent="0.25">
      <c r="A13" s="273" t="s">
        <v>622</v>
      </c>
      <c r="B13" s="435"/>
      <c r="C13" s="435"/>
      <c r="D13" s="436">
        <f t="shared" si="0"/>
        <v>0</v>
      </c>
      <c r="E13" s="435"/>
      <c r="F13" s="435"/>
      <c r="G13" s="437">
        <f t="shared" si="1"/>
        <v>0</v>
      </c>
    </row>
    <row r="14" spans="1:7" x14ac:dyDescent="0.25">
      <c r="A14" s="273" t="s">
        <v>623</v>
      </c>
      <c r="B14" s="435"/>
      <c r="C14" s="435"/>
      <c r="D14" s="436">
        <f t="shared" si="0"/>
        <v>0</v>
      </c>
      <c r="E14" s="435"/>
      <c r="F14" s="435"/>
      <c r="G14" s="437">
        <f t="shared" si="1"/>
        <v>0</v>
      </c>
    </row>
    <row r="15" spans="1:7" x14ac:dyDescent="0.25">
      <c r="A15" s="273" t="s">
        <v>624</v>
      </c>
      <c r="B15" s="435"/>
      <c r="C15" s="435"/>
      <c r="D15" s="436">
        <f t="shared" si="0"/>
        <v>0</v>
      </c>
      <c r="E15" s="435"/>
      <c r="F15" s="435"/>
      <c r="G15" s="437">
        <f t="shared" si="1"/>
        <v>0</v>
      </c>
    </row>
    <row r="16" spans="1:7" x14ac:dyDescent="0.25">
      <c r="A16" s="273" t="s">
        <v>625</v>
      </c>
      <c r="B16" s="435"/>
      <c r="C16" s="435"/>
      <c r="D16" s="436">
        <f t="shared" si="0"/>
        <v>0</v>
      </c>
      <c r="E16" s="435"/>
      <c r="F16" s="435"/>
      <c r="G16" s="437">
        <f t="shared" si="1"/>
        <v>0</v>
      </c>
    </row>
    <row r="17" spans="1:7" x14ac:dyDescent="0.25">
      <c r="A17" s="273" t="s">
        <v>475</v>
      </c>
      <c r="B17" s="435"/>
      <c r="C17" s="435"/>
      <c r="D17" s="436">
        <f t="shared" si="0"/>
        <v>0</v>
      </c>
      <c r="E17" s="435"/>
      <c r="F17" s="435"/>
      <c r="G17" s="437">
        <f t="shared" si="1"/>
        <v>0</v>
      </c>
    </row>
    <row r="18" spans="1:7" x14ac:dyDescent="0.25">
      <c r="A18" s="286"/>
      <c r="B18" s="435"/>
      <c r="C18" s="435"/>
      <c r="D18" s="436" t="str">
        <f t="shared" si="0"/>
        <v/>
      </c>
      <c r="E18" s="435"/>
      <c r="F18" s="435"/>
      <c r="G18" s="437" t="str">
        <f t="shared" si="1"/>
        <v/>
      </c>
    </row>
    <row r="19" spans="1:7" x14ac:dyDescent="0.25">
      <c r="A19" s="432" t="s">
        <v>626</v>
      </c>
      <c r="B19" s="433">
        <f>SUM(B20:B26)</f>
        <v>130107095.38</v>
      </c>
      <c r="C19" s="433">
        <f>SUM(C20:C26)</f>
        <v>4255486.33</v>
      </c>
      <c r="D19" s="433">
        <f t="shared" si="0"/>
        <v>134362581.71000001</v>
      </c>
      <c r="E19" s="433">
        <f>SUM(E20:E26)</f>
        <v>91088618</v>
      </c>
      <c r="F19" s="433">
        <f>SUM(F20:F26)</f>
        <v>88412471.430000007</v>
      </c>
      <c r="G19" s="434">
        <f t="shared" si="1"/>
        <v>43273963.710000008</v>
      </c>
    </row>
    <row r="20" spans="1:7" x14ac:dyDescent="0.25">
      <c r="A20" s="273" t="s">
        <v>627</v>
      </c>
      <c r="B20" s="435"/>
      <c r="C20" s="435"/>
      <c r="D20" s="436">
        <f t="shared" si="0"/>
        <v>0</v>
      </c>
      <c r="E20" s="435"/>
      <c r="F20" s="435"/>
      <c r="G20" s="437">
        <f t="shared" si="1"/>
        <v>0</v>
      </c>
    </row>
    <row r="21" spans="1:7" x14ac:dyDescent="0.25">
      <c r="A21" s="273" t="s">
        <v>628</v>
      </c>
      <c r="B21" s="435"/>
      <c r="C21" s="435"/>
      <c r="D21" s="436">
        <f t="shared" si="0"/>
        <v>0</v>
      </c>
      <c r="E21" s="435"/>
      <c r="F21" s="435"/>
      <c r="G21" s="437">
        <f t="shared" si="1"/>
        <v>0</v>
      </c>
    </row>
    <row r="22" spans="1:7" x14ac:dyDescent="0.25">
      <c r="A22" s="273" t="s">
        <v>629</v>
      </c>
      <c r="B22" s="435"/>
      <c r="C22" s="435"/>
      <c r="D22" s="436">
        <f t="shared" si="0"/>
        <v>0</v>
      </c>
      <c r="E22" s="435"/>
      <c r="F22" s="435"/>
      <c r="G22" s="437">
        <f t="shared" si="1"/>
        <v>0</v>
      </c>
    </row>
    <row r="23" spans="1:7" ht="25.5" x14ac:dyDescent="0.25">
      <c r="A23" s="273" t="s">
        <v>630</v>
      </c>
      <c r="B23" s="435"/>
      <c r="C23" s="435"/>
      <c r="D23" s="436">
        <f t="shared" si="0"/>
        <v>0</v>
      </c>
      <c r="E23" s="435"/>
      <c r="F23" s="435"/>
      <c r="G23" s="437">
        <f t="shared" si="1"/>
        <v>0</v>
      </c>
    </row>
    <row r="24" spans="1:7" x14ac:dyDescent="0.25">
      <c r="A24" s="273" t="s">
        <v>631</v>
      </c>
      <c r="B24" s="435">
        <v>130107095.38</v>
      </c>
      <c r="C24" s="435">
        <v>4255486.33</v>
      </c>
      <c r="D24" s="436">
        <f t="shared" si="0"/>
        <v>134362581.71000001</v>
      </c>
      <c r="E24" s="435">
        <v>91088618</v>
      </c>
      <c r="F24" s="435">
        <v>88412471.430000007</v>
      </c>
      <c r="G24" s="437">
        <f t="shared" si="1"/>
        <v>43273963.710000008</v>
      </c>
    </row>
    <row r="25" spans="1:7" x14ac:dyDescent="0.25">
      <c r="A25" s="273" t="s">
        <v>632</v>
      </c>
      <c r="B25" s="435"/>
      <c r="C25" s="435"/>
      <c r="D25" s="436">
        <f t="shared" si="0"/>
        <v>0</v>
      </c>
      <c r="E25" s="435"/>
      <c r="F25" s="435"/>
      <c r="G25" s="437">
        <f t="shared" si="1"/>
        <v>0</v>
      </c>
    </row>
    <row r="26" spans="1:7" x14ac:dyDescent="0.25">
      <c r="A26" s="273" t="s">
        <v>633</v>
      </c>
      <c r="B26" s="435"/>
      <c r="C26" s="435"/>
      <c r="D26" s="436">
        <f t="shared" si="0"/>
        <v>0</v>
      </c>
      <c r="E26" s="435"/>
      <c r="F26" s="435"/>
      <c r="G26" s="437">
        <f t="shared" si="1"/>
        <v>0</v>
      </c>
    </row>
    <row r="27" spans="1:7" x14ac:dyDescent="0.25">
      <c r="A27" s="286"/>
      <c r="B27" s="435"/>
      <c r="C27" s="435"/>
      <c r="D27" s="436" t="str">
        <f t="shared" si="0"/>
        <v/>
      </c>
      <c r="E27" s="435"/>
      <c r="F27" s="435"/>
      <c r="G27" s="437" t="str">
        <f t="shared" si="1"/>
        <v/>
      </c>
    </row>
    <row r="28" spans="1:7" x14ac:dyDescent="0.25">
      <c r="A28" s="432" t="s">
        <v>634</v>
      </c>
      <c r="B28" s="433">
        <f>SUM(B29:B37)</f>
        <v>0</v>
      </c>
      <c r="C28" s="433">
        <f>SUM(C29:C37)</f>
        <v>0</v>
      </c>
      <c r="D28" s="433">
        <f t="shared" si="0"/>
        <v>0</v>
      </c>
      <c r="E28" s="433">
        <f>SUM(E29:E37)</f>
        <v>0</v>
      </c>
      <c r="F28" s="433">
        <f>SUM(F29:F37)</f>
        <v>0</v>
      </c>
      <c r="G28" s="434">
        <f t="shared" si="1"/>
        <v>0</v>
      </c>
    </row>
    <row r="29" spans="1:7" ht="25.5" x14ac:dyDescent="0.25">
      <c r="A29" s="273" t="s">
        <v>635</v>
      </c>
      <c r="B29" s="435"/>
      <c r="C29" s="435"/>
      <c r="D29" s="436">
        <f t="shared" si="0"/>
        <v>0</v>
      </c>
      <c r="E29" s="435"/>
      <c r="F29" s="435"/>
      <c r="G29" s="437">
        <f t="shared" si="1"/>
        <v>0</v>
      </c>
    </row>
    <row r="30" spans="1:7" x14ac:dyDescent="0.25">
      <c r="A30" s="273" t="s">
        <v>636</v>
      </c>
      <c r="B30" s="435"/>
      <c r="C30" s="435"/>
      <c r="D30" s="436">
        <f t="shared" si="0"/>
        <v>0</v>
      </c>
      <c r="E30" s="435"/>
      <c r="F30" s="435"/>
      <c r="G30" s="437">
        <f t="shared" si="1"/>
        <v>0</v>
      </c>
    </row>
    <row r="31" spans="1:7" x14ac:dyDescent="0.25">
      <c r="A31" s="273" t="s">
        <v>637</v>
      </c>
      <c r="B31" s="435"/>
      <c r="C31" s="435"/>
      <c r="D31" s="436">
        <f t="shared" si="0"/>
        <v>0</v>
      </c>
      <c r="E31" s="435"/>
      <c r="F31" s="435"/>
      <c r="G31" s="437">
        <f t="shared" si="1"/>
        <v>0</v>
      </c>
    </row>
    <row r="32" spans="1:7" x14ac:dyDescent="0.25">
      <c r="A32" s="273" t="s">
        <v>638</v>
      </c>
      <c r="B32" s="435"/>
      <c r="C32" s="435"/>
      <c r="D32" s="436">
        <f t="shared" si="0"/>
        <v>0</v>
      </c>
      <c r="E32" s="435"/>
      <c r="F32" s="435"/>
      <c r="G32" s="437">
        <f t="shared" si="1"/>
        <v>0</v>
      </c>
    </row>
    <row r="33" spans="1:8" x14ac:dyDescent="0.25">
      <c r="A33" s="273" t="s">
        <v>639</v>
      </c>
      <c r="B33" s="435"/>
      <c r="C33" s="435"/>
      <c r="D33" s="436">
        <f t="shared" si="0"/>
        <v>0</v>
      </c>
      <c r="E33" s="435"/>
      <c r="F33" s="435"/>
      <c r="G33" s="437">
        <f t="shared" si="1"/>
        <v>0</v>
      </c>
    </row>
    <row r="34" spans="1:8" x14ac:dyDescent="0.25">
      <c r="A34" s="273" t="s">
        <v>640</v>
      </c>
      <c r="B34" s="435"/>
      <c r="C34" s="435"/>
      <c r="D34" s="436">
        <f t="shared" si="0"/>
        <v>0</v>
      </c>
      <c r="E34" s="435"/>
      <c r="F34" s="435"/>
      <c r="G34" s="437">
        <f t="shared" si="1"/>
        <v>0</v>
      </c>
    </row>
    <row r="35" spans="1:8" x14ac:dyDescent="0.25">
      <c r="A35" s="273" t="s">
        <v>641</v>
      </c>
      <c r="B35" s="435"/>
      <c r="C35" s="435"/>
      <c r="D35" s="436">
        <f t="shared" si="0"/>
        <v>0</v>
      </c>
      <c r="E35" s="435"/>
      <c r="F35" s="435"/>
      <c r="G35" s="437">
        <f t="shared" si="1"/>
        <v>0</v>
      </c>
    </row>
    <row r="36" spans="1:8" x14ac:dyDescent="0.25">
      <c r="A36" s="273" t="s">
        <v>642</v>
      </c>
      <c r="B36" s="435"/>
      <c r="C36" s="435"/>
      <c r="D36" s="436">
        <f t="shared" si="0"/>
        <v>0</v>
      </c>
      <c r="E36" s="435"/>
      <c r="F36" s="435"/>
      <c r="G36" s="437">
        <f t="shared" si="1"/>
        <v>0</v>
      </c>
    </row>
    <row r="37" spans="1:8" x14ac:dyDescent="0.25">
      <c r="A37" s="273" t="s">
        <v>643</v>
      </c>
      <c r="B37" s="435"/>
      <c r="C37" s="435"/>
      <c r="D37" s="436">
        <f t="shared" si="0"/>
        <v>0</v>
      </c>
      <c r="E37" s="435"/>
      <c r="F37" s="435"/>
      <c r="G37" s="437">
        <f t="shared" si="1"/>
        <v>0</v>
      </c>
    </row>
    <row r="38" spans="1:8" x14ac:dyDescent="0.25">
      <c r="A38" s="286"/>
      <c r="B38" s="435"/>
      <c r="C38" s="435"/>
      <c r="D38" s="436" t="str">
        <f t="shared" si="0"/>
        <v/>
      </c>
      <c r="E38" s="435"/>
      <c r="F38" s="435"/>
      <c r="G38" s="437" t="str">
        <f t="shared" si="1"/>
        <v/>
      </c>
    </row>
    <row r="39" spans="1:8" ht="25.5" x14ac:dyDescent="0.25">
      <c r="A39" s="432" t="s">
        <v>644</v>
      </c>
      <c r="B39" s="433">
        <f>SUM(B40:B43)</f>
        <v>0</v>
      </c>
      <c r="C39" s="433">
        <f>SUM(C40:C43)</f>
        <v>0</v>
      </c>
      <c r="D39" s="433">
        <f t="shared" si="0"/>
        <v>0</v>
      </c>
      <c r="E39" s="433">
        <f>SUM(E40:E43)</f>
        <v>0</v>
      </c>
      <c r="F39" s="433">
        <f>SUM(F40:F43)</f>
        <v>0</v>
      </c>
      <c r="G39" s="434">
        <f t="shared" si="1"/>
        <v>0</v>
      </c>
    </row>
    <row r="40" spans="1:8" ht="25.5" x14ac:dyDescent="0.25">
      <c r="A40" s="438" t="s">
        <v>645</v>
      </c>
      <c r="B40" s="435">
        <v>0</v>
      </c>
      <c r="C40" s="435">
        <v>0</v>
      </c>
      <c r="D40" s="436">
        <f t="shared" si="0"/>
        <v>0</v>
      </c>
      <c r="E40" s="435">
        <v>0</v>
      </c>
      <c r="F40" s="435">
        <v>0</v>
      </c>
      <c r="G40" s="437">
        <f t="shared" si="1"/>
        <v>0</v>
      </c>
    </row>
    <row r="41" spans="1:8" ht="38.25" x14ac:dyDescent="0.25">
      <c r="A41" s="438" t="s">
        <v>646</v>
      </c>
      <c r="B41" s="435"/>
      <c r="C41" s="435"/>
      <c r="D41" s="436">
        <f t="shared" si="0"/>
        <v>0</v>
      </c>
      <c r="E41" s="435"/>
      <c r="F41" s="435"/>
      <c r="G41" s="437">
        <f t="shared" si="1"/>
        <v>0</v>
      </c>
    </row>
    <row r="42" spans="1:8" x14ac:dyDescent="0.25">
      <c r="A42" s="273" t="s">
        <v>647</v>
      </c>
      <c r="B42" s="435"/>
      <c r="C42" s="435"/>
      <c r="D42" s="436">
        <f t="shared" si="0"/>
        <v>0</v>
      </c>
      <c r="E42" s="435"/>
      <c r="F42" s="435"/>
      <c r="G42" s="437">
        <f t="shared" si="1"/>
        <v>0</v>
      </c>
    </row>
    <row r="43" spans="1:8" ht="15.75" thickBot="1" x14ac:dyDescent="0.3">
      <c r="A43" s="273" t="s">
        <v>648</v>
      </c>
      <c r="B43" s="435"/>
      <c r="C43" s="435"/>
      <c r="D43" s="436">
        <f t="shared" si="0"/>
        <v>0</v>
      </c>
      <c r="E43" s="435"/>
      <c r="F43" s="435"/>
      <c r="G43" s="437">
        <f t="shared" si="1"/>
        <v>0</v>
      </c>
    </row>
    <row r="44" spans="1:8" ht="15.75" thickBot="1" x14ac:dyDescent="0.3">
      <c r="A44" s="282" t="s">
        <v>500</v>
      </c>
      <c r="B44" s="439">
        <f>SUM(B9,B19,B28,B39)</f>
        <v>130107095.38</v>
      </c>
      <c r="C44" s="439">
        <f>SUM(C9,C19,C28,C39)</f>
        <v>4255486.33</v>
      </c>
      <c r="D44" s="439">
        <f>IF(A44="","",B44+C44)</f>
        <v>134362581.71000001</v>
      </c>
      <c r="E44" s="439">
        <f>SUM(E9,E19,E28,E39)</f>
        <v>91088618</v>
      </c>
      <c r="F44" s="439">
        <f>SUM(F9,F19,F28,F39)</f>
        <v>88412471.430000007</v>
      </c>
      <c r="G44" s="440">
        <f>IF(A44="","",D44-E44)</f>
        <v>43273963.710000008</v>
      </c>
      <c r="H44" s="497" t="str">
        <f>IF((B44-'ETCA II-04'!B80)&gt;0.9,"ERROR!!!!! EL MONTO NO COINCIDE CON LO REPORTADO EN EL FORMATO ETCA-II-04 EN EL TOTAL APROBADO ANUAL DEL ANALÍTICO DE EGRESOS","")</f>
        <v/>
      </c>
    </row>
    <row r="45" spans="1:8" ht="9" customHeight="1" x14ac:dyDescent="0.25">
      <c r="A45" s="481"/>
      <c r="B45" s="484"/>
      <c r="C45" s="484"/>
      <c r="D45" s="484"/>
      <c r="E45" s="484"/>
      <c r="F45" s="484"/>
      <c r="G45" s="484"/>
      <c r="H45" s="497" t="str">
        <f>IF((C44-'ETCA II-04'!C80)&gt;0.9,"ERROR!!!!! EL MONTO NO COINCIDE CON LO REPORTADO EN EL FORMATO ETCA-II-04 EN EL TOTAL DE AMPLIACIONES/REDUCCIONES PRESENTADO EN EL ANALÍTICO DE EGRESOS","")</f>
        <v/>
      </c>
    </row>
    <row r="46" spans="1:8" x14ac:dyDescent="0.25">
      <c r="A46" s="482"/>
      <c r="B46" s="483"/>
      <c r="C46" s="483"/>
      <c r="D46" s="484"/>
      <c r="E46" s="483"/>
      <c r="F46" s="483"/>
      <c r="G46" s="484"/>
      <c r="H46" s="497" t="str">
        <f>IF((E44-'ETCA II-04'!E80)&gt;0.9,"ERROR!!!!! EL MONTO NO COINCIDE CON LO REPORTADO EN EL FORMATO ETCA-II-04 EN EL TOTAL DEVENGADO ANUAL PRESENTADO EN EL ANALÍTICO DE EGRESOS","")</f>
        <v/>
      </c>
    </row>
    <row r="47" spans="1:8" x14ac:dyDescent="0.25">
      <c r="A47" s="481"/>
      <c r="B47" s="484"/>
      <c r="C47" s="484"/>
      <c r="D47" s="484"/>
      <c r="E47" s="484"/>
      <c r="F47" s="484"/>
      <c r="G47" s="484"/>
      <c r="H47" s="497" t="str">
        <f>IF((F44-'ETCA II-04'!F80)&gt;0.9,"ERROR!!!!! EL MONTO NO COINCIDE CON LO REPORTADO EN EL FORMATO ETCA-II-04 EN EL TOTAL PAGADO ANUAL PRESENTADO EN EL ANALÍTICO DE EGRESOS","")</f>
        <v/>
      </c>
    </row>
    <row r="48" spans="1:8" x14ac:dyDescent="0.25">
      <c r="H48" s="497" t="str">
        <f>IF((G44-'ETCA II-04'!G80)&gt;0.9,"ERROR!!!!! EL MONTO NO COINCIDE CON LO REPORTADO EN EL FORMATO ETCA-II-04 EN EL TOTAL SUBEJERCICIO PRESENTADO EN EL ANALÍTICO DE EGRESOS","")</f>
        <v>ERROR!!!!! EL MONTO NO COINCIDE CON LO REPORTADO EN EL FORMATO ETCA-II-04 EN EL TOTAL SUBEJERCICIO PRESENTADO EN EL ANALÍTICO DE EGRESOS</v>
      </c>
    </row>
  </sheetData>
  <sheetProtection formatColumns="0" formatRows="0"/>
  <mergeCells count="6">
    <mergeCell ref="A6:A7"/>
    <mergeCell ref="A1:G1"/>
    <mergeCell ref="A2:G2"/>
    <mergeCell ref="A3:G3"/>
    <mergeCell ref="A4:G4"/>
    <mergeCell ref="B5:E5"/>
  </mergeCells>
  <pageMargins left="0.70866141732283472" right="0.70866141732283472" top="0.74803149606299213" bottom="0.74803149606299213" header="0.31496062992125984" footer="0.31496062992125984"/>
  <pageSetup scale="86" orientation="portrait" horizontalDpi="1200" verticalDpi="1200" r:id="rId1"/>
  <colBreaks count="1" manualBreakCount="1">
    <brk id="7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G86"/>
  <sheetViews>
    <sheetView workbookViewId="0">
      <pane ySplit="9" topLeftCell="A10" activePane="bottomLeft" state="frozen"/>
      <selection pane="bottomLeft" activeCell="H95" sqref="H95"/>
    </sheetView>
  </sheetViews>
  <sheetFormatPr baseColWidth="10" defaultColWidth="11" defaultRowHeight="12.75" x14ac:dyDescent="0.2"/>
  <cols>
    <col min="1" max="1" width="52.85546875" style="924" customWidth="1"/>
    <col min="2" max="2" width="9.85546875" style="924" bestFit="1" customWidth="1"/>
    <col min="3" max="3" width="14.42578125" style="924" customWidth="1"/>
    <col min="4" max="4" width="13.85546875" style="924" customWidth="1"/>
    <col min="5" max="5" width="14.140625" style="924" customWidth="1"/>
    <col min="6" max="6" width="14.5703125" style="924" customWidth="1"/>
    <col min="7" max="7" width="15.28515625" style="924" bestFit="1" customWidth="1"/>
    <col min="8" max="256" width="11" style="924"/>
    <col min="257" max="257" width="52.85546875" style="924" customWidth="1"/>
    <col min="258" max="258" width="9.85546875" style="924" bestFit="1" customWidth="1"/>
    <col min="259" max="259" width="14.42578125" style="924" customWidth="1"/>
    <col min="260" max="260" width="13.85546875" style="924" customWidth="1"/>
    <col min="261" max="261" width="14.140625" style="924" customWidth="1"/>
    <col min="262" max="262" width="14.5703125" style="924" customWidth="1"/>
    <col min="263" max="263" width="15.28515625" style="924" bestFit="1" customWidth="1"/>
    <col min="264" max="512" width="11" style="924"/>
    <col min="513" max="513" width="52.85546875" style="924" customWidth="1"/>
    <col min="514" max="514" width="9.85546875" style="924" bestFit="1" customWidth="1"/>
    <col min="515" max="515" width="14.42578125" style="924" customWidth="1"/>
    <col min="516" max="516" width="13.85546875" style="924" customWidth="1"/>
    <col min="517" max="517" width="14.140625" style="924" customWidth="1"/>
    <col min="518" max="518" width="14.5703125" style="924" customWidth="1"/>
    <col min="519" max="519" width="15.28515625" style="924" bestFit="1" customWidth="1"/>
    <col min="520" max="768" width="11" style="924"/>
    <col min="769" max="769" width="52.85546875" style="924" customWidth="1"/>
    <col min="770" max="770" width="9.85546875" style="924" bestFit="1" customWidth="1"/>
    <col min="771" max="771" width="14.42578125" style="924" customWidth="1"/>
    <col min="772" max="772" width="13.85546875" style="924" customWidth="1"/>
    <col min="773" max="773" width="14.140625" style="924" customWidth="1"/>
    <col min="774" max="774" width="14.5703125" style="924" customWidth="1"/>
    <col min="775" max="775" width="15.28515625" style="924" bestFit="1" customWidth="1"/>
    <col min="776" max="1024" width="11" style="924"/>
    <col min="1025" max="1025" width="52.85546875" style="924" customWidth="1"/>
    <col min="1026" max="1026" width="9.85546875" style="924" bestFit="1" customWidth="1"/>
    <col min="1027" max="1027" width="14.42578125" style="924" customWidth="1"/>
    <col min="1028" max="1028" width="13.85546875" style="924" customWidth="1"/>
    <col min="1029" max="1029" width="14.140625" style="924" customWidth="1"/>
    <col min="1030" max="1030" width="14.5703125" style="924" customWidth="1"/>
    <col min="1031" max="1031" width="15.28515625" style="924" bestFit="1" customWidth="1"/>
    <col min="1032" max="1280" width="11" style="924"/>
    <col min="1281" max="1281" width="52.85546875" style="924" customWidth="1"/>
    <col min="1282" max="1282" width="9.85546875" style="924" bestFit="1" customWidth="1"/>
    <col min="1283" max="1283" width="14.42578125" style="924" customWidth="1"/>
    <col min="1284" max="1284" width="13.85546875" style="924" customWidth="1"/>
    <col min="1285" max="1285" width="14.140625" style="924" customWidth="1"/>
    <col min="1286" max="1286" width="14.5703125" style="924" customWidth="1"/>
    <col min="1287" max="1287" width="15.28515625" style="924" bestFit="1" customWidth="1"/>
    <col min="1288" max="1536" width="11" style="924"/>
    <col min="1537" max="1537" width="52.85546875" style="924" customWidth="1"/>
    <col min="1538" max="1538" width="9.85546875" style="924" bestFit="1" customWidth="1"/>
    <col min="1539" max="1539" width="14.42578125" style="924" customWidth="1"/>
    <col min="1540" max="1540" width="13.85546875" style="924" customWidth="1"/>
    <col min="1541" max="1541" width="14.140625" style="924" customWidth="1"/>
    <col min="1542" max="1542" width="14.5703125" style="924" customWidth="1"/>
    <col min="1543" max="1543" width="15.28515625" style="924" bestFit="1" customWidth="1"/>
    <col min="1544" max="1792" width="11" style="924"/>
    <col min="1793" max="1793" width="52.85546875" style="924" customWidth="1"/>
    <col min="1794" max="1794" width="9.85546875" style="924" bestFit="1" customWidth="1"/>
    <col min="1795" max="1795" width="14.42578125" style="924" customWidth="1"/>
    <col min="1796" max="1796" width="13.85546875" style="924" customWidth="1"/>
    <col min="1797" max="1797" width="14.140625" style="924" customWidth="1"/>
    <col min="1798" max="1798" width="14.5703125" style="924" customWidth="1"/>
    <col min="1799" max="1799" width="15.28515625" style="924" bestFit="1" customWidth="1"/>
    <col min="1800" max="2048" width="11" style="924"/>
    <col min="2049" max="2049" width="52.85546875" style="924" customWidth="1"/>
    <col min="2050" max="2050" width="9.85546875" style="924" bestFit="1" customWidth="1"/>
    <col min="2051" max="2051" width="14.42578125" style="924" customWidth="1"/>
    <col min="2052" max="2052" width="13.85546875" style="924" customWidth="1"/>
    <col min="2053" max="2053" width="14.140625" style="924" customWidth="1"/>
    <col min="2054" max="2054" width="14.5703125" style="924" customWidth="1"/>
    <col min="2055" max="2055" width="15.28515625" style="924" bestFit="1" customWidth="1"/>
    <col min="2056" max="2304" width="11" style="924"/>
    <col min="2305" max="2305" width="52.85546875" style="924" customWidth="1"/>
    <col min="2306" max="2306" width="9.85546875" style="924" bestFit="1" customWidth="1"/>
    <col min="2307" max="2307" width="14.42578125" style="924" customWidth="1"/>
    <col min="2308" max="2308" width="13.85546875" style="924" customWidth="1"/>
    <col min="2309" max="2309" width="14.140625" style="924" customWidth="1"/>
    <col min="2310" max="2310" width="14.5703125" style="924" customWidth="1"/>
    <col min="2311" max="2311" width="15.28515625" style="924" bestFit="1" customWidth="1"/>
    <col min="2312" max="2560" width="11" style="924"/>
    <col min="2561" max="2561" width="52.85546875" style="924" customWidth="1"/>
    <col min="2562" max="2562" width="9.85546875" style="924" bestFit="1" customWidth="1"/>
    <col min="2563" max="2563" width="14.42578125" style="924" customWidth="1"/>
    <col min="2564" max="2564" width="13.85546875" style="924" customWidth="1"/>
    <col min="2565" max="2565" width="14.140625" style="924" customWidth="1"/>
    <col min="2566" max="2566" width="14.5703125" style="924" customWidth="1"/>
    <col min="2567" max="2567" width="15.28515625" style="924" bestFit="1" customWidth="1"/>
    <col min="2568" max="2816" width="11" style="924"/>
    <col min="2817" max="2817" width="52.85546875" style="924" customWidth="1"/>
    <col min="2818" max="2818" width="9.85546875" style="924" bestFit="1" customWidth="1"/>
    <col min="2819" max="2819" width="14.42578125" style="924" customWidth="1"/>
    <col min="2820" max="2820" width="13.85546875" style="924" customWidth="1"/>
    <col min="2821" max="2821" width="14.140625" style="924" customWidth="1"/>
    <col min="2822" max="2822" width="14.5703125" style="924" customWidth="1"/>
    <col min="2823" max="2823" width="15.28515625" style="924" bestFit="1" customWidth="1"/>
    <col min="2824" max="3072" width="11" style="924"/>
    <col min="3073" max="3073" width="52.85546875" style="924" customWidth="1"/>
    <col min="3074" max="3074" width="9.85546875" style="924" bestFit="1" customWidth="1"/>
    <col min="3075" max="3075" width="14.42578125" style="924" customWidth="1"/>
    <col min="3076" max="3076" width="13.85546875" style="924" customWidth="1"/>
    <col min="3077" max="3077" width="14.140625" style="924" customWidth="1"/>
    <col min="3078" max="3078" width="14.5703125" style="924" customWidth="1"/>
    <col min="3079" max="3079" width="15.28515625" style="924" bestFit="1" customWidth="1"/>
    <col min="3080" max="3328" width="11" style="924"/>
    <col min="3329" max="3329" width="52.85546875" style="924" customWidth="1"/>
    <col min="3330" max="3330" width="9.85546875" style="924" bestFit="1" customWidth="1"/>
    <col min="3331" max="3331" width="14.42578125" style="924" customWidth="1"/>
    <col min="3332" max="3332" width="13.85546875" style="924" customWidth="1"/>
    <col min="3333" max="3333" width="14.140625" style="924" customWidth="1"/>
    <col min="3334" max="3334" width="14.5703125" style="924" customWidth="1"/>
    <col min="3335" max="3335" width="15.28515625" style="924" bestFit="1" customWidth="1"/>
    <col min="3336" max="3584" width="11" style="924"/>
    <col min="3585" max="3585" width="52.85546875" style="924" customWidth="1"/>
    <col min="3586" max="3586" width="9.85546875" style="924" bestFit="1" customWidth="1"/>
    <col min="3587" max="3587" width="14.42578125" style="924" customWidth="1"/>
    <col min="3588" max="3588" width="13.85546875" style="924" customWidth="1"/>
    <col min="3589" max="3589" width="14.140625" style="924" customWidth="1"/>
    <col min="3590" max="3590" width="14.5703125" style="924" customWidth="1"/>
    <col min="3591" max="3591" width="15.28515625" style="924" bestFit="1" customWidth="1"/>
    <col min="3592" max="3840" width="11" style="924"/>
    <col min="3841" max="3841" width="52.85546875" style="924" customWidth="1"/>
    <col min="3842" max="3842" width="9.85546875" style="924" bestFit="1" customWidth="1"/>
    <col min="3843" max="3843" width="14.42578125" style="924" customWidth="1"/>
    <col min="3844" max="3844" width="13.85546875" style="924" customWidth="1"/>
    <col min="3845" max="3845" width="14.140625" style="924" customWidth="1"/>
    <col min="3846" max="3846" width="14.5703125" style="924" customWidth="1"/>
    <col min="3847" max="3847" width="15.28515625" style="924" bestFit="1" customWidth="1"/>
    <col min="3848" max="4096" width="11" style="924"/>
    <col min="4097" max="4097" width="52.85546875" style="924" customWidth="1"/>
    <col min="4098" max="4098" width="9.85546875" style="924" bestFit="1" customWidth="1"/>
    <col min="4099" max="4099" width="14.42578125" style="924" customWidth="1"/>
    <col min="4100" max="4100" width="13.85546875" style="924" customWidth="1"/>
    <col min="4101" max="4101" width="14.140625" style="924" customWidth="1"/>
    <col min="4102" max="4102" width="14.5703125" style="924" customWidth="1"/>
    <col min="4103" max="4103" width="15.28515625" style="924" bestFit="1" customWidth="1"/>
    <col min="4104" max="4352" width="11" style="924"/>
    <col min="4353" max="4353" width="52.85546875" style="924" customWidth="1"/>
    <col min="4354" max="4354" width="9.85546875" style="924" bestFit="1" customWidth="1"/>
    <col min="4355" max="4355" width="14.42578125" style="924" customWidth="1"/>
    <col min="4356" max="4356" width="13.85546875" style="924" customWidth="1"/>
    <col min="4357" max="4357" width="14.140625" style="924" customWidth="1"/>
    <col min="4358" max="4358" width="14.5703125" style="924" customWidth="1"/>
    <col min="4359" max="4359" width="15.28515625" style="924" bestFit="1" customWidth="1"/>
    <col min="4360" max="4608" width="11" style="924"/>
    <col min="4609" max="4609" width="52.85546875" style="924" customWidth="1"/>
    <col min="4610" max="4610" width="9.85546875" style="924" bestFit="1" customWidth="1"/>
    <col min="4611" max="4611" width="14.42578125" style="924" customWidth="1"/>
    <col min="4612" max="4612" width="13.85546875" style="924" customWidth="1"/>
    <col min="4613" max="4613" width="14.140625" style="924" customWidth="1"/>
    <col min="4614" max="4614" width="14.5703125" style="924" customWidth="1"/>
    <col min="4615" max="4615" width="15.28515625" style="924" bestFit="1" customWidth="1"/>
    <col min="4616" max="4864" width="11" style="924"/>
    <col min="4865" max="4865" width="52.85546875" style="924" customWidth="1"/>
    <col min="4866" max="4866" width="9.85546875" style="924" bestFit="1" customWidth="1"/>
    <col min="4867" max="4867" width="14.42578125" style="924" customWidth="1"/>
    <col min="4868" max="4868" width="13.85546875" style="924" customWidth="1"/>
    <col min="4869" max="4869" width="14.140625" style="924" customWidth="1"/>
    <col min="4870" max="4870" width="14.5703125" style="924" customWidth="1"/>
    <col min="4871" max="4871" width="15.28515625" style="924" bestFit="1" customWidth="1"/>
    <col min="4872" max="5120" width="11" style="924"/>
    <col min="5121" max="5121" width="52.85546875" style="924" customWidth="1"/>
    <col min="5122" max="5122" width="9.85546875" style="924" bestFit="1" customWidth="1"/>
    <col min="5123" max="5123" width="14.42578125" style="924" customWidth="1"/>
    <col min="5124" max="5124" width="13.85546875" style="924" customWidth="1"/>
    <col min="5125" max="5125" width="14.140625" style="924" customWidth="1"/>
    <col min="5126" max="5126" width="14.5703125" style="924" customWidth="1"/>
    <col min="5127" max="5127" width="15.28515625" style="924" bestFit="1" customWidth="1"/>
    <col min="5128" max="5376" width="11" style="924"/>
    <col min="5377" max="5377" width="52.85546875" style="924" customWidth="1"/>
    <col min="5378" max="5378" width="9.85546875" style="924" bestFit="1" customWidth="1"/>
    <col min="5379" max="5379" width="14.42578125" style="924" customWidth="1"/>
    <col min="5380" max="5380" width="13.85546875" style="924" customWidth="1"/>
    <col min="5381" max="5381" width="14.140625" style="924" customWidth="1"/>
    <col min="5382" max="5382" width="14.5703125" style="924" customWidth="1"/>
    <col min="5383" max="5383" width="15.28515625" style="924" bestFit="1" customWidth="1"/>
    <col min="5384" max="5632" width="11" style="924"/>
    <col min="5633" max="5633" width="52.85546875" style="924" customWidth="1"/>
    <col min="5634" max="5634" width="9.85546875" style="924" bestFit="1" customWidth="1"/>
    <col min="5635" max="5635" width="14.42578125" style="924" customWidth="1"/>
    <col min="5636" max="5636" width="13.85546875" style="924" customWidth="1"/>
    <col min="5637" max="5637" width="14.140625" style="924" customWidth="1"/>
    <col min="5638" max="5638" width="14.5703125" style="924" customWidth="1"/>
    <col min="5639" max="5639" width="15.28515625" style="924" bestFit="1" customWidth="1"/>
    <col min="5640" max="5888" width="11" style="924"/>
    <col min="5889" max="5889" width="52.85546875" style="924" customWidth="1"/>
    <col min="5890" max="5890" width="9.85546875" style="924" bestFit="1" customWidth="1"/>
    <col min="5891" max="5891" width="14.42578125" style="924" customWidth="1"/>
    <col min="5892" max="5892" width="13.85546875" style="924" customWidth="1"/>
    <col min="5893" max="5893" width="14.140625" style="924" customWidth="1"/>
    <col min="5894" max="5894" width="14.5703125" style="924" customWidth="1"/>
    <col min="5895" max="5895" width="15.28515625" style="924" bestFit="1" customWidth="1"/>
    <col min="5896" max="6144" width="11" style="924"/>
    <col min="6145" max="6145" width="52.85546875" style="924" customWidth="1"/>
    <col min="6146" max="6146" width="9.85546875" style="924" bestFit="1" customWidth="1"/>
    <col min="6147" max="6147" width="14.42578125" style="924" customWidth="1"/>
    <col min="6148" max="6148" width="13.85546875" style="924" customWidth="1"/>
    <col min="6149" max="6149" width="14.140625" style="924" customWidth="1"/>
    <col min="6150" max="6150" width="14.5703125" style="924" customWidth="1"/>
    <col min="6151" max="6151" width="15.28515625" style="924" bestFit="1" customWidth="1"/>
    <col min="6152" max="6400" width="11" style="924"/>
    <col min="6401" max="6401" width="52.85546875" style="924" customWidth="1"/>
    <col min="6402" max="6402" width="9.85546875" style="924" bestFit="1" customWidth="1"/>
    <col min="6403" max="6403" width="14.42578125" style="924" customWidth="1"/>
    <col min="6404" max="6404" width="13.85546875" style="924" customWidth="1"/>
    <col min="6405" max="6405" width="14.140625" style="924" customWidth="1"/>
    <col min="6406" max="6406" width="14.5703125" style="924" customWidth="1"/>
    <col min="6407" max="6407" width="15.28515625" style="924" bestFit="1" customWidth="1"/>
    <col min="6408" max="6656" width="11" style="924"/>
    <col min="6657" max="6657" width="52.85546875" style="924" customWidth="1"/>
    <col min="6658" max="6658" width="9.85546875" style="924" bestFit="1" customWidth="1"/>
    <col min="6659" max="6659" width="14.42578125" style="924" customWidth="1"/>
    <col min="6660" max="6660" width="13.85546875" style="924" customWidth="1"/>
    <col min="6661" max="6661" width="14.140625" style="924" customWidth="1"/>
    <col min="6662" max="6662" width="14.5703125" style="924" customWidth="1"/>
    <col min="6663" max="6663" width="15.28515625" style="924" bestFit="1" customWidth="1"/>
    <col min="6664" max="6912" width="11" style="924"/>
    <col min="6913" max="6913" width="52.85546875" style="924" customWidth="1"/>
    <col min="6914" max="6914" width="9.85546875" style="924" bestFit="1" customWidth="1"/>
    <col min="6915" max="6915" width="14.42578125" style="924" customWidth="1"/>
    <col min="6916" max="6916" width="13.85546875" style="924" customWidth="1"/>
    <col min="6917" max="6917" width="14.140625" style="924" customWidth="1"/>
    <col min="6918" max="6918" width="14.5703125" style="924" customWidth="1"/>
    <col min="6919" max="6919" width="15.28515625" style="924" bestFit="1" customWidth="1"/>
    <col min="6920" max="7168" width="11" style="924"/>
    <col min="7169" max="7169" width="52.85546875" style="924" customWidth="1"/>
    <col min="7170" max="7170" width="9.85546875" style="924" bestFit="1" customWidth="1"/>
    <col min="7171" max="7171" width="14.42578125" style="924" customWidth="1"/>
    <col min="7172" max="7172" width="13.85546875" style="924" customWidth="1"/>
    <col min="7173" max="7173" width="14.140625" style="924" customWidth="1"/>
    <col min="7174" max="7174" width="14.5703125" style="924" customWidth="1"/>
    <col min="7175" max="7175" width="15.28515625" style="924" bestFit="1" customWidth="1"/>
    <col min="7176" max="7424" width="11" style="924"/>
    <col min="7425" max="7425" width="52.85546875" style="924" customWidth="1"/>
    <col min="7426" max="7426" width="9.85546875" style="924" bestFit="1" customWidth="1"/>
    <col min="7427" max="7427" width="14.42578125" style="924" customWidth="1"/>
    <col min="7428" max="7428" width="13.85546875" style="924" customWidth="1"/>
    <col min="7429" max="7429" width="14.140625" style="924" customWidth="1"/>
    <col min="7430" max="7430" width="14.5703125" style="924" customWidth="1"/>
    <col min="7431" max="7431" width="15.28515625" style="924" bestFit="1" customWidth="1"/>
    <col min="7432" max="7680" width="11" style="924"/>
    <col min="7681" max="7681" width="52.85546875" style="924" customWidth="1"/>
    <col min="7682" max="7682" width="9.85546875" style="924" bestFit="1" customWidth="1"/>
    <col min="7683" max="7683" width="14.42578125" style="924" customWidth="1"/>
    <col min="7684" max="7684" width="13.85546875" style="924" customWidth="1"/>
    <col min="7685" max="7685" width="14.140625" style="924" customWidth="1"/>
    <col min="7686" max="7686" width="14.5703125" style="924" customWidth="1"/>
    <col min="7687" max="7687" width="15.28515625" style="924" bestFit="1" customWidth="1"/>
    <col min="7688" max="7936" width="11" style="924"/>
    <col min="7937" max="7937" width="52.85546875" style="924" customWidth="1"/>
    <col min="7938" max="7938" width="9.85546875" style="924" bestFit="1" customWidth="1"/>
    <col min="7939" max="7939" width="14.42578125" style="924" customWidth="1"/>
    <col min="7940" max="7940" width="13.85546875" style="924" customWidth="1"/>
    <col min="7941" max="7941" width="14.140625" style="924" customWidth="1"/>
    <col min="7942" max="7942" width="14.5703125" style="924" customWidth="1"/>
    <col min="7943" max="7943" width="15.28515625" style="924" bestFit="1" customWidth="1"/>
    <col min="7944" max="8192" width="11" style="924"/>
    <col min="8193" max="8193" width="52.85546875" style="924" customWidth="1"/>
    <col min="8194" max="8194" width="9.85546875" style="924" bestFit="1" customWidth="1"/>
    <col min="8195" max="8195" width="14.42578125" style="924" customWidth="1"/>
    <col min="8196" max="8196" width="13.85546875" style="924" customWidth="1"/>
    <col min="8197" max="8197" width="14.140625" style="924" customWidth="1"/>
    <col min="8198" max="8198" width="14.5703125" style="924" customWidth="1"/>
    <col min="8199" max="8199" width="15.28515625" style="924" bestFit="1" customWidth="1"/>
    <col min="8200" max="8448" width="11" style="924"/>
    <col min="8449" max="8449" width="52.85546875" style="924" customWidth="1"/>
    <col min="8450" max="8450" width="9.85546875" style="924" bestFit="1" customWidth="1"/>
    <col min="8451" max="8451" width="14.42578125" style="924" customWidth="1"/>
    <col min="8452" max="8452" width="13.85546875" style="924" customWidth="1"/>
    <col min="8453" max="8453" width="14.140625" style="924" customWidth="1"/>
    <col min="8454" max="8454" width="14.5703125" style="924" customWidth="1"/>
    <col min="8455" max="8455" width="15.28515625" style="924" bestFit="1" customWidth="1"/>
    <col min="8456" max="8704" width="11" style="924"/>
    <col min="8705" max="8705" width="52.85546875" style="924" customWidth="1"/>
    <col min="8706" max="8706" width="9.85546875" style="924" bestFit="1" customWidth="1"/>
    <col min="8707" max="8707" width="14.42578125" style="924" customWidth="1"/>
    <col min="8708" max="8708" width="13.85546875" style="924" customWidth="1"/>
    <col min="8709" max="8709" width="14.140625" style="924" customWidth="1"/>
    <col min="8710" max="8710" width="14.5703125" style="924" customWidth="1"/>
    <col min="8711" max="8711" width="15.28515625" style="924" bestFit="1" customWidth="1"/>
    <col min="8712" max="8960" width="11" style="924"/>
    <col min="8961" max="8961" width="52.85546875" style="924" customWidth="1"/>
    <col min="8962" max="8962" width="9.85546875" style="924" bestFit="1" customWidth="1"/>
    <col min="8963" max="8963" width="14.42578125" style="924" customWidth="1"/>
    <col min="8964" max="8964" width="13.85546875" style="924" customWidth="1"/>
    <col min="8965" max="8965" width="14.140625" style="924" customWidth="1"/>
    <col min="8966" max="8966" width="14.5703125" style="924" customWidth="1"/>
    <col min="8967" max="8967" width="15.28515625" style="924" bestFit="1" customWidth="1"/>
    <col min="8968" max="9216" width="11" style="924"/>
    <col min="9217" max="9217" width="52.85546875" style="924" customWidth="1"/>
    <col min="9218" max="9218" width="9.85546875" style="924" bestFit="1" customWidth="1"/>
    <col min="9219" max="9219" width="14.42578125" style="924" customWidth="1"/>
    <col min="9220" max="9220" width="13.85546875" style="924" customWidth="1"/>
    <col min="9221" max="9221" width="14.140625" style="924" customWidth="1"/>
    <col min="9222" max="9222" width="14.5703125" style="924" customWidth="1"/>
    <col min="9223" max="9223" width="15.28515625" style="924" bestFit="1" customWidth="1"/>
    <col min="9224" max="9472" width="11" style="924"/>
    <col min="9473" max="9473" width="52.85546875" style="924" customWidth="1"/>
    <col min="9474" max="9474" width="9.85546875" style="924" bestFit="1" customWidth="1"/>
    <col min="9475" max="9475" width="14.42578125" style="924" customWidth="1"/>
    <col min="9476" max="9476" width="13.85546875" style="924" customWidth="1"/>
    <col min="9477" max="9477" width="14.140625" style="924" customWidth="1"/>
    <col min="9478" max="9478" width="14.5703125" style="924" customWidth="1"/>
    <col min="9479" max="9479" width="15.28515625" style="924" bestFit="1" customWidth="1"/>
    <col min="9480" max="9728" width="11" style="924"/>
    <col min="9729" max="9729" width="52.85546875" style="924" customWidth="1"/>
    <col min="9730" max="9730" width="9.85546875" style="924" bestFit="1" customWidth="1"/>
    <col min="9731" max="9731" width="14.42578125" style="924" customWidth="1"/>
    <col min="9732" max="9732" width="13.85546875" style="924" customWidth="1"/>
    <col min="9733" max="9733" width="14.140625" style="924" customWidth="1"/>
    <col min="9734" max="9734" width="14.5703125" style="924" customWidth="1"/>
    <col min="9735" max="9735" width="15.28515625" style="924" bestFit="1" customWidth="1"/>
    <col min="9736" max="9984" width="11" style="924"/>
    <col min="9985" max="9985" width="52.85546875" style="924" customWidth="1"/>
    <col min="9986" max="9986" width="9.85546875" style="924" bestFit="1" customWidth="1"/>
    <col min="9987" max="9987" width="14.42578125" style="924" customWidth="1"/>
    <col min="9988" max="9988" width="13.85546875" style="924" customWidth="1"/>
    <col min="9989" max="9989" width="14.140625" style="924" customWidth="1"/>
    <col min="9990" max="9990" width="14.5703125" style="924" customWidth="1"/>
    <col min="9991" max="9991" width="15.28515625" style="924" bestFit="1" customWidth="1"/>
    <col min="9992" max="10240" width="11" style="924"/>
    <col min="10241" max="10241" width="52.85546875" style="924" customWidth="1"/>
    <col min="10242" max="10242" width="9.85546875" style="924" bestFit="1" customWidth="1"/>
    <col min="10243" max="10243" width="14.42578125" style="924" customWidth="1"/>
    <col min="10244" max="10244" width="13.85546875" style="924" customWidth="1"/>
    <col min="10245" max="10245" width="14.140625" style="924" customWidth="1"/>
    <col min="10246" max="10246" width="14.5703125" style="924" customWidth="1"/>
    <col min="10247" max="10247" width="15.28515625" style="924" bestFit="1" customWidth="1"/>
    <col min="10248" max="10496" width="11" style="924"/>
    <col min="10497" max="10497" width="52.85546875" style="924" customWidth="1"/>
    <col min="10498" max="10498" width="9.85546875" style="924" bestFit="1" customWidth="1"/>
    <col min="10499" max="10499" width="14.42578125" style="924" customWidth="1"/>
    <col min="10500" max="10500" width="13.85546875" style="924" customWidth="1"/>
    <col min="10501" max="10501" width="14.140625" style="924" customWidth="1"/>
    <col min="10502" max="10502" width="14.5703125" style="924" customWidth="1"/>
    <col min="10503" max="10503" width="15.28515625" style="924" bestFit="1" customWidth="1"/>
    <col min="10504" max="10752" width="11" style="924"/>
    <col min="10753" max="10753" width="52.85546875" style="924" customWidth="1"/>
    <col min="10754" max="10754" width="9.85546875" style="924" bestFit="1" customWidth="1"/>
    <col min="10755" max="10755" width="14.42578125" style="924" customWidth="1"/>
    <col min="10756" max="10756" width="13.85546875" style="924" customWidth="1"/>
    <col min="10757" max="10757" width="14.140625" style="924" customWidth="1"/>
    <col min="10758" max="10758" width="14.5703125" style="924" customWidth="1"/>
    <col min="10759" max="10759" width="15.28515625" style="924" bestFit="1" customWidth="1"/>
    <col min="10760" max="11008" width="11" style="924"/>
    <col min="11009" max="11009" width="52.85546875" style="924" customWidth="1"/>
    <col min="11010" max="11010" width="9.85546875" style="924" bestFit="1" customWidth="1"/>
    <col min="11011" max="11011" width="14.42578125" style="924" customWidth="1"/>
    <col min="11012" max="11012" width="13.85546875" style="924" customWidth="1"/>
    <col min="11013" max="11013" width="14.140625" style="924" customWidth="1"/>
    <col min="11014" max="11014" width="14.5703125" style="924" customWidth="1"/>
    <col min="11015" max="11015" width="15.28515625" style="924" bestFit="1" customWidth="1"/>
    <col min="11016" max="11264" width="11" style="924"/>
    <col min="11265" max="11265" width="52.85546875" style="924" customWidth="1"/>
    <col min="11266" max="11266" width="9.85546875" style="924" bestFit="1" customWidth="1"/>
    <col min="11267" max="11267" width="14.42578125" style="924" customWidth="1"/>
    <col min="11268" max="11268" width="13.85546875" style="924" customWidth="1"/>
    <col min="11269" max="11269" width="14.140625" style="924" customWidth="1"/>
    <col min="11270" max="11270" width="14.5703125" style="924" customWidth="1"/>
    <col min="11271" max="11271" width="15.28515625" style="924" bestFit="1" customWidth="1"/>
    <col min="11272" max="11520" width="11" style="924"/>
    <col min="11521" max="11521" width="52.85546875" style="924" customWidth="1"/>
    <col min="11522" max="11522" width="9.85546875" style="924" bestFit="1" customWidth="1"/>
    <col min="11523" max="11523" width="14.42578125" style="924" customWidth="1"/>
    <col min="11524" max="11524" width="13.85546875" style="924" customWidth="1"/>
    <col min="11525" max="11525" width="14.140625" style="924" customWidth="1"/>
    <col min="11526" max="11526" width="14.5703125" style="924" customWidth="1"/>
    <col min="11527" max="11527" width="15.28515625" style="924" bestFit="1" customWidth="1"/>
    <col min="11528" max="11776" width="11" style="924"/>
    <col min="11777" max="11777" width="52.85546875" style="924" customWidth="1"/>
    <col min="11778" max="11778" width="9.85546875" style="924" bestFit="1" customWidth="1"/>
    <col min="11779" max="11779" width="14.42578125" style="924" customWidth="1"/>
    <col min="11780" max="11780" width="13.85546875" style="924" customWidth="1"/>
    <col min="11781" max="11781" width="14.140625" style="924" customWidth="1"/>
    <col min="11782" max="11782" width="14.5703125" style="924" customWidth="1"/>
    <col min="11783" max="11783" width="15.28515625" style="924" bestFit="1" customWidth="1"/>
    <col min="11784" max="12032" width="11" style="924"/>
    <col min="12033" max="12033" width="52.85546875" style="924" customWidth="1"/>
    <col min="12034" max="12034" width="9.85546875" style="924" bestFit="1" customWidth="1"/>
    <col min="12035" max="12035" width="14.42578125" style="924" customWidth="1"/>
    <col min="12036" max="12036" width="13.85546875" style="924" customWidth="1"/>
    <col min="12037" max="12037" width="14.140625" style="924" customWidth="1"/>
    <col min="12038" max="12038" width="14.5703125" style="924" customWidth="1"/>
    <col min="12039" max="12039" width="15.28515625" style="924" bestFit="1" customWidth="1"/>
    <col min="12040" max="12288" width="11" style="924"/>
    <col min="12289" max="12289" width="52.85546875" style="924" customWidth="1"/>
    <col min="12290" max="12290" width="9.85546875" style="924" bestFit="1" customWidth="1"/>
    <col min="12291" max="12291" width="14.42578125" style="924" customWidth="1"/>
    <col min="12292" max="12292" width="13.85546875" style="924" customWidth="1"/>
    <col min="12293" max="12293" width="14.140625" style="924" customWidth="1"/>
    <col min="12294" max="12294" width="14.5703125" style="924" customWidth="1"/>
    <col min="12295" max="12295" width="15.28515625" style="924" bestFit="1" customWidth="1"/>
    <col min="12296" max="12544" width="11" style="924"/>
    <col min="12545" max="12545" width="52.85546875" style="924" customWidth="1"/>
    <col min="12546" max="12546" width="9.85546875" style="924" bestFit="1" customWidth="1"/>
    <col min="12547" max="12547" width="14.42578125" style="924" customWidth="1"/>
    <col min="12548" max="12548" width="13.85546875" style="924" customWidth="1"/>
    <col min="12549" max="12549" width="14.140625" style="924" customWidth="1"/>
    <col min="12550" max="12550" width="14.5703125" style="924" customWidth="1"/>
    <col min="12551" max="12551" width="15.28515625" style="924" bestFit="1" customWidth="1"/>
    <col min="12552" max="12800" width="11" style="924"/>
    <col min="12801" max="12801" width="52.85546875" style="924" customWidth="1"/>
    <col min="12802" max="12802" width="9.85546875" style="924" bestFit="1" customWidth="1"/>
    <col min="12803" max="12803" width="14.42578125" style="924" customWidth="1"/>
    <col min="12804" max="12804" width="13.85546875" style="924" customWidth="1"/>
    <col min="12805" max="12805" width="14.140625" style="924" customWidth="1"/>
    <col min="12806" max="12806" width="14.5703125" style="924" customWidth="1"/>
    <col min="12807" max="12807" width="15.28515625" style="924" bestFit="1" customWidth="1"/>
    <col min="12808" max="13056" width="11" style="924"/>
    <col min="13057" max="13057" width="52.85546875" style="924" customWidth="1"/>
    <col min="13058" max="13058" width="9.85546875" style="924" bestFit="1" customWidth="1"/>
    <col min="13059" max="13059" width="14.42578125" style="924" customWidth="1"/>
    <col min="13060" max="13060" width="13.85546875" style="924" customWidth="1"/>
    <col min="13061" max="13061" width="14.140625" style="924" customWidth="1"/>
    <col min="13062" max="13062" width="14.5703125" style="924" customWidth="1"/>
    <col min="13063" max="13063" width="15.28515625" style="924" bestFit="1" customWidth="1"/>
    <col min="13064" max="13312" width="11" style="924"/>
    <col min="13313" max="13313" width="52.85546875" style="924" customWidth="1"/>
    <col min="13314" max="13314" width="9.85546875" style="924" bestFit="1" customWidth="1"/>
    <col min="13315" max="13315" width="14.42578125" style="924" customWidth="1"/>
    <col min="13316" max="13316" width="13.85546875" style="924" customWidth="1"/>
    <col min="13317" max="13317" width="14.140625" style="924" customWidth="1"/>
    <col min="13318" max="13318" width="14.5703125" style="924" customWidth="1"/>
    <col min="13319" max="13319" width="15.28515625" style="924" bestFit="1" customWidth="1"/>
    <col min="13320" max="13568" width="11" style="924"/>
    <col min="13569" max="13569" width="52.85546875" style="924" customWidth="1"/>
    <col min="13570" max="13570" width="9.85546875" style="924" bestFit="1" customWidth="1"/>
    <col min="13571" max="13571" width="14.42578125" style="924" customWidth="1"/>
    <col min="13572" max="13572" width="13.85546875" style="924" customWidth="1"/>
    <col min="13573" max="13573" width="14.140625" style="924" customWidth="1"/>
    <col min="13574" max="13574" width="14.5703125" style="924" customWidth="1"/>
    <col min="13575" max="13575" width="15.28515625" style="924" bestFit="1" customWidth="1"/>
    <col min="13576" max="13824" width="11" style="924"/>
    <col min="13825" max="13825" width="52.85546875" style="924" customWidth="1"/>
    <col min="13826" max="13826" width="9.85546875" style="924" bestFit="1" customWidth="1"/>
    <col min="13827" max="13827" width="14.42578125" style="924" customWidth="1"/>
    <col min="13828" max="13828" width="13.85546875" style="924" customWidth="1"/>
    <col min="13829" max="13829" width="14.140625" style="924" customWidth="1"/>
    <col min="13830" max="13830" width="14.5703125" style="924" customWidth="1"/>
    <col min="13831" max="13831" width="15.28515625" style="924" bestFit="1" customWidth="1"/>
    <col min="13832" max="14080" width="11" style="924"/>
    <col min="14081" max="14081" width="52.85546875" style="924" customWidth="1"/>
    <col min="14082" max="14082" width="9.85546875" style="924" bestFit="1" customWidth="1"/>
    <col min="14083" max="14083" width="14.42578125" style="924" customWidth="1"/>
    <col min="14084" max="14084" width="13.85546875" style="924" customWidth="1"/>
    <col min="14085" max="14085" width="14.140625" style="924" customWidth="1"/>
    <col min="14086" max="14086" width="14.5703125" style="924" customWidth="1"/>
    <col min="14087" max="14087" width="15.28515625" style="924" bestFit="1" customWidth="1"/>
    <col min="14088" max="14336" width="11" style="924"/>
    <col min="14337" max="14337" width="52.85546875" style="924" customWidth="1"/>
    <col min="14338" max="14338" width="9.85546875" style="924" bestFit="1" customWidth="1"/>
    <col min="14339" max="14339" width="14.42578125" style="924" customWidth="1"/>
    <col min="14340" max="14340" width="13.85546875" style="924" customWidth="1"/>
    <col min="14341" max="14341" width="14.140625" style="924" customWidth="1"/>
    <col min="14342" max="14342" width="14.5703125" style="924" customWidth="1"/>
    <col min="14343" max="14343" width="15.28515625" style="924" bestFit="1" customWidth="1"/>
    <col min="14344" max="14592" width="11" style="924"/>
    <col min="14593" max="14593" width="52.85546875" style="924" customWidth="1"/>
    <col min="14594" max="14594" width="9.85546875" style="924" bestFit="1" customWidth="1"/>
    <col min="14595" max="14595" width="14.42578125" style="924" customWidth="1"/>
    <col min="14596" max="14596" width="13.85546875" style="924" customWidth="1"/>
    <col min="14597" max="14597" width="14.140625" style="924" customWidth="1"/>
    <col min="14598" max="14598" width="14.5703125" style="924" customWidth="1"/>
    <col min="14599" max="14599" width="15.28515625" style="924" bestFit="1" customWidth="1"/>
    <col min="14600" max="14848" width="11" style="924"/>
    <col min="14849" max="14849" width="52.85546875" style="924" customWidth="1"/>
    <col min="14850" max="14850" width="9.85546875" style="924" bestFit="1" customWidth="1"/>
    <col min="14851" max="14851" width="14.42578125" style="924" customWidth="1"/>
    <col min="14852" max="14852" width="13.85546875" style="924" customWidth="1"/>
    <col min="14853" max="14853" width="14.140625" style="924" customWidth="1"/>
    <col min="14854" max="14854" width="14.5703125" style="924" customWidth="1"/>
    <col min="14855" max="14855" width="15.28515625" style="924" bestFit="1" customWidth="1"/>
    <col min="14856" max="15104" width="11" style="924"/>
    <col min="15105" max="15105" width="52.85546875" style="924" customWidth="1"/>
    <col min="15106" max="15106" width="9.85546875" style="924" bestFit="1" customWidth="1"/>
    <col min="15107" max="15107" width="14.42578125" style="924" customWidth="1"/>
    <col min="15108" max="15108" width="13.85546875" style="924" customWidth="1"/>
    <col min="15109" max="15109" width="14.140625" style="924" customWidth="1"/>
    <col min="15110" max="15110" width="14.5703125" style="924" customWidth="1"/>
    <col min="15111" max="15111" width="15.28515625" style="924" bestFit="1" customWidth="1"/>
    <col min="15112" max="15360" width="11" style="924"/>
    <col min="15361" max="15361" width="52.85546875" style="924" customWidth="1"/>
    <col min="15362" max="15362" width="9.85546875" style="924" bestFit="1" customWidth="1"/>
    <col min="15363" max="15363" width="14.42578125" style="924" customWidth="1"/>
    <col min="15364" max="15364" width="13.85546875" style="924" customWidth="1"/>
    <col min="15365" max="15365" width="14.140625" style="924" customWidth="1"/>
    <col min="15366" max="15366" width="14.5703125" style="924" customWidth="1"/>
    <col min="15367" max="15367" width="15.28515625" style="924" bestFit="1" customWidth="1"/>
    <col min="15368" max="15616" width="11" style="924"/>
    <col min="15617" max="15617" width="52.85546875" style="924" customWidth="1"/>
    <col min="15618" max="15618" width="9.85546875" style="924" bestFit="1" customWidth="1"/>
    <col min="15619" max="15619" width="14.42578125" style="924" customWidth="1"/>
    <col min="15620" max="15620" width="13.85546875" style="924" customWidth="1"/>
    <col min="15621" max="15621" width="14.140625" style="924" customWidth="1"/>
    <col min="15622" max="15622" width="14.5703125" style="924" customWidth="1"/>
    <col min="15623" max="15623" width="15.28515625" style="924" bestFit="1" customWidth="1"/>
    <col min="15624" max="15872" width="11" style="924"/>
    <col min="15873" max="15873" width="52.85546875" style="924" customWidth="1"/>
    <col min="15874" max="15874" width="9.85546875" style="924" bestFit="1" customWidth="1"/>
    <col min="15875" max="15875" width="14.42578125" style="924" customWidth="1"/>
    <col min="15876" max="15876" width="13.85546875" style="924" customWidth="1"/>
    <col min="15877" max="15877" width="14.140625" style="924" customWidth="1"/>
    <col min="15878" max="15878" width="14.5703125" style="924" customWidth="1"/>
    <col min="15879" max="15879" width="15.28515625" style="924" bestFit="1" customWidth="1"/>
    <col min="15880" max="16128" width="11" style="924"/>
    <col min="16129" max="16129" width="52.85546875" style="924" customWidth="1"/>
    <col min="16130" max="16130" width="9.85546875" style="924" bestFit="1" customWidth="1"/>
    <col min="16131" max="16131" width="14.42578125" style="924" customWidth="1"/>
    <col min="16132" max="16132" width="13.85546875" style="924" customWidth="1"/>
    <col min="16133" max="16133" width="14.140625" style="924" customWidth="1"/>
    <col min="16134" max="16134" width="14.5703125" style="924" customWidth="1"/>
    <col min="16135" max="16135" width="15.28515625" style="924" bestFit="1" customWidth="1"/>
    <col min="16136" max="16384" width="11" style="924"/>
  </cols>
  <sheetData>
    <row r="1" spans="1:7" ht="13.5" thickBot="1" x14ac:dyDescent="0.25"/>
    <row r="2" spans="1:7" x14ac:dyDescent="0.2">
      <c r="A2" s="1125" t="s">
        <v>2318</v>
      </c>
      <c r="B2" s="1126"/>
      <c r="C2" s="1126"/>
      <c r="D2" s="1126"/>
      <c r="E2" s="1126"/>
      <c r="F2" s="1126"/>
      <c r="G2" s="1364"/>
    </row>
    <row r="3" spans="1:7" x14ac:dyDescent="0.2">
      <c r="A3" s="1345" t="s">
        <v>501</v>
      </c>
      <c r="B3" s="1346"/>
      <c r="C3" s="1346"/>
      <c r="D3" s="1346"/>
      <c r="E3" s="1346"/>
      <c r="F3" s="1346"/>
      <c r="G3" s="1365"/>
    </row>
    <row r="4" spans="1:7" x14ac:dyDescent="0.2">
      <c r="A4" s="1345" t="s">
        <v>617</v>
      </c>
      <c r="B4" s="1346"/>
      <c r="C4" s="1346"/>
      <c r="D4" s="1346"/>
      <c r="E4" s="1346"/>
      <c r="F4" s="1346"/>
      <c r="G4" s="1365"/>
    </row>
    <row r="5" spans="1:7" x14ac:dyDescent="0.2">
      <c r="A5" s="1345" t="s">
        <v>2319</v>
      </c>
      <c r="B5" s="1346"/>
      <c r="C5" s="1346"/>
      <c r="D5" s="1346"/>
      <c r="E5" s="1346"/>
      <c r="F5" s="1346"/>
      <c r="G5" s="1365"/>
    </row>
    <row r="6" spans="1:7" ht="13.5" thickBot="1" x14ac:dyDescent="0.25">
      <c r="A6" s="1348" t="s">
        <v>83</v>
      </c>
      <c r="B6" s="1349"/>
      <c r="C6" s="1349"/>
      <c r="D6" s="1349"/>
      <c r="E6" s="1349"/>
      <c r="F6" s="1349"/>
      <c r="G6" s="1366"/>
    </row>
    <row r="7" spans="1:7" ht="15.75" customHeight="1" x14ac:dyDescent="0.2">
      <c r="A7" s="1125" t="s">
        <v>84</v>
      </c>
      <c r="B7" s="1375" t="s">
        <v>503</v>
      </c>
      <c r="C7" s="1376"/>
      <c r="D7" s="1376"/>
      <c r="E7" s="1376"/>
      <c r="F7" s="1377"/>
      <c r="G7" s="1355" t="s">
        <v>504</v>
      </c>
    </row>
    <row r="8" spans="1:7" ht="15.75" customHeight="1" thickBot="1" x14ac:dyDescent="0.25">
      <c r="A8" s="1345"/>
      <c r="B8" s="1131"/>
      <c r="C8" s="1132"/>
      <c r="D8" s="1132"/>
      <c r="E8" s="1132"/>
      <c r="F8" s="1133"/>
      <c r="G8" s="1384"/>
    </row>
    <row r="9" spans="1:7" ht="26.25" thickBot="1" x14ac:dyDescent="0.25">
      <c r="A9" s="1348"/>
      <c r="B9" s="1021" t="s">
        <v>505</v>
      </c>
      <c r="C9" s="920" t="s">
        <v>506</v>
      </c>
      <c r="D9" s="920" t="s">
        <v>507</v>
      </c>
      <c r="E9" s="920" t="s">
        <v>380</v>
      </c>
      <c r="F9" s="920" t="s">
        <v>603</v>
      </c>
      <c r="G9" s="1356"/>
    </row>
    <row r="10" spans="1:7" x14ac:dyDescent="0.2">
      <c r="A10" s="1022"/>
      <c r="B10" s="1023"/>
      <c r="C10" s="1023"/>
      <c r="D10" s="1023"/>
      <c r="E10" s="1023"/>
      <c r="F10" s="1023"/>
      <c r="G10" s="1023"/>
    </row>
    <row r="11" spans="1:7" x14ac:dyDescent="0.2">
      <c r="A11" s="1024" t="s">
        <v>649</v>
      </c>
      <c r="B11" s="1025">
        <f t="shared" ref="B11:G11" si="0">B12+B22+B31+B42</f>
        <v>10728556.92</v>
      </c>
      <c r="C11" s="1025">
        <f t="shared" si="0"/>
        <v>387312.4</v>
      </c>
      <c r="D11" s="1025">
        <f t="shared" si="0"/>
        <v>11115869.32</v>
      </c>
      <c r="E11" s="1025">
        <f t="shared" si="0"/>
        <v>4707863.34</v>
      </c>
      <c r="F11" s="1025">
        <f t="shared" si="0"/>
        <v>4580602.5199999996</v>
      </c>
      <c r="G11" s="1025">
        <f t="shared" si="0"/>
        <v>6408005.9800000004</v>
      </c>
    </row>
    <row r="12" spans="1:7" x14ac:dyDescent="0.2">
      <c r="A12" s="1024" t="s">
        <v>650</v>
      </c>
      <c r="B12" s="1025">
        <f>SUM(B13:B20)</f>
        <v>0</v>
      </c>
      <c r="C12" s="1025">
        <f>SUM(C13:C20)</f>
        <v>0</v>
      </c>
      <c r="D12" s="1025">
        <f>SUM(D13:D20)</f>
        <v>0</v>
      </c>
      <c r="E12" s="1025">
        <f>SUM(E13:E20)</f>
        <v>0</v>
      </c>
      <c r="F12" s="1025">
        <f>SUM(F13:F20)</f>
        <v>0</v>
      </c>
      <c r="G12" s="1025">
        <f>D12-E12</f>
        <v>0</v>
      </c>
    </row>
    <row r="13" spans="1:7" x14ac:dyDescent="0.2">
      <c r="A13" s="1026" t="s">
        <v>651</v>
      </c>
      <c r="B13" s="1027"/>
      <c r="C13" s="1027"/>
      <c r="D13" s="1027">
        <f>B13+C13</f>
        <v>0</v>
      </c>
      <c r="E13" s="1027"/>
      <c r="F13" s="1027"/>
      <c r="G13" s="1027">
        <f t="shared" ref="G13:G20" si="1">D13-E13</f>
        <v>0</v>
      </c>
    </row>
    <row r="14" spans="1:7" x14ac:dyDescent="0.2">
      <c r="A14" s="1026" t="s">
        <v>652</v>
      </c>
      <c r="B14" s="1027"/>
      <c r="C14" s="1027"/>
      <c r="D14" s="1027">
        <f t="shared" ref="D14:D20" si="2">B14+C14</f>
        <v>0</v>
      </c>
      <c r="E14" s="1027"/>
      <c r="F14" s="1027"/>
      <c r="G14" s="1027">
        <f t="shared" si="1"/>
        <v>0</v>
      </c>
    </row>
    <row r="15" spans="1:7" x14ac:dyDescent="0.2">
      <c r="A15" s="1026" t="s">
        <v>653</v>
      </c>
      <c r="B15" s="1027"/>
      <c r="C15" s="1027"/>
      <c r="D15" s="1027">
        <f t="shared" si="2"/>
        <v>0</v>
      </c>
      <c r="E15" s="1027"/>
      <c r="F15" s="1027"/>
      <c r="G15" s="1027">
        <f t="shared" si="1"/>
        <v>0</v>
      </c>
    </row>
    <row r="16" spans="1:7" x14ac:dyDescent="0.2">
      <c r="A16" s="1026" t="s">
        <v>654</v>
      </c>
      <c r="B16" s="1027"/>
      <c r="C16" s="1027"/>
      <c r="D16" s="1027">
        <f t="shared" si="2"/>
        <v>0</v>
      </c>
      <c r="E16" s="1027"/>
      <c r="F16" s="1027"/>
      <c r="G16" s="1027">
        <f t="shared" si="1"/>
        <v>0</v>
      </c>
    </row>
    <row r="17" spans="1:7" x14ac:dyDescent="0.2">
      <c r="A17" s="1026" t="s">
        <v>655</v>
      </c>
      <c r="B17" s="1027"/>
      <c r="C17" s="1027"/>
      <c r="D17" s="1027">
        <f t="shared" si="2"/>
        <v>0</v>
      </c>
      <c r="E17" s="1027"/>
      <c r="F17" s="1027"/>
      <c r="G17" s="1027">
        <f t="shared" si="1"/>
        <v>0</v>
      </c>
    </row>
    <row r="18" spans="1:7" x14ac:dyDescent="0.2">
      <c r="A18" s="1026" t="s">
        <v>656</v>
      </c>
      <c r="B18" s="1027"/>
      <c r="C18" s="1027"/>
      <c r="D18" s="1027">
        <f t="shared" si="2"/>
        <v>0</v>
      </c>
      <c r="E18" s="1027"/>
      <c r="F18" s="1027"/>
      <c r="G18" s="1027">
        <f t="shared" si="1"/>
        <v>0</v>
      </c>
    </row>
    <row r="19" spans="1:7" x14ac:dyDescent="0.2">
      <c r="A19" s="1026" t="s">
        <v>657</v>
      </c>
      <c r="B19" s="1027"/>
      <c r="C19" s="1027"/>
      <c r="D19" s="1027">
        <f t="shared" si="2"/>
        <v>0</v>
      </c>
      <c r="E19" s="1027"/>
      <c r="F19" s="1027"/>
      <c r="G19" s="1027">
        <f t="shared" si="1"/>
        <v>0</v>
      </c>
    </row>
    <row r="20" spans="1:7" x14ac:dyDescent="0.2">
      <c r="A20" s="1026" t="s">
        <v>658</v>
      </c>
      <c r="B20" s="1027"/>
      <c r="C20" s="1027"/>
      <c r="D20" s="1027">
        <f t="shared" si="2"/>
        <v>0</v>
      </c>
      <c r="E20" s="1027"/>
      <c r="F20" s="1027"/>
      <c r="G20" s="1027">
        <f t="shared" si="1"/>
        <v>0</v>
      </c>
    </row>
    <row r="21" spans="1:7" x14ac:dyDescent="0.2">
      <c r="A21" s="1028"/>
      <c r="B21" s="1027"/>
      <c r="C21" s="1027"/>
      <c r="D21" s="1027"/>
      <c r="E21" s="1027"/>
      <c r="F21" s="1027"/>
      <c r="G21" s="1027"/>
    </row>
    <row r="22" spans="1:7" x14ac:dyDescent="0.2">
      <c r="A22" s="1024" t="s">
        <v>659</v>
      </c>
      <c r="B22" s="1025">
        <f>SUM(B23:B29)</f>
        <v>10728556.92</v>
      </c>
      <c r="C22" s="1025">
        <f>SUM(C23:C29)</f>
        <v>387312.4</v>
      </c>
      <c r="D22" s="1025">
        <f>SUM(D23:D29)</f>
        <v>11115869.32</v>
      </c>
      <c r="E22" s="1025">
        <f>SUM(E23:E29)</f>
        <v>4707863.34</v>
      </c>
      <c r="F22" s="1025">
        <f>SUM(F23:F29)</f>
        <v>4580602.5199999996</v>
      </c>
      <c r="G22" s="1025">
        <f t="shared" ref="G22:G29" si="3">D22-E22</f>
        <v>6408005.9800000004</v>
      </c>
    </row>
    <row r="23" spans="1:7" x14ac:dyDescent="0.2">
      <c r="A23" s="1026" t="s">
        <v>660</v>
      </c>
      <c r="B23" s="1027"/>
      <c r="C23" s="1027"/>
      <c r="D23" s="1027">
        <f>B23+C23</f>
        <v>0</v>
      </c>
      <c r="E23" s="1027"/>
      <c r="F23" s="1027"/>
      <c r="G23" s="1027">
        <f t="shared" si="3"/>
        <v>0</v>
      </c>
    </row>
    <row r="24" spans="1:7" x14ac:dyDescent="0.2">
      <c r="A24" s="1026" t="s">
        <v>661</v>
      </c>
      <c r="B24" s="1027"/>
      <c r="C24" s="1027"/>
      <c r="D24" s="1027">
        <f t="shared" ref="D24:D29" si="4">B24+C24</f>
        <v>0</v>
      </c>
      <c r="E24" s="1027"/>
      <c r="F24" s="1027"/>
      <c r="G24" s="1027">
        <f t="shared" si="3"/>
        <v>0</v>
      </c>
    </row>
    <row r="25" spans="1:7" x14ac:dyDescent="0.2">
      <c r="A25" s="1026" t="s">
        <v>662</v>
      </c>
      <c r="B25" s="1027"/>
      <c r="C25" s="1027"/>
      <c r="D25" s="1027">
        <f t="shared" si="4"/>
        <v>0</v>
      </c>
      <c r="E25" s="1027"/>
      <c r="F25" s="1027"/>
      <c r="G25" s="1027">
        <f t="shared" si="3"/>
        <v>0</v>
      </c>
    </row>
    <row r="26" spans="1:7" x14ac:dyDescent="0.2">
      <c r="A26" s="1026" t="s">
        <v>663</v>
      </c>
      <c r="B26" s="1027"/>
      <c r="C26" s="1027"/>
      <c r="D26" s="1027">
        <f t="shared" si="4"/>
        <v>0</v>
      </c>
      <c r="E26" s="1027"/>
      <c r="F26" s="1027"/>
      <c r="G26" s="1027">
        <f t="shared" si="3"/>
        <v>0</v>
      </c>
    </row>
    <row r="27" spans="1:7" x14ac:dyDescent="0.2">
      <c r="A27" s="1026" t="s">
        <v>664</v>
      </c>
      <c r="B27" s="1027">
        <v>10728556.92</v>
      </c>
      <c r="C27" s="1027">
        <v>387312.4</v>
      </c>
      <c r="D27" s="1027">
        <f t="shared" si="4"/>
        <v>11115869.32</v>
      </c>
      <c r="E27" s="1027">
        <v>4707863.34</v>
      </c>
      <c r="F27" s="1027">
        <v>4580602.5199999996</v>
      </c>
      <c r="G27" s="1027">
        <f t="shared" si="3"/>
        <v>6408005.9800000004</v>
      </c>
    </row>
    <row r="28" spans="1:7" x14ac:dyDescent="0.2">
      <c r="A28" s="1026" t="s">
        <v>665</v>
      </c>
      <c r="B28" s="1027"/>
      <c r="C28" s="1027"/>
      <c r="D28" s="1027">
        <f t="shared" si="4"/>
        <v>0</v>
      </c>
      <c r="E28" s="1027"/>
      <c r="F28" s="1027"/>
      <c r="G28" s="1027">
        <f t="shared" si="3"/>
        <v>0</v>
      </c>
    </row>
    <row r="29" spans="1:7" x14ac:dyDescent="0.2">
      <c r="A29" s="1026" t="s">
        <v>666</v>
      </c>
      <c r="B29" s="1027"/>
      <c r="C29" s="1027"/>
      <c r="D29" s="1027">
        <f t="shared" si="4"/>
        <v>0</v>
      </c>
      <c r="E29" s="1027"/>
      <c r="F29" s="1027"/>
      <c r="G29" s="1027">
        <f t="shared" si="3"/>
        <v>0</v>
      </c>
    </row>
    <row r="30" spans="1:7" x14ac:dyDescent="0.2">
      <c r="A30" s="1028"/>
      <c r="B30" s="1027"/>
      <c r="C30" s="1027"/>
      <c r="D30" s="1027"/>
      <c r="E30" s="1027"/>
      <c r="F30" s="1027"/>
      <c r="G30" s="1027"/>
    </row>
    <row r="31" spans="1:7" x14ac:dyDescent="0.2">
      <c r="A31" s="1024" t="s">
        <v>667</v>
      </c>
      <c r="B31" s="1025">
        <f>SUM(B32:B40)</f>
        <v>0</v>
      </c>
      <c r="C31" s="1025">
        <f>SUM(C32:C40)</f>
        <v>0</v>
      </c>
      <c r="D31" s="1025">
        <f>SUM(D32:D40)</f>
        <v>0</v>
      </c>
      <c r="E31" s="1025">
        <f>SUM(E32:E40)</f>
        <v>0</v>
      </c>
      <c r="F31" s="1025">
        <f>SUM(F32:F40)</f>
        <v>0</v>
      </c>
      <c r="G31" s="1025">
        <f t="shared" ref="G31:G40" si="5">D31-E31</f>
        <v>0</v>
      </c>
    </row>
    <row r="32" spans="1:7" x14ac:dyDescent="0.2">
      <c r="A32" s="1026" t="s">
        <v>668</v>
      </c>
      <c r="B32" s="1027"/>
      <c r="C32" s="1027"/>
      <c r="D32" s="1027">
        <f>B32+C32</f>
        <v>0</v>
      </c>
      <c r="E32" s="1027"/>
      <c r="F32" s="1027"/>
      <c r="G32" s="1027">
        <f t="shared" si="5"/>
        <v>0</v>
      </c>
    </row>
    <row r="33" spans="1:7" x14ac:dyDescent="0.2">
      <c r="A33" s="1026" t="s">
        <v>669</v>
      </c>
      <c r="B33" s="1027"/>
      <c r="C33" s="1027"/>
      <c r="D33" s="1027">
        <f t="shared" ref="D33:D40" si="6">B33+C33</f>
        <v>0</v>
      </c>
      <c r="E33" s="1027"/>
      <c r="F33" s="1027"/>
      <c r="G33" s="1027">
        <f t="shared" si="5"/>
        <v>0</v>
      </c>
    </row>
    <row r="34" spans="1:7" x14ac:dyDescent="0.2">
      <c r="A34" s="1026" t="s">
        <v>670</v>
      </c>
      <c r="B34" s="1027"/>
      <c r="C34" s="1027"/>
      <c r="D34" s="1027">
        <f t="shared" si="6"/>
        <v>0</v>
      </c>
      <c r="E34" s="1027"/>
      <c r="F34" s="1027"/>
      <c r="G34" s="1027">
        <f t="shared" si="5"/>
        <v>0</v>
      </c>
    </row>
    <row r="35" spans="1:7" x14ac:dyDescent="0.2">
      <c r="A35" s="1026" t="s">
        <v>671</v>
      </c>
      <c r="B35" s="1027"/>
      <c r="C35" s="1027"/>
      <c r="D35" s="1027">
        <f t="shared" si="6"/>
        <v>0</v>
      </c>
      <c r="E35" s="1027"/>
      <c r="F35" s="1027"/>
      <c r="G35" s="1027">
        <f t="shared" si="5"/>
        <v>0</v>
      </c>
    </row>
    <row r="36" spans="1:7" x14ac:dyDescent="0.2">
      <c r="A36" s="1026" t="s">
        <v>672</v>
      </c>
      <c r="B36" s="1027"/>
      <c r="C36" s="1027"/>
      <c r="D36" s="1027">
        <f t="shared" si="6"/>
        <v>0</v>
      </c>
      <c r="E36" s="1027"/>
      <c r="F36" s="1027"/>
      <c r="G36" s="1027">
        <f t="shared" si="5"/>
        <v>0</v>
      </c>
    </row>
    <row r="37" spans="1:7" x14ac:dyDescent="0.2">
      <c r="A37" s="1026" t="s">
        <v>673</v>
      </c>
      <c r="B37" s="1027"/>
      <c r="C37" s="1027"/>
      <c r="D37" s="1027">
        <f t="shared" si="6"/>
        <v>0</v>
      </c>
      <c r="E37" s="1027"/>
      <c r="F37" s="1027"/>
      <c r="G37" s="1027">
        <f t="shared" si="5"/>
        <v>0</v>
      </c>
    </row>
    <row r="38" spans="1:7" x14ac:dyDescent="0.2">
      <c r="A38" s="1026" t="s">
        <v>674</v>
      </c>
      <c r="B38" s="1027"/>
      <c r="C38" s="1027"/>
      <c r="D38" s="1027">
        <f t="shared" si="6"/>
        <v>0</v>
      </c>
      <c r="E38" s="1027"/>
      <c r="F38" s="1027"/>
      <c r="G38" s="1027">
        <f t="shared" si="5"/>
        <v>0</v>
      </c>
    </row>
    <row r="39" spans="1:7" x14ac:dyDescent="0.2">
      <c r="A39" s="1026" t="s">
        <v>675</v>
      </c>
      <c r="B39" s="1027"/>
      <c r="C39" s="1027"/>
      <c r="D39" s="1027">
        <f t="shared" si="6"/>
        <v>0</v>
      </c>
      <c r="E39" s="1027"/>
      <c r="F39" s="1027"/>
      <c r="G39" s="1027">
        <f t="shared" si="5"/>
        <v>0</v>
      </c>
    </row>
    <row r="40" spans="1:7" x14ac:dyDescent="0.2">
      <c r="A40" s="1026" t="s">
        <v>676</v>
      </c>
      <c r="B40" s="1027"/>
      <c r="C40" s="1027"/>
      <c r="D40" s="1027">
        <f t="shared" si="6"/>
        <v>0</v>
      </c>
      <c r="E40" s="1027"/>
      <c r="F40" s="1027"/>
      <c r="G40" s="1027">
        <f t="shared" si="5"/>
        <v>0</v>
      </c>
    </row>
    <row r="41" spans="1:7" x14ac:dyDescent="0.2">
      <c r="A41" s="1028"/>
      <c r="B41" s="1027"/>
      <c r="C41" s="1027"/>
      <c r="D41" s="1027"/>
      <c r="E41" s="1027"/>
      <c r="F41" s="1027"/>
      <c r="G41" s="1027"/>
    </row>
    <row r="42" spans="1:7" x14ac:dyDescent="0.2">
      <c r="A42" s="1024" t="s">
        <v>677</v>
      </c>
      <c r="B42" s="1025">
        <f>SUM(B43:B46)</f>
        <v>0</v>
      </c>
      <c r="C42" s="1025">
        <f>SUM(C43:C46)</f>
        <v>0</v>
      </c>
      <c r="D42" s="1025">
        <f>SUM(D43:D46)</f>
        <v>0</v>
      </c>
      <c r="E42" s="1025">
        <f>SUM(E43:E46)</f>
        <v>0</v>
      </c>
      <c r="F42" s="1025">
        <f>SUM(F43:F46)</f>
        <v>0</v>
      </c>
      <c r="G42" s="1025">
        <f>D42-E42</f>
        <v>0</v>
      </c>
    </row>
    <row r="43" spans="1:7" x14ac:dyDescent="0.2">
      <c r="A43" s="1026" t="s">
        <v>678</v>
      </c>
      <c r="B43" s="1027"/>
      <c r="C43" s="1027"/>
      <c r="D43" s="1027">
        <f>B43+C43</f>
        <v>0</v>
      </c>
      <c r="E43" s="1027"/>
      <c r="F43" s="1027"/>
      <c r="G43" s="1027">
        <f>D43-E43</f>
        <v>0</v>
      </c>
    </row>
    <row r="44" spans="1:7" ht="25.5" x14ac:dyDescent="0.2">
      <c r="A44" s="943" t="s">
        <v>679</v>
      </c>
      <c r="B44" s="1027"/>
      <c r="C44" s="1027"/>
      <c r="D44" s="1027">
        <f>B44+C44</f>
        <v>0</v>
      </c>
      <c r="E44" s="1027"/>
      <c r="F44" s="1027"/>
      <c r="G44" s="1027">
        <f>D44-E44</f>
        <v>0</v>
      </c>
    </row>
    <row r="45" spans="1:7" x14ac:dyDescent="0.2">
      <c r="A45" s="1026" t="s">
        <v>680</v>
      </c>
      <c r="B45" s="1027"/>
      <c r="C45" s="1027"/>
      <c r="D45" s="1027">
        <f>B45+C45</f>
        <v>0</v>
      </c>
      <c r="E45" s="1027"/>
      <c r="F45" s="1027"/>
      <c r="G45" s="1027">
        <f>D45-E45</f>
        <v>0</v>
      </c>
    </row>
    <row r="46" spans="1:7" x14ac:dyDescent="0.2">
      <c r="A46" s="1026" t="s">
        <v>681</v>
      </c>
      <c r="B46" s="1027"/>
      <c r="C46" s="1027"/>
      <c r="D46" s="1027">
        <f>B46+C46</f>
        <v>0</v>
      </c>
      <c r="E46" s="1027"/>
      <c r="F46" s="1027"/>
      <c r="G46" s="1027">
        <f>D46-E46</f>
        <v>0</v>
      </c>
    </row>
    <row r="47" spans="1:7" x14ac:dyDescent="0.2">
      <c r="A47" s="1028"/>
      <c r="B47" s="1027"/>
      <c r="C47" s="1027"/>
      <c r="D47" s="1027"/>
      <c r="E47" s="1027"/>
      <c r="F47" s="1027"/>
      <c r="G47" s="1027"/>
    </row>
    <row r="48" spans="1:7" x14ac:dyDescent="0.2">
      <c r="A48" s="1024" t="s">
        <v>682</v>
      </c>
      <c r="B48" s="1025">
        <f>B49+B59+B68+B79</f>
        <v>119378538.45999999</v>
      </c>
      <c r="C48" s="1025">
        <f>C49+C59+C68+C79</f>
        <v>3868173.93</v>
      </c>
      <c r="D48" s="1025">
        <f>D49+D59+D68+D79</f>
        <v>123246712.39</v>
      </c>
      <c r="E48" s="1025">
        <f>E49+E59+E68+E79</f>
        <v>86380754.659999996</v>
      </c>
      <c r="F48" s="1025">
        <f>F49+F59+F68+F79</f>
        <v>83831868.909999996</v>
      </c>
      <c r="G48" s="1025">
        <f t="shared" ref="G48:G83" si="7">D48-E48</f>
        <v>36865957.730000004</v>
      </c>
    </row>
    <row r="49" spans="1:7" x14ac:dyDescent="0.2">
      <c r="A49" s="1024" t="s">
        <v>650</v>
      </c>
      <c r="B49" s="1025">
        <f>SUM(B50:B57)</f>
        <v>0</v>
      </c>
      <c r="C49" s="1025">
        <f>SUM(C50:C57)</f>
        <v>0</v>
      </c>
      <c r="D49" s="1025">
        <f>SUM(D50:D57)</f>
        <v>0</v>
      </c>
      <c r="E49" s="1025">
        <f>SUM(E50:E57)</f>
        <v>0</v>
      </c>
      <c r="F49" s="1025">
        <f>SUM(F50:F57)</f>
        <v>0</v>
      </c>
      <c r="G49" s="1025">
        <f t="shared" si="7"/>
        <v>0</v>
      </c>
    </row>
    <row r="50" spans="1:7" x14ac:dyDescent="0.2">
      <c r="A50" s="1026" t="s">
        <v>651</v>
      </c>
      <c r="B50" s="1027"/>
      <c r="C50" s="1027"/>
      <c r="D50" s="1027">
        <f>B50+C50</f>
        <v>0</v>
      </c>
      <c r="E50" s="1027"/>
      <c r="F50" s="1027"/>
      <c r="G50" s="1027">
        <f t="shared" si="7"/>
        <v>0</v>
      </c>
    </row>
    <row r="51" spans="1:7" x14ac:dyDescent="0.2">
      <c r="A51" s="1026" t="s">
        <v>652</v>
      </c>
      <c r="B51" s="1027"/>
      <c r="C51" s="1027"/>
      <c r="D51" s="1027">
        <f t="shared" ref="D51:D57" si="8">B51+C51</f>
        <v>0</v>
      </c>
      <c r="E51" s="1027"/>
      <c r="F51" s="1027"/>
      <c r="G51" s="1027">
        <f t="shared" si="7"/>
        <v>0</v>
      </c>
    </row>
    <row r="52" spans="1:7" x14ac:dyDescent="0.2">
      <c r="A52" s="1026" t="s">
        <v>653</v>
      </c>
      <c r="B52" s="1027"/>
      <c r="C52" s="1027"/>
      <c r="D52" s="1027">
        <f t="shared" si="8"/>
        <v>0</v>
      </c>
      <c r="E52" s="1027"/>
      <c r="F52" s="1027"/>
      <c r="G52" s="1027">
        <f t="shared" si="7"/>
        <v>0</v>
      </c>
    </row>
    <row r="53" spans="1:7" x14ac:dyDescent="0.2">
      <c r="A53" s="1026" t="s">
        <v>654</v>
      </c>
      <c r="B53" s="1027"/>
      <c r="C53" s="1027"/>
      <c r="D53" s="1027">
        <f t="shared" si="8"/>
        <v>0</v>
      </c>
      <c r="E53" s="1027"/>
      <c r="F53" s="1027"/>
      <c r="G53" s="1027">
        <f t="shared" si="7"/>
        <v>0</v>
      </c>
    </row>
    <row r="54" spans="1:7" x14ac:dyDescent="0.2">
      <c r="A54" s="1026" t="s">
        <v>655</v>
      </c>
      <c r="B54" s="1027"/>
      <c r="C54" s="1027"/>
      <c r="D54" s="1027">
        <f t="shared" si="8"/>
        <v>0</v>
      </c>
      <c r="E54" s="1027"/>
      <c r="F54" s="1027"/>
      <c r="G54" s="1027">
        <f t="shared" si="7"/>
        <v>0</v>
      </c>
    </row>
    <row r="55" spans="1:7" x14ac:dyDescent="0.2">
      <c r="A55" s="1026" t="s">
        <v>656</v>
      </c>
      <c r="B55" s="1027"/>
      <c r="C55" s="1027"/>
      <c r="D55" s="1027">
        <f t="shared" si="8"/>
        <v>0</v>
      </c>
      <c r="E55" s="1027"/>
      <c r="F55" s="1027"/>
      <c r="G55" s="1027">
        <f t="shared" si="7"/>
        <v>0</v>
      </c>
    </row>
    <row r="56" spans="1:7" x14ac:dyDescent="0.2">
      <c r="A56" s="1026" t="s">
        <v>657</v>
      </c>
      <c r="B56" s="1027"/>
      <c r="C56" s="1027"/>
      <c r="D56" s="1027">
        <f t="shared" si="8"/>
        <v>0</v>
      </c>
      <c r="E56" s="1027"/>
      <c r="F56" s="1027"/>
      <c r="G56" s="1027">
        <f t="shared" si="7"/>
        <v>0</v>
      </c>
    </row>
    <row r="57" spans="1:7" x14ac:dyDescent="0.2">
      <c r="A57" s="1026" t="s">
        <v>658</v>
      </c>
      <c r="B57" s="1027"/>
      <c r="C57" s="1027"/>
      <c r="D57" s="1027">
        <f t="shared" si="8"/>
        <v>0</v>
      </c>
      <c r="E57" s="1027"/>
      <c r="F57" s="1027"/>
      <c r="G57" s="1027">
        <f t="shared" si="7"/>
        <v>0</v>
      </c>
    </row>
    <row r="58" spans="1:7" x14ac:dyDescent="0.2">
      <c r="A58" s="1028"/>
      <c r="B58" s="1027"/>
      <c r="C58" s="1027"/>
      <c r="D58" s="1027"/>
      <c r="E58" s="1027"/>
      <c r="F58" s="1027"/>
      <c r="G58" s="1027"/>
    </row>
    <row r="59" spans="1:7" x14ac:dyDescent="0.2">
      <c r="A59" s="1024" t="s">
        <v>659</v>
      </c>
      <c r="B59" s="1025">
        <f>SUM(B60:B66)</f>
        <v>119378538.45999999</v>
      </c>
      <c r="C59" s="1025">
        <f>SUM(C60:C66)</f>
        <v>3868173.93</v>
      </c>
      <c r="D59" s="1025">
        <f>SUM(D60:D66)</f>
        <v>123246712.39</v>
      </c>
      <c r="E59" s="1025">
        <f>SUM(E60:E66)</f>
        <v>86380754.659999996</v>
      </c>
      <c r="F59" s="1025">
        <f>SUM(F60:F66)</f>
        <v>83831868.909999996</v>
      </c>
      <c r="G59" s="1025">
        <f t="shared" si="7"/>
        <v>36865957.730000004</v>
      </c>
    </row>
    <row r="60" spans="1:7" x14ac:dyDescent="0.2">
      <c r="A60" s="1026" t="s">
        <v>660</v>
      </c>
      <c r="B60" s="1027"/>
      <c r="C60" s="1027"/>
      <c r="D60" s="1027">
        <f>B60+C60</f>
        <v>0</v>
      </c>
      <c r="E60" s="1027"/>
      <c r="F60" s="1027"/>
      <c r="G60" s="1027">
        <f t="shared" si="7"/>
        <v>0</v>
      </c>
    </row>
    <row r="61" spans="1:7" x14ac:dyDescent="0.2">
      <c r="A61" s="1026" t="s">
        <v>661</v>
      </c>
      <c r="B61" s="1027"/>
      <c r="C61" s="1027"/>
      <c r="D61" s="1027">
        <f t="shared" ref="D61:D66" si="9">B61+C61</f>
        <v>0</v>
      </c>
      <c r="E61" s="1027"/>
      <c r="F61" s="1027"/>
      <c r="G61" s="1027">
        <f t="shared" si="7"/>
        <v>0</v>
      </c>
    </row>
    <row r="62" spans="1:7" x14ac:dyDescent="0.2">
      <c r="A62" s="1026" t="s">
        <v>662</v>
      </c>
      <c r="B62" s="1027"/>
      <c r="C62" s="1027"/>
      <c r="D62" s="1027">
        <f t="shared" si="9"/>
        <v>0</v>
      </c>
      <c r="E62" s="1027"/>
      <c r="F62" s="1027"/>
      <c r="G62" s="1027">
        <f t="shared" si="7"/>
        <v>0</v>
      </c>
    </row>
    <row r="63" spans="1:7" x14ac:dyDescent="0.2">
      <c r="A63" s="1026" t="s">
        <v>663</v>
      </c>
      <c r="B63" s="1027"/>
      <c r="C63" s="1027"/>
      <c r="D63" s="1027">
        <f t="shared" si="9"/>
        <v>0</v>
      </c>
      <c r="E63" s="1027"/>
      <c r="F63" s="1027"/>
      <c r="G63" s="1027">
        <f t="shared" si="7"/>
        <v>0</v>
      </c>
    </row>
    <row r="64" spans="1:7" x14ac:dyDescent="0.2">
      <c r="A64" s="1026" t="s">
        <v>664</v>
      </c>
      <c r="B64" s="1027">
        <v>119378538.45999999</v>
      </c>
      <c r="C64" s="1027">
        <v>3868173.93</v>
      </c>
      <c r="D64" s="1027">
        <f t="shared" si="9"/>
        <v>123246712.39</v>
      </c>
      <c r="E64" s="1027">
        <v>86380754.659999996</v>
      </c>
      <c r="F64" s="1027">
        <v>83831868.909999996</v>
      </c>
      <c r="G64" s="1027">
        <f t="shared" si="7"/>
        <v>36865957.730000004</v>
      </c>
    </row>
    <row r="65" spans="1:7" x14ac:dyDescent="0.2">
      <c r="A65" s="1026" t="s">
        <v>665</v>
      </c>
      <c r="B65" s="1027"/>
      <c r="C65" s="1027"/>
      <c r="D65" s="1027">
        <f t="shared" si="9"/>
        <v>0</v>
      </c>
      <c r="E65" s="1027"/>
      <c r="F65" s="1027"/>
      <c r="G65" s="1027">
        <f t="shared" si="7"/>
        <v>0</v>
      </c>
    </row>
    <row r="66" spans="1:7" x14ac:dyDescent="0.2">
      <c r="A66" s="1026" t="s">
        <v>666</v>
      </c>
      <c r="B66" s="1027"/>
      <c r="C66" s="1027"/>
      <c r="D66" s="1027">
        <f t="shared" si="9"/>
        <v>0</v>
      </c>
      <c r="E66" s="1027"/>
      <c r="F66" s="1027"/>
      <c r="G66" s="1027">
        <f t="shared" si="7"/>
        <v>0</v>
      </c>
    </row>
    <row r="67" spans="1:7" x14ac:dyDescent="0.2">
      <c r="A67" s="1028"/>
      <c r="B67" s="1027"/>
      <c r="C67" s="1027"/>
      <c r="D67" s="1027"/>
      <c r="E67" s="1027"/>
      <c r="F67" s="1027"/>
      <c r="G67" s="1027"/>
    </row>
    <row r="68" spans="1:7" x14ac:dyDescent="0.2">
      <c r="A68" s="1024" t="s">
        <v>667</v>
      </c>
      <c r="B68" s="1025">
        <f>SUM(B69:B77)</f>
        <v>0</v>
      </c>
      <c r="C68" s="1025">
        <f>SUM(C69:C77)</f>
        <v>0</v>
      </c>
      <c r="D68" s="1025">
        <f>SUM(D69:D77)</f>
        <v>0</v>
      </c>
      <c r="E68" s="1025">
        <f>SUM(E69:E77)</f>
        <v>0</v>
      </c>
      <c r="F68" s="1025">
        <f>SUM(F69:F77)</f>
        <v>0</v>
      </c>
      <c r="G68" s="1025">
        <f t="shared" si="7"/>
        <v>0</v>
      </c>
    </row>
    <row r="69" spans="1:7" x14ac:dyDescent="0.2">
      <c r="A69" s="1026" t="s">
        <v>668</v>
      </c>
      <c r="B69" s="1027"/>
      <c r="C69" s="1027"/>
      <c r="D69" s="1027">
        <f>B69+C69</f>
        <v>0</v>
      </c>
      <c r="E69" s="1027"/>
      <c r="F69" s="1027"/>
      <c r="G69" s="1027">
        <f t="shared" si="7"/>
        <v>0</v>
      </c>
    </row>
    <row r="70" spans="1:7" x14ac:dyDescent="0.2">
      <c r="A70" s="1026" t="s">
        <v>669</v>
      </c>
      <c r="B70" s="1027"/>
      <c r="C70" s="1027"/>
      <c r="D70" s="1027">
        <f t="shared" ref="D70:D77" si="10">B70+C70</f>
        <v>0</v>
      </c>
      <c r="E70" s="1027"/>
      <c r="F70" s="1027"/>
      <c r="G70" s="1027">
        <f t="shared" si="7"/>
        <v>0</v>
      </c>
    </row>
    <row r="71" spans="1:7" x14ac:dyDescent="0.2">
      <c r="A71" s="1026" t="s">
        <v>670</v>
      </c>
      <c r="B71" s="1027"/>
      <c r="C71" s="1027"/>
      <c r="D71" s="1027">
        <f t="shared" si="10"/>
        <v>0</v>
      </c>
      <c r="E71" s="1027"/>
      <c r="F71" s="1027"/>
      <c r="G71" s="1027">
        <f t="shared" si="7"/>
        <v>0</v>
      </c>
    </row>
    <row r="72" spans="1:7" x14ac:dyDescent="0.2">
      <c r="A72" s="1026" t="s">
        <v>671</v>
      </c>
      <c r="B72" s="1027"/>
      <c r="C72" s="1027"/>
      <c r="D72" s="1027">
        <f t="shared" si="10"/>
        <v>0</v>
      </c>
      <c r="E72" s="1027"/>
      <c r="F72" s="1027"/>
      <c r="G72" s="1027">
        <f t="shared" si="7"/>
        <v>0</v>
      </c>
    </row>
    <row r="73" spans="1:7" x14ac:dyDescent="0.2">
      <c r="A73" s="1026" t="s">
        <v>672</v>
      </c>
      <c r="B73" s="1027"/>
      <c r="C73" s="1027"/>
      <c r="D73" s="1027">
        <f t="shared" si="10"/>
        <v>0</v>
      </c>
      <c r="E73" s="1027"/>
      <c r="F73" s="1027"/>
      <c r="G73" s="1027">
        <f t="shared" si="7"/>
        <v>0</v>
      </c>
    </row>
    <row r="74" spans="1:7" x14ac:dyDescent="0.2">
      <c r="A74" s="1026" t="s">
        <v>673</v>
      </c>
      <c r="B74" s="1027"/>
      <c r="C74" s="1027"/>
      <c r="D74" s="1027">
        <f t="shared" si="10"/>
        <v>0</v>
      </c>
      <c r="E74" s="1027"/>
      <c r="F74" s="1027"/>
      <c r="G74" s="1027">
        <f t="shared" si="7"/>
        <v>0</v>
      </c>
    </row>
    <row r="75" spans="1:7" x14ac:dyDescent="0.2">
      <c r="A75" s="1026" t="s">
        <v>674</v>
      </c>
      <c r="B75" s="1027"/>
      <c r="C75" s="1027"/>
      <c r="D75" s="1027">
        <f t="shared" si="10"/>
        <v>0</v>
      </c>
      <c r="E75" s="1027"/>
      <c r="F75" s="1027"/>
      <c r="G75" s="1027">
        <f t="shared" si="7"/>
        <v>0</v>
      </c>
    </row>
    <row r="76" spans="1:7" x14ac:dyDescent="0.2">
      <c r="A76" s="1026" t="s">
        <v>675</v>
      </c>
      <c r="B76" s="1027"/>
      <c r="C76" s="1027"/>
      <c r="D76" s="1027">
        <f t="shared" si="10"/>
        <v>0</v>
      </c>
      <c r="E76" s="1027"/>
      <c r="F76" s="1027"/>
      <c r="G76" s="1027">
        <f t="shared" si="7"/>
        <v>0</v>
      </c>
    </row>
    <row r="77" spans="1:7" x14ac:dyDescent="0.2">
      <c r="A77" s="1029" t="s">
        <v>676</v>
      </c>
      <c r="B77" s="1030"/>
      <c r="C77" s="1030"/>
      <c r="D77" s="1030">
        <f t="shared" si="10"/>
        <v>0</v>
      </c>
      <c r="E77" s="1030"/>
      <c r="F77" s="1030"/>
      <c r="G77" s="1030">
        <f t="shared" si="7"/>
        <v>0</v>
      </c>
    </row>
    <row r="78" spans="1:7" x14ac:dyDescent="0.2">
      <c r="A78" s="1028"/>
      <c r="B78" s="1027"/>
      <c r="C78" s="1027"/>
      <c r="D78" s="1027"/>
      <c r="E78" s="1027"/>
      <c r="F78" s="1027"/>
      <c r="G78" s="1027"/>
    </row>
    <row r="79" spans="1:7" x14ac:dyDescent="0.2">
      <c r="A79" s="1024" t="s">
        <v>677</v>
      </c>
      <c r="B79" s="1025">
        <f>SUM(B80:B83)</f>
        <v>0</v>
      </c>
      <c r="C79" s="1025">
        <f>SUM(C80:C83)</f>
        <v>0</v>
      </c>
      <c r="D79" s="1025">
        <f>SUM(D80:D83)</f>
        <v>0</v>
      </c>
      <c r="E79" s="1025">
        <f>SUM(E80:E83)</f>
        <v>0</v>
      </c>
      <c r="F79" s="1025">
        <f>SUM(F80:F83)</f>
        <v>0</v>
      </c>
      <c r="G79" s="1025">
        <f t="shared" si="7"/>
        <v>0</v>
      </c>
    </row>
    <row r="80" spans="1:7" x14ac:dyDescent="0.2">
      <c r="A80" s="1026" t="s">
        <v>678</v>
      </c>
      <c r="B80" s="1027"/>
      <c r="C80" s="1027"/>
      <c r="D80" s="1027">
        <f>B80+C80</f>
        <v>0</v>
      </c>
      <c r="E80" s="1027"/>
      <c r="F80" s="1027"/>
      <c r="G80" s="1027">
        <f t="shared" si="7"/>
        <v>0</v>
      </c>
    </row>
    <row r="81" spans="1:7" ht="25.5" x14ac:dyDescent="0.2">
      <c r="A81" s="943" t="s">
        <v>679</v>
      </c>
      <c r="B81" s="1027"/>
      <c r="C81" s="1027"/>
      <c r="D81" s="1027">
        <f>B81+C81</f>
        <v>0</v>
      </c>
      <c r="E81" s="1027"/>
      <c r="F81" s="1027"/>
      <c r="G81" s="1027">
        <f t="shared" si="7"/>
        <v>0</v>
      </c>
    </row>
    <row r="82" spans="1:7" x14ac:dyDescent="0.2">
      <c r="A82" s="1026" t="s">
        <v>680</v>
      </c>
      <c r="B82" s="1027"/>
      <c r="C82" s="1027"/>
      <c r="D82" s="1027">
        <f>B82+C82</f>
        <v>0</v>
      </c>
      <c r="E82" s="1027"/>
      <c r="F82" s="1027"/>
      <c r="G82" s="1027">
        <f t="shared" si="7"/>
        <v>0</v>
      </c>
    </row>
    <row r="83" spans="1:7" x14ac:dyDescent="0.2">
      <c r="A83" s="1026" t="s">
        <v>681</v>
      </c>
      <c r="B83" s="1027"/>
      <c r="C83" s="1027"/>
      <c r="D83" s="1027">
        <f>B83+C83</f>
        <v>0</v>
      </c>
      <c r="E83" s="1027"/>
      <c r="F83" s="1027"/>
      <c r="G83" s="1027">
        <f t="shared" si="7"/>
        <v>0</v>
      </c>
    </row>
    <row r="84" spans="1:7" x14ac:dyDescent="0.2">
      <c r="A84" s="1028"/>
      <c r="B84" s="1027"/>
      <c r="C84" s="1027"/>
      <c r="D84" s="1027"/>
      <c r="E84" s="1027"/>
      <c r="F84" s="1027"/>
      <c r="G84" s="1027"/>
    </row>
    <row r="85" spans="1:7" x14ac:dyDescent="0.2">
      <c r="A85" s="1024" t="s">
        <v>584</v>
      </c>
      <c r="B85" s="1025">
        <f t="shared" ref="B85:G85" si="11">B11+B48</f>
        <v>130107095.38</v>
      </c>
      <c r="C85" s="1025">
        <f t="shared" si="11"/>
        <v>4255486.33</v>
      </c>
      <c r="D85" s="1025">
        <f t="shared" si="11"/>
        <v>134362581.71000001</v>
      </c>
      <c r="E85" s="1025">
        <f t="shared" si="11"/>
        <v>91088618</v>
      </c>
      <c r="F85" s="1025">
        <f t="shared" si="11"/>
        <v>88412471.429999992</v>
      </c>
      <c r="G85" s="1025">
        <f t="shared" si="11"/>
        <v>43273963.710000008</v>
      </c>
    </row>
    <row r="86" spans="1:7" ht="13.5" thickBot="1" x14ac:dyDescent="0.25">
      <c r="A86" s="1031"/>
      <c r="B86" s="1032"/>
      <c r="C86" s="1032"/>
      <c r="D86" s="1032"/>
      <c r="E86" s="1032"/>
      <c r="F86" s="1032"/>
      <c r="G86" s="1032"/>
    </row>
  </sheetData>
  <mergeCells count="8">
    <mergeCell ref="A7:A9"/>
    <mergeCell ref="B7:F8"/>
    <mergeCell ref="G7:G9"/>
    <mergeCell ref="A2:G2"/>
    <mergeCell ref="A3:G3"/>
    <mergeCell ref="A4:G4"/>
    <mergeCell ref="A5:G5"/>
    <mergeCell ref="A6:G6"/>
  </mergeCells>
  <pageMargins left="0.70866141732283472" right="0.70866141732283472" top="0.74803149606299213" bottom="0.74803149606299213" header="0.31496062992125984" footer="0.31496062992125984"/>
  <pageSetup scale="66" fitToHeight="0" orientation="portrait" r:id="rId1"/>
  <rowBreaks count="1" manualBreakCount="1">
    <brk id="77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06"/>
  <sheetViews>
    <sheetView view="pageBreakPreview" topLeftCell="A76" zoomScaleNormal="112" zoomScaleSheetLayoutView="100" workbookViewId="0">
      <selection activeCell="F106" sqref="F106"/>
    </sheetView>
  </sheetViews>
  <sheetFormatPr baseColWidth="10" defaultColWidth="11.42578125" defaultRowHeight="16.5" x14ac:dyDescent="0.3"/>
  <cols>
    <col min="1" max="1" width="10.42578125" style="22" customWidth="1"/>
    <col min="2" max="2" width="39.7109375" style="6" customWidth="1"/>
    <col min="3" max="7" width="12.7109375" style="6" customWidth="1"/>
    <col min="8" max="8" width="11.7109375" style="6" customWidth="1"/>
    <col min="9" max="9" width="9.42578125" style="6" customWidth="1"/>
    <col min="10" max="10" width="13.42578125" style="3" bestFit="1" customWidth="1"/>
    <col min="11" max="16384" width="11.42578125" style="3"/>
  </cols>
  <sheetData>
    <row r="1" spans="1:10" s="6" customFormat="1" x14ac:dyDescent="0.25">
      <c r="A1" s="1389" t="str">
        <f>'ETCA-I-01'!A1:G1</f>
        <v>INSTITUTO DE CAPACITACIÓN PARA EL TRABAJO DEL ESTADO DE SONORA</v>
      </c>
      <c r="B1" s="1389"/>
      <c r="C1" s="1389"/>
      <c r="D1" s="1389"/>
      <c r="E1" s="1389"/>
      <c r="F1" s="1389"/>
      <c r="G1" s="1389"/>
      <c r="H1" s="1389"/>
      <c r="I1" s="1389"/>
    </row>
    <row r="2" spans="1:10" s="19" customFormat="1" ht="15.75" x14ac:dyDescent="0.25">
      <c r="A2" s="1389" t="s">
        <v>441</v>
      </c>
      <c r="B2" s="1389"/>
      <c r="C2" s="1389"/>
      <c r="D2" s="1389"/>
      <c r="E2" s="1389"/>
      <c r="F2" s="1389"/>
      <c r="G2" s="1389"/>
      <c r="H2" s="1389"/>
      <c r="I2" s="1389"/>
    </row>
    <row r="3" spans="1:10" s="19" customFormat="1" ht="15.75" x14ac:dyDescent="0.25">
      <c r="A3" s="1389" t="s">
        <v>683</v>
      </c>
      <c r="B3" s="1389"/>
      <c r="C3" s="1389"/>
      <c r="D3" s="1389"/>
      <c r="E3" s="1389"/>
      <c r="F3" s="1389"/>
      <c r="G3" s="1389"/>
      <c r="H3" s="1389"/>
      <c r="I3" s="1389"/>
    </row>
    <row r="4" spans="1:10" s="19" customFormat="1" x14ac:dyDescent="0.25">
      <c r="A4" s="1390" t="str">
        <f>'ETCA-I-03'!A3:D3</f>
        <v>Del 01 de Enero al 30 de Septiembre de 2020</v>
      </c>
      <c r="B4" s="1390"/>
      <c r="C4" s="1390"/>
      <c r="D4" s="1390"/>
      <c r="E4" s="1390"/>
      <c r="F4" s="1390"/>
      <c r="G4" s="1390"/>
      <c r="H4" s="1390"/>
      <c r="I4" s="1390"/>
    </row>
    <row r="5" spans="1:10" s="20" customFormat="1" ht="17.25" thickBot="1" x14ac:dyDescent="0.3">
      <c r="A5" s="35"/>
      <c r="B5" s="35"/>
      <c r="C5" s="1391" t="s">
        <v>955</v>
      </c>
      <c r="D5" s="1391"/>
      <c r="E5" s="1391"/>
      <c r="F5" s="35"/>
      <c r="G5" s="4"/>
      <c r="H5" s="1392"/>
      <c r="I5" s="1392"/>
    </row>
    <row r="6" spans="1:10" ht="38.25" customHeight="1" x14ac:dyDescent="0.3">
      <c r="A6" s="1385" t="s">
        <v>684</v>
      </c>
      <c r="B6" s="1386"/>
      <c r="C6" s="184" t="s">
        <v>444</v>
      </c>
      <c r="D6" s="184" t="s">
        <v>378</v>
      </c>
      <c r="E6" s="184" t="s">
        <v>445</v>
      </c>
      <c r="F6" s="185" t="s">
        <v>446</v>
      </c>
      <c r="G6" s="185" t="s">
        <v>447</v>
      </c>
      <c r="H6" s="184" t="s">
        <v>448</v>
      </c>
      <c r="I6" s="186" t="s">
        <v>685</v>
      </c>
    </row>
    <row r="7" spans="1:10" ht="18" customHeight="1" thickBot="1" x14ac:dyDescent="0.35">
      <c r="A7" s="1387"/>
      <c r="B7" s="1388"/>
      <c r="C7" s="275" t="s">
        <v>359</v>
      </c>
      <c r="D7" s="275" t="s">
        <v>360</v>
      </c>
      <c r="E7" s="275" t="s">
        <v>449</v>
      </c>
      <c r="F7" s="312" t="s">
        <v>362</v>
      </c>
      <c r="G7" s="312" t="s">
        <v>363</v>
      </c>
      <c r="H7" s="275" t="s">
        <v>450</v>
      </c>
      <c r="I7" s="276" t="s">
        <v>686</v>
      </c>
    </row>
    <row r="8" spans="1:10" ht="6" customHeight="1" x14ac:dyDescent="0.3">
      <c r="A8" s="304"/>
      <c r="B8" s="305"/>
      <c r="C8" s="306"/>
      <c r="D8" s="306"/>
      <c r="E8" s="306"/>
      <c r="F8" s="306"/>
      <c r="G8" s="306"/>
      <c r="H8" s="306"/>
      <c r="I8" s="307"/>
    </row>
    <row r="9" spans="1:10" ht="20.100000000000001" customHeight="1" x14ac:dyDescent="0.3">
      <c r="A9" s="308" t="s">
        <v>1797</v>
      </c>
      <c r="B9" s="309" t="s">
        <v>1798</v>
      </c>
      <c r="C9" s="794">
        <f>SUM(C10:C37)</f>
        <v>116020980.14000002</v>
      </c>
      <c r="D9" s="795">
        <f>SUM(D10:D37)</f>
        <v>3584942.93</v>
      </c>
      <c r="E9" s="796">
        <f>C9+D9</f>
        <v>119605923.07000002</v>
      </c>
      <c r="F9" s="794">
        <f>SUM(F10:F37)</f>
        <v>82651393.899999991</v>
      </c>
      <c r="G9" s="794">
        <f>SUM(G10:G37)</f>
        <v>79975247.329999998</v>
      </c>
      <c r="H9" s="796">
        <f>E9-F9</f>
        <v>36954529.170000032</v>
      </c>
      <c r="I9" s="797">
        <f>IF(E9=0,"",F9/E9)</f>
        <v>0.69103094377381136</v>
      </c>
      <c r="J9" s="1105">
        <f>SUM(F10:F21)</f>
        <v>65950482.310000002</v>
      </c>
    </row>
    <row r="10" spans="1:10" s="23" customFormat="1" ht="17.25" customHeight="1" x14ac:dyDescent="0.2">
      <c r="A10" s="798" t="s">
        <v>1799</v>
      </c>
      <c r="B10" s="310" t="s">
        <v>1800</v>
      </c>
      <c r="C10" s="799">
        <v>19003564.390000001</v>
      </c>
      <c r="D10" s="800">
        <v>3584942.93</v>
      </c>
      <c r="E10" s="801">
        <f>C10+D10</f>
        <v>22588507.32</v>
      </c>
      <c r="F10" s="1107">
        <v>16563510.199999999</v>
      </c>
      <c r="G10" s="799">
        <v>16563510.199999999</v>
      </c>
      <c r="H10" s="801">
        <f t="shared" ref="H10:H75" si="0">E10-F10</f>
        <v>6024997.120000001</v>
      </c>
      <c r="I10" s="802">
        <f t="shared" ref="I10:I75" si="1">IF(E10=0,"",F10/E10)</f>
        <v>0.73327156882715161</v>
      </c>
    </row>
    <row r="11" spans="1:10" s="23" customFormat="1" ht="17.25" customHeight="1" x14ac:dyDescent="0.2">
      <c r="A11" s="798" t="s">
        <v>1801</v>
      </c>
      <c r="B11" s="310" t="s">
        <v>1802</v>
      </c>
      <c r="C11" s="799">
        <v>3886664.13</v>
      </c>
      <c r="D11" s="800">
        <v>0</v>
      </c>
      <c r="E11" s="801">
        <f t="shared" ref="E11:E76" si="2">C11+D11</f>
        <v>3886664.13</v>
      </c>
      <c r="F11" s="1107">
        <v>2221168.5499999998</v>
      </c>
      <c r="G11" s="799">
        <v>2221168.5499999998</v>
      </c>
      <c r="H11" s="801">
        <f t="shared" si="0"/>
        <v>1665495.58</v>
      </c>
      <c r="I11" s="802">
        <f t="shared" si="1"/>
        <v>0.57148456252122815</v>
      </c>
    </row>
    <row r="12" spans="1:10" s="23" customFormat="1" ht="17.25" customHeight="1" x14ac:dyDescent="0.2">
      <c r="A12" s="798" t="s">
        <v>1803</v>
      </c>
      <c r="B12" s="310" t="s">
        <v>1804</v>
      </c>
      <c r="C12" s="799">
        <v>5896344.2300000004</v>
      </c>
      <c r="D12" s="800">
        <v>-624632.57999999996</v>
      </c>
      <c r="E12" s="801">
        <f t="shared" si="2"/>
        <v>5271711.6500000004</v>
      </c>
      <c r="F12" s="1107">
        <v>1324084.98</v>
      </c>
      <c r="G12" s="799">
        <v>1324084.98</v>
      </c>
      <c r="H12" s="801">
        <f t="shared" si="0"/>
        <v>3947626.6700000004</v>
      </c>
      <c r="I12" s="802">
        <f t="shared" si="1"/>
        <v>0.25116794466556225</v>
      </c>
    </row>
    <row r="13" spans="1:10" s="23" customFormat="1" ht="17.25" customHeight="1" x14ac:dyDescent="0.2">
      <c r="A13" s="798" t="s">
        <v>1805</v>
      </c>
      <c r="B13" s="310" t="s">
        <v>1806</v>
      </c>
      <c r="C13" s="799">
        <v>15669769.529999999</v>
      </c>
      <c r="D13" s="800">
        <v>0</v>
      </c>
      <c r="E13" s="801">
        <f t="shared" si="2"/>
        <v>15669769.529999999</v>
      </c>
      <c r="F13" s="1107">
        <v>12324790.49</v>
      </c>
      <c r="G13" s="799">
        <v>12324790.49</v>
      </c>
      <c r="H13" s="801">
        <f t="shared" si="0"/>
        <v>3344979.0399999991</v>
      </c>
      <c r="I13" s="802">
        <f t="shared" si="1"/>
        <v>0.78653297780825759</v>
      </c>
    </row>
    <row r="14" spans="1:10" s="23" customFormat="1" ht="17.25" customHeight="1" x14ac:dyDescent="0.2">
      <c r="A14" s="798" t="s">
        <v>1807</v>
      </c>
      <c r="B14" s="310" t="s">
        <v>1808</v>
      </c>
      <c r="C14" s="799">
        <v>10480954.9</v>
      </c>
      <c r="D14" s="800">
        <v>0</v>
      </c>
      <c r="E14" s="801">
        <f t="shared" si="2"/>
        <v>10480954.9</v>
      </c>
      <c r="F14" s="1107">
        <v>8216524.8899999997</v>
      </c>
      <c r="G14" s="799">
        <v>8216524.8899999997</v>
      </c>
      <c r="H14" s="801">
        <f t="shared" si="0"/>
        <v>2264430.0100000007</v>
      </c>
      <c r="I14" s="802">
        <f t="shared" si="1"/>
        <v>0.78394812003245995</v>
      </c>
    </row>
    <row r="15" spans="1:10" s="23" customFormat="1" ht="17.25" customHeight="1" x14ac:dyDescent="0.2">
      <c r="A15" s="798" t="s">
        <v>1809</v>
      </c>
      <c r="B15" s="310" t="s">
        <v>1810</v>
      </c>
      <c r="C15" s="799">
        <v>29278290.050000001</v>
      </c>
      <c r="D15" s="800">
        <v>0</v>
      </c>
      <c r="E15" s="801">
        <f t="shared" si="2"/>
        <v>29278290.050000001</v>
      </c>
      <c r="F15" s="1107">
        <v>21312108.48</v>
      </c>
      <c r="G15" s="799">
        <v>21312108.48</v>
      </c>
      <c r="H15" s="801">
        <f t="shared" si="0"/>
        <v>7966181.5700000003</v>
      </c>
      <c r="I15" s="802">
        <f t="shared" si="1"/>
        <v>0.72791506756727409</v>
      </c>
    </row>
    <row r="16" spans="1:10" s="23" customFormat="1" ht="17.25" customHeight="1" x14ac:dyDescent="0.2">
      <c r="A16" s="798" t="s">
        <v>1811</v>
      </c>
      <c r="B16" s="310" t="s">
        <v>1812</v>
      </c>
      <c r="C16" s="799">
        <v>1389981.31</v>
      </c>
      <c r="D16" s="800">
        <v>0</v>
      </c>
      <c r="E16" s="801">
        <f t="shared" si="2"/>
        <v>1389981.31</v>
      </c>
      <c r="F16" s="1107">
        <v>1044058.74</v>
      </c>
      <c r="G16" s="799">
        <v>1044058.74</v>
      </c>
      <c r="H16" s="801">
        <f t="shared" si="0"/>
        <v>345922.57000000007</v>
      </c>
      <c r="I16" s="802">
        <f t="shared" si="1"/>
        <v>0.75113149542996371</v>
      </c>
    </row>
    <row r="17" spans="1:10" s="23" customFormat="1" ht="17.25" customHeight="1" x14ac:dyDescent="0.2">
      <c r="A17" s="798" t="s">
        <v>1813</v>
      </c>
      <c r="B17" s="310" t="s">
        <v>1814</v>
      </c>
      <c r="C17" s="799">
        <v>1752494.21</v>
      </c>
      <c r="D17" s="800">
        <v>0</v>
      </c>
      <c r="E17" s="801">
        <f t="shared" si="2"/>
        <v>1752494.21</v>
      </c>
      <c r="F17" s="1107">
        <v>1032641.19</v>
      </c>
      <c r="G17" s="799">
        <v>1032641.19</v>
      </c>
      <c r="H17" s="801">
        <f t="shared" si="0"/>
        <v>719853.02</v>
      </c>
      <c r="I17" s="802">
        <f t="shared" si="1"/>
        <v>0.58924085689275973</v>
      </c>
    </row>
    <row r="18" spans="1:10" s="23" customFormat="1" ht="17.25" customHeight="1" x14ac:dyDescent="0.2">
      <c r="A18" s="798" t="s">
        <v>1815</v>
      </c>
      <c r="B18" s="310" t="s">
        <v>1816</v>
      </c>
      <c r="C18" s="799">
        <v>4344668.55</v>
      </c>
      <c r="D18" s="800">
        <v>0</v>
      </c>
      <c r="E18" s="801">
        <f t="shared" si="2"/>
        <v>4344668.55</v>
      </c>
      <c r="F18" s="1107">
        <v>103984.67</v>
      </c>
      <c r="G18" s="799">
        <v>103984.67</v>
      </c>
      <c r="H18" s="801">
        <f t="shared" si="0"/>
        <v>4240683.88</v>
      </c>
      <c r="I18" s="802">
        <f t="shared" si="1"/>
        <v>2.39338556677701E-2</v>
      </c>
    </row>
    <row r="19" spans="1:10" s="23" customFormat="1" ht="17.25" customHeight="1" x14ac:dyDescent="0.2">
      <c r="A19" s="798" t="s">
        <v>1817</v>
      </c>
      <c r="B19" s="310" t="s">
        <v>1818</v>
      </c>
      <c r="C19" s="799">
        <v>716804.7</v>
      </c>
      <c r="D19" s="800">
        <v>0</v>
      </c>
      <c r="E19" s="801">
        <f t="shared" si="2"/>
        <v>716804.7</v>
      </c>
      <c r="F19" s="1107">
        <v>0</v>
      </c>
      <c r="G19" s="799">
        <v>0</v>
      </c>
      <c r="H19" s="801">
        <f t="shared" si="0"/>
        <v>716804.7</v>
      </c>
      <c r="I19" s="802">
        <f t="shared" si="1"/>
        <v>0</v>
      </c>
    </row>
    <row r="20" spans="1:10" s="23" customFormat="1" ht="17.25" customHeight="1" x14ac:dyDescent="0.2">
      <c r="A20" s="798" t="s">
        <v>1819</v>
      </c>
      <c r="B20" s="310" t="s">
        <v>1820</v>
      </c>
      <c r="C20" s="799">
        <v>697804.7</v>
      </c>
      <c r="D20" s="800">
        <v>0</v>
      </c>
      <c r="E20" s="801">
        <f t="shared" si="2"/>
        <v>697804.7</v>
      </c>
      <c r="F20" s="1107">
        <v>0</v>
      </c>
      <c r="G20" s="799">
        <v>0</v>
      </c>
      <c r="H20" s="801">
        <f t="shared" si="0"/>
        <v>697804.7</v>
      </c>
      <c r="I20" s="802">
        <f t="shared" si="1"/>
        <v>0</v>
      </c>
    </row>
    <row r="21" spans="1:10" s="23" customFormat="1" ht="17.25" customHeight="1" x14ac:dyDescent="0.2">
      <c r="A21" s="798" t="s">
        <v>1821</v>
      </c>
      <c r="B21" s="310" t="s">
        <v>1822</v>
      </c>
      <c r="C21" s="799">
        <v>2686316.01</v>
      </c>
      <c r="D21" s="800">
        <v>199856.25</v>
      </c>
      <c r="E21" s="801">
        <f t="shared" si="2"/>
        <v>2886172.26</v>
      </c>
      <c r="F21" s="1107">
        <v>1807610.12</v>
      </c>
      <c r="G21" s="799">
        <v>1807610.12</v>
      </c>
      <c r="H21" s="801">
        <f t="shared" si="0"/>
        <v>1078562.1399999997</v>
      </c>
      <c r="I21" s="802">
        <f t="shared" si="1"/>
        <v>0.62630015022041696</v>
      </c>
      <c r="J21" s="1102"/>
    </row>
    <row r="22" spans="1:10" s="23" customFormat="1" ht="17.25" customHeight="1" x14ac:dyDescent="0.2">
      <c r="A22" s="798" t="s">
        <v>1823</v>
      </c>
      <c r="B22" s="310" t="s">
        <v>1824</v>
      </c>
      <c r="C22" s="799">
        <v>4522152.4800000004</v>
      </c>
      <c r="D22" s="800">
        <v>0</v>
      </c>
      <c r="E22" s="801">
        <f t="shared" si="2"/>
        <v>4522152.4800000004</v>
      </c>
      <c r="F22" s="1108">
        <v>3614728.52</v>
      </c>
      <c r="G22" s="799">
        <v>2808738.88</v>
      </c>
      <c r="H22" s="801">
        <f t="shared" si="0"/>
        <v>907423.96000000043</v>
      </c>
      <c r="I22" s="802">
        <f t="shared" si="1"/>
        <v>0.79933804443498102</v>
      </c>
      <c r="J22" s="1102">
        <f>F22+F23+F24+F25+F26+F27+F28+F29+F30+F31</f>
        <v>15784110.780000001</v>
      </c>
    </row>
    <row r="23" spans="1:10" s="23" customFormat="1" ht="29.25" customHeight="1" x14ac:dyDescent="0.2">
      <c r="A23" s="798" t="s">
        <v>1825</v>
      </c>
      <c r="B23" s="310" t="s">
        <v>1826</v>
      </c>
      <c r="C23" s="799">
        <v>15158.9</v>
      </c>
      <c r="D23" s="800">
        <v>0</v>
      </c>
      <c r="E23" s="801">
        <f t="shared" si="2"/>
        <v>15158.9</v>
      </c>
      <c r="F23" s="1108">
        <v>13739.69</v>
      </c>
      <c r="G23" s="799">
        <v>10699.27</v>
      </c>
      <c r="H23" s="801">
        <f t="shared" si="0"/>
        <v>1419.2099999999991</v>
      </c>
      <c r="I23" s="802">
        <f t="shared" si="1"/>
        <v>0.90637777147418352</v>
      </c>
    </row>
    <row r="24" spans="1:10" s="23" customFormat="1" ht="25.5" customHeight="1" x14ac:dyDescent="0.2">
      <c r="A24" s="798" t="s">
        <v>1827</v>
      </c>
      <c r="B24" s="310" t="s">
        <v>1828</v>
      </c>
      <c r="C24" s="799">
        <v>236633.53</v>
      </c>
      <c r="D24" s="800">
        <v>0</v>
      </c>
      <c r="E24" s="801">
        <f t="shared" si="2"/>
        <v>236633.53</v>
      </c>
      <c r="F24" s="1108">
        <v>190248.79</v>
      </c>
      <c r="G24" s="799">
        <v>147828.54</v>
      </c>
      <c r="H24" s="801">
        <f t="shared" si="0"/>
        <v>46384.739999999991</v>
      </c>
      <c r="I24" s="802">
        <f t="shared" si="1"/>
        <v>0.80398069538158856</v>
      </c>
    </row>
    <row r="25" spans="1:10" s="23" customFormat="1" ht="17.25" customHeight="1" x14ac:dyDescent="0.2">
      <c r="A25" s="798" t="s">
        <v>1829</v>
      </c>
      <c r="B25" s="310" t="s">
        <v>1830</v>
      </c>
      <c r="C25" s="799">
        <v>235209.47</v>
      </c>
      <c r="D25" s="800">
        <v>0</v>
      </c>
      <c r="E25" s="801">
        <f t="shared" si="2"/>
        <v>235209.47</v>
      </c>
      <c r="F25" s="1108">
        <v>190248.89</v>
      </c>
      <c r="G25" s="799">
        <v>147828.64000000001</v>
      </c>
      <c r="H25" s="801">
        <f t="shared" si="0"/>
        <v>44960.579999999987</v>
      </c>
      <c r="I25" s="802">
        <f t="shared" si="1"/>
        <v>0.80884876786636195</v>
      </c>
      <c r="J25" s="1102">
        <f>F32+F33+F34+F35+F36+F37</f>
        <v>916800.81</v>
      </c>
    </row>
    <row r="26" spans="1:10" s="23" customFormat="1" ht="17.25" customHeight="1" x14ac:dyDescent="0.2">
      <c r="A26" s="798" t="s">
        <v>1831</v>
      </c>
      <c r="B26" s="310" t="s">
        <v>1832</v>
      </c>
      <c r="C26" s="799">
        <v>1186439.99</v>
      </c>
      <c r="D26" s="800">
        <v>0</v>
      </c>
      <c r="E26" s="801">
        <f t="shared" si="2"/>
        <v>1186439.99</v>
      </c>
      <c r="F26" s="1108">
        <v>1118325.47</v>
      </c>
      <c r="G26" s="799">
        <v>906223.11</v>
      </c>
      <c r="H26" s="801">
        <f t="shared" si="0"/>
        <v>68114.520000000019</v>
      </c>
      <c r="I26" s="802">
        <f t="shared" si="1"/>
        <v>0.94258915699562684</v>
      </c>
    </row>
    <row r="27" spans="1:10" s="23" customFormat="1" ht="17.25" customHeight="1" x14ac:dyDescent="0.2">
      <c r="A27" s="798" t="s">
        <v>1833</v>
      </c>
      <c r="B27" s="310" t="s">
        <v>1834</v>
      </c>
      <c r="C27" s="799">
        <v>470420.17</v>
      </c>
      <c r="D27" s="800">
        <v>0</v>
      </c>
      <c r="E27" s="801">
        <f t="shared" si="2"/>
        <v>470420.17</v>
      </c>
      <c r="F27" s="1108">
        <v>379498.23999999999</v>
      </c>
      <c r="G27" s="799">
        <v>294657.67</v>
      </c>
      <c r="H27" s="801">
        <f t="shared" si="0"/>
        <v>90921.93</v>
      </c>
      <c r="I27" s="802">
        <f t="shared" si="1"/>
        <v>0.80672187164083553</v>
      </c>
    </row>
    <row r="28" spans="1:10" s="23" customFormat="1" ht="17.25" customHeight="1" x14ac:dyDescent="0.2">
      <c r="A28" s="798" t="s">
        <v>1835</v>
      </c>
      <c r="B28" s="310" t="s">
        <v>1836</v>
      </c>
      <c r="C28" s="799">
        <v>1014433.74</v>
      </c>
      <c r="D28" s="800">
        <v>416074</v>
      </c>
      <c r="E28" s="801">
        <f t="shared" si="2"/>
        <v>1430507.74</v>
      </c>
      <c r="F28" s="1108">
        <v>960592</v>
      </c>
      <c r="G28" s="799">
        <v>960592</v>
      </c>
      <c r="H28" s="801">
        <f t="shared" si="0"/>
        <v>469915.74</v>
      </c>
      <c r="I28" s="802">
        <f t="shared" si="1"/>
        <v>0.67150423107812052</v>
      </c>
    </row>
    <row r="29" spans="1:10" s="23" customFormat="1" ht="17.25" customHeight="1" x14ac:dyDescent="0.2">
      <c r="A29" s="798" t="s">
        <v>1837</v>
      </c>
      <c r="B29" s="310" t="s">
        <v>1838</v>
      </c>
      <c r="C29" s="799">
        <v>2357081.9500000002</v>
      </c>
      <c r="D29" s="800">
        <v>193558.58</v>
      </c>
      <c r="E29" s="801">
        <f t="shared" si="2"/>
        <v>2550640.5300000003</v>
      </c>
      <c r="F29" s="1108">
        <v>1762358.06</v>
      </c>
      <c r="G29" s="799">
        <v>1762358.06</v>
      </c>
      <c r="H29" s="801">
        <f t="shared" si="0"/>
        <v>788282.4700000002</v>
      </c>
      <c r="I29" s="802">
        <f t="shared" si="1"/>
        <v>0.69094725002272273</v>
      </c>
    </row>
    <row r="30" spans="1:10" s="23" customFormat="1" ht="17.25" customHeight="1" x14ac:dyDescent="0.2">
      <c r="A30" s="798" t="s">
        <v>1839</v>
      </c>
      <c r="B30" s="310" t="s">
        <v>1840</v>
      </c>
      <c r="C30" s="799">
        <v>7444994.8600000003</v>
      </c>
      <c r="D30" s="800">
        <v>-226756.25</v>
      </c>
      <c r="E30" s="801">
        <f t="shared" si="2"/>
        <v>7218238.6100000003</v>
      </c>
      <c r="F30" s="1108">
        <v>6805685.9000000004</v>
      </c>
      <c r="G30" s="799">
        <v>5320969.5599999996</v>
      </c>
      <c r="H30" s="801">
        <f t="shared" si="0"/>
        <v>412552.70999999996</v>
      </c>
      <c r="I30" s="802">
        <f t="shared" si="1"/>
        <v>0.94284579212601005</v>
      </c>
    </row>
    <row r="31" spans="1:10" s="23" customFormat="1" ht="17.25" customHeight="1" x14ac:dyDescent="0.2">
      <c r="A31" s="311" t="s">
        <v>1841</v>
      </c>
      <c r="B31" s="310" t="s">
        <v>1842</v>
      </c>
      <c r="C31" s="799">
        <v>830119.48</v>
      </c>
      <c r="D31" s="800">
        <v>-100</v>
      </c>
      <c r="E31" s="1103">
        <f t="shared" si="2"/>
        <v>830019.48</v>
      </c>
      <c r="F31" s="1108">
        <v>748685.22</v>
      </c>
      <c r="G31" s="799">
        <v>748068.48</v>
      </c>
      <c r="H31" s="801">
        <f t="shared" si="0"/>
        <v>81334.260000000009</v>
      </c>
      <c r="I31" s="802">
        <f t="shared" si="1"/>
        <v>0.90200921549455682</v>
      </c>
    </row>
    <row r="32" spans="1:10" s="6" customFormat="1" ht="20.25" customHeight="1" x14ac:dyDescent="0.25">
      <c r="A32" s="311" t="s">
        <v>1843</v>
      </c>
      <c r="B32" s="310" t="s">
        <v>1844</v>
      </c>
      <c r="C32" s="799">
        <v>705846.62</v>
      </c>
      <c r="D32" s="800">
        <v>0</v>
      </c>
      <c r="E32" s="1103">
        <f t="shared" si="2"/>
        <v>705846.62</v>
      </c>
      <c r="F32" s="799">
        <v>486308.82</v>
      </c>
      <c r="G32" s="799">
        <v>486308.82</v>
      </c>
      <c r="H32" s="801">
        <f t="shared" si="0"/>
        <v>219537.8</v>
      </c>
      <c r="I32" s="802">
        <f t="shared" si="1"/>
        <v>0.68897237192975436</v>
      </c>
    </row>
    <row r="33" spans="1:9" ht="25.5" x14ac:dyDescent="0.3">
      <c r="A33" s="311" t="s">
        <v>1845</v>
      </c>
      <c r="B33" s="310" t="s">
        <v>1846</v>
      </c>
      <c r="C33" s="799">
        <v>609798.23</v>
      </c>
      <c r="D33" s="800">
        <v>0</v>
      </c>
      <c r="E33" s="1103">
        <f t="shared" si="2"/>
        <v>609798.23</v>
      </c>
      <c r="F33" s="799">
        <v>0</v>
      </c>
      <c r="G33" s="799">
        <v>0</v>
      </c>
      <c r="H33" s="801">
        <f t="shared" si="0"/>
        <v>609798.23</v>
      </c>
      <c r="I33" s="802">
        <f t="shared" si="1"/>
        <v>0</v>
      </c>
    </row>
    <row r="34" spans="1:9" ht="25.5" x14ac:dyDescent="0.3">
      <c r="A34" s="311" t="s">
        <v>1847</v>
      </c>
      <c r="B34" s="310" t="s">
        <v>1848</v>
      </c>
      <c r="C34" s="799">
        <v>247005.82</v>
      </c>
      <c r="D34" s="800">
        <v>0</v>
      </c>
      <c r="E34" s="1103">
        <f t="shared" si="2"/>
        <v>247005.82</v>
      </c>
      <c r="F34" s="799">
        <v>206325</v>
      </c>
      <c r="G34" s="799">
        <v>206325</v>
      </c>
      <c r="H34" s="801">
        <f t="shared" si="0"/>
        <v>40680.820000000007</v>
      </c>
      <c r="I34" s="802">
        <f t="shared" si="1"/>
        <v>0.83530420457299348</v>
      </c>
    </row>
    <row r="35" spans="1:9" ht="25.5" x14ac:dyDescent="0.3">
      <c r="A35" s="311" t="s">
        <v>1849</v>
      </c>
      <c r="B35" s="310" t="s">
        <v>1850</v>
      </c>
      <c r="C35" s="799">
        <v>30803.82</v>
      </c>
      <c r="D35" s="800">
        <v>0</v>
      </c>
      <c r="E35" s="1103">
        <f t="shared" si="2"/>
        <v>30803.82</v>
      </c>
      <c r="F35" s="799">
        <v>14450</v>
      </c>
      <c r="G35" s="799">
        <v>14450</v>
      </c>
      <c r="H35" s="801">
        <f t="shared" si="0"/>
        <v>16353.82</v>
      </c>
      <c r="I35" s="802">
        <f t="shared" si="1"/>
        <v>0.46909766386117047</v>
      </c>
    </row>
    <row r="36" spans="1:9" x14ac:dyDescent="0.3">
      <c r="A36" s="311" t="s">
        <v>1851</v>
      </c>
      <c r="B36" s="310" t="s">
        <v>1852</v>
      </c>
      <c r="C36" s="799">
        <v>72224.37</v>
      </c>
      <c r="D36" s="800">
        <v>27000</v>
      </c>
      <c r="E36" s="1103">
        <f t="shared" si="2"/>
        <v>99224.37</v>
      </c>
      <c r="F36" s="799">
        <v>91716.99</v>
      </c>
      <c r="G36" s="799">
        <v>91716.99</v>
      </c>
      <c r="H36" s="801">
        <f t="shared" si="0"/>
        <v>7507.3799999999901</v>
      </c>
      <c r="I36" s="802">
        <f t="shared" si="1"/>
        <v>0.92433935332620409</v>
      </c>
    </row>
    <row r="37" spans="1:9" x14ac:dyDescent="0.3">
      <c r="A37" s="311" t="s">
        <v>1853</v>
      </c>
      <c r="B37" s="310" t="s">
        <v>1854</v>
      </c>
      <c r="C37" s="799">
        <v>239000</v>
      </c>
      <c r="D37" s="800">
        <v>15000</v>
      </c>
      <c r="E37" s="1103">
        <f t="shared" si="2"/>
        <v>254000</v>
      </c>
      <c r="F37" s="799">
        <v>118000</v>
      </c>
      <c r="G37" s="799">
        <v>118000</v>
      </c>
      <c r="H37" s="801">
        <f t="shared" si="0"/>
        <v>136000</v>
      </c>
      <c r="I37" s="802">
        <f t="shared" si="1"/>
        <v>0.46456692913385828</v>
      </c>
    </row>
    <row r="38" spans="1:9" x14ac:dyDescent="0.3">
      <c r="A38" s="308" t="s">
        <v>1855</v>
      </c>
      <c r="B38" s="309" t="s">
        <v>1856</v>
      </c>
      <c r="C38" s="794">
        <f>SUM(C39:C60)</f>
        <v>3900003.9100000011</v>
      </c>
      <c r="D38" s="795">
        <f>SUM(D39:D60)</f>
        <v>95735.559999999969</v>
      </c>
      <c r="E38" s="796">
        <f t="shared" si="2"/>
        <v>3995739.4700000011</v>
      </c>
      <c r="F38" s="803">
        <f>SUM(F39:F60)</f>
        <v>1608860.5100000002</v>
      </c>
      <c r="G38" s="803">
        <f>SUM(G39:G60)</f>
        <v>1608860.5100000002</v>
      </c>
      <c r="H38" s="796">
        <f t="shared" si="0"/>
        <v>2386878.9600000009</v>
      </c>
      <c r="I38" s="797">
        <f t="shared" si="1"/>
        <v>0.40264399670682227</v>
      </c>
    </row>
    <row r="39" spans="1:9" x14ac:dyDescent="0.3">
      <c r="A39" s="311" t="s">
        <v>1857</v>
      </c>
      <c r="B39" s="310" t="s">
        <v>1858</v>
      </c>
      <c r="C39" s="799">
        <v>543979.91</v>
      </c>
      <c r="D39" s="800">
        <v>0</v>
      </c>
      <c r="E39" s="801">
        <f t="shared" si="2"/>
        <v>543979.91</v>
      </c>
      <c r="F39" s="799">
        <v>63188.57</v>
      </c>
      <c r="G39" s="799">
        <v>63188.57</v>
      </c>
      <c r="H39" s="801">
        <f t="shared" si="0"/>
        <v>480791.34</v>
      </c>
      <c r="I39" s="802">
        <f t="shared" si="1"/>
        <v>0.11615974935544954</v>
      </c>
    </row>
    <row r="40" spans="1:9" x14ac:dyDescent="0.3">
      <c r="A40" s="311" t="s">
        <v>1859</v>
      </c>
      <c r="B40" s="310" t="s">
        <v>1860</v>
      </c>
      <c r="C40" s="799">
        <v>10867.68</v>
      </c>
      <c r="D40" s="800">
        <v>0</v>
      </c>
      <c r="E40" s="801">
        <f t="shared" si="2"/>
        <v>10867.68</v>
      </c>
      <c r="F40" s="799">
        <v>0</v>
      </c>
      <c r="G40" s="799">
        <v>0</v>
      </c>
      <c r="H40" s="801">
        <f t="shared" si="0"/>
        <v>10867.68</v>
      </c>
      <c r="I40" s="802">
        <f t="shared" si="1"/>
        <v>0</v>
      </c>
    </row>
    <row r="41" spans="1:9" x14ac:dyDescent="0.3">
      <c r="A41" s="311" t="s">
        <v>1861</v>
      </c>
      <c r="B41" s="310" t="s">
        <v>1862</v>
      </c>
      <c r="C41" s="799">
        <v>413873.83</v>
      </c>
      <c r="D41" s="800">
        <v>0</v>
      </c>
      <c r="E41" s="801">
        <f t="shared" si="2"/>
        <v>413873.83</v>
      </c>
      <c r="F41" s="799">
        <v>90428.28</v>
      </c>
      <c r="G41" s="799">
        <v>90428.28</v>
      </c>
      <c r="H41" s="801">
        <f t="shared" si="0"/>
        <v>323445.55000000005</v>
      </c>
      <c r="I41" s="802">
        <f t="shared" si="1"/>
        <v>0.21849238450278433</v>
      </c>
    </row>
    <row r="42" spans="1:9" x14ac:dyDescent="0.3">
      <c r="A42" s="311" t="s">
        <v>1863</v>
      </c>
      <c r="B42" s="310" t="s">
        <v>1864</v>
      </c>
      <c r="C42" s="799">
        <v>236277.8</v>
      </c>
      <c r="D42" s="800">
        <v>135.51</v>
      </c>
      <c r="E42" s="801">
        <f t="shared" si="2"/>
        <v>236413.31</v>
      </c>
      <c r="F42" s="799">
        <v>123679.64</v>
      </c>
      <c r="G42" s="799">
        <v>123679.64</v>
      </c>
      <c r="H42" s="801">
        <f t="shared" si="0"/>
        <v>112733.67</v>
      </c>
      <c r="I42" s="802">
        <f t="shared" si="1"/>
        <v>0.52315007137288505</v>
      </c>
    </row>
    <row r="43" spans="1:9" x14ac:dyDescent="0.3">
      <c r="A43" s="311" t="s">
        <v>1865</v>
      </c>
      <c r="B43" s="310" t="s">
        <v>1866</v>
      </c>
      <c r="C43" s="799">
        <v>203430.02</v>
      </c>
      <c r="D43" s="800">
        <v>-98233.17</v>
      </c>
      <c r="E43" s="801">
        <f t="shared" si="2"/>
        <v>105196.84999999999</v>
      </c>
      <c r="F43" s="799">
        <v>10535.11</v>
      </c>
      <c r="G43" s="799">
        <v>10535.11</v>
      </c>
      <c r="H43" s="801">
        <f t="shared" si="0"/>
        <v>94661.739999999991</v>
      </c>
      <c r="I43" s="802">
        <f t="shared" si="1"/>
        <v>0.10014662986581824</v>
      </c>
    </row>
    <row r="44" spans="1:9" x14ac:dyDescent="0.3">
      <c r="A44" s="311" t="s">
        <v>1867</v>
      </c>
      <c r="B44" s="310" t="s">
        <v>1868</v>
      </c>
      <c r="C44" s="799">
        <v>35000</v>
      </c>
      <c r="D44" s="800">
        <v>0</v>
      </c>
      <c r="E44" s="801">
        <f t="shared" si="2"/>
        <v>35000</v>
      </c>
      <c r="F44" s="799">
        <v>20218</v>
      </c>
      <c r="G44" s="799">
        <v>20218</v>
      </c>
      <c r="H44" s="801">
        <f t="shared" si="0"/>
        <v>14782</v>
      </c>
      <c r="I44" s="802">
        <f t="shared" si="1"/>
        <v>0.57765714285714287</v>
      </c>
    </row>
    <row r="45" spans="1:9" ht="25.5" x14ac:dyDescent="0.3">
      <c r="A45" s="311" t="s">
        <v>1869</v>
      </c>
      <c r="B45" s="310" t="s">
        <v>1870</v>
      </c>
      <c r="C45" s="799">
        <v>157182.31</v>
      </c>
      <c r="D45" s="800">
        <v>7175.52</v>
      </c>
      <c r="E45" s="801">
        <f t="shared" si="2"/>
        <v>164357.82999999999</v>
      </c>
      <c r="F45" s="799">
        <v>81082.27</v>
      </c>
      <c r="G45" s="799">
        <v>81082.27</v>
      </c>
      <c r="H45" s="801">
        <f t="shared" si="0"/>
        <v>83275.559999999983</v>
      </c>
      <c r="I45" s="802">
        <f t="shared" si="1"/>
        <v>0.49332769847350755</v>
      </c>
    </row>
    <row r="46" spans="1:9" x14ac:dyDescent="0.3">
      <c r="A46" s="311" t="s">
        <v>1871</v>
      </c>
      <c r="B46" s="310" t="s">
        <v>1872</v>
      </c>
      <c r="C46" s="799">
        <v>32077.77</v>
      </c>
      <c r="D46" s="800">
        <v>2092</v>
      </c>
      <c r="E46" s="801">
        <f t="shared" si="2"/>
        <v>34169.770000000004</v>
      </c>
      <c r="F46" s="799">
        <v>13430.67</v>
      </c>
      <c r="G46" s="799">
        <v>13430.67</v>
      </c>
      <c r="H46" s="801">
        <f t="shared" si="0"/>
        <v>20739.100000000006</v>
      </c>
      <c r="I46" s="802">
        <f t="shared" si="1"/>
        <v>0.39305707940088558</v>
      </c>
    </row>
    <row r="47" spans="1:9" ht="25.5" x14ac:dyDescent="0.3">
      <c r="A47" s="311" t="s">
        <v>1873</v>
      </c>
      <c r="B47" s="310" t="s">
        <v>1874</v>
      </c>
      <c r="C47" s="799">
        <v>3419.7</v>
      </c>
      <c r="D47" s="800">
        <v>11159.31</v>
      </c>
      <c r="E47" s="801">
        <f t="shared" si="2"/>
        <v>14579.009999999998</v>
      </c>
      <c r="F47" s="799">
        <v>1474.27</v>
      </c>
      <c r="G47" s="799">
        <v>1474.27</v>
      </c>
      <c r="H47" s="801">
        <f t="shared" si="0"/>
        <v>13104.739999999998</v>
      </c>
      <c r="I47" s="802">
        <f t="shared" si="1"/>
        <v>0.10112277857001264</v>
      </c>
    </row>
    <row r="48" spans="1:9" x14ac:dyDescent="0.3">
      <c r="A48" s="311" t="s">
        <v>1875</v>
      </c>
      <c r="B48" s="310" t="s">
        <v>1876</v>
      </c>
      <c r="C48" s="799">
        <v>321690.77</v>
      </c>
      <c r="D48" s="800">
        <v>0</v>
      </c>
      <c r="E48" s="801">
        <f t="shared" si="2"/>
        <v>321690.77</v>
      </c>
      <c r="F48" s="799">
        <v>55917.21</v>
      </c>
      <c r="G48" s="799">
        <v>55917.21</v>
      </c>
      <c r="H48" s="801">
        <f t="shared" si="0"/>
        <v>265773.56</v>
      </c>
      <c r="I48" s="802">
        <f t="shared" si="1"/>
        <v>0.173822861004063</v>
      </c>
    </row>
    <row r="49" spans="1:9" ht="25.5" x14ac:dyDescent="0.3">
      <c r="A49" s="311" t="s">
        <v>1877</v>
      </c>
      <c r="B49" s="310" t="s">
        <v>1878</v>
      </c>
      <c r="C49" s="799">
        <v>67716.13</v>
      </c>
      <c r="D49" s="800">
        <v>88345.93</v>
      </c>
      <c r="E49" s="801">
        <f t="shared" si="2"/>
        <v>156062.06</v>
      </c>
      <c r="F49" s="799">
        <v>100798.24</v>
      </c>
      <c r="G49" s="799">
        <v>100798.24</v>
      </c>
      <c r="H49" s="801">
        <f t="shared" si="0"/>
        <v>55263.819999999992</v>
      </c>
      <c r="I49" s="802">
        <f t="shared" si="1"/>
        <v>0.64588561755496499</v>
      </c>
    </row>
    <row r="50" spans="1:9" ht="25.5" x14ac:dyDescent="0.3">
      <c r="A50" s="311" t="s">
        <v>1879</v>
      </c>
      <c r="B50" s="310" t="s">
        <v>1880</v>
      </c>
      <c r="C50" s="799">
        <v>132154.51</v>
      </c>
      <c r="D50" s="800">
        <v>-27259.87</v>
      </c>
      <c r="E50" s="801">
        <f t="shared" si="2"/>
        <v>104894.64000000001</v>
      </c>
      <c r="F50" s="799">
        <v>32633.64</v>
      </c>
      <c r="G50" s="799">
        <v>32633.64</v>
      </c>
      <c r="H50" s="801">
        <f t="shared" si="0"/>
        <v>72261.000000000015</v>
      </c>
      <c r="I50" s="802">
        <f t="shared" si="1"/>
        <v>0.31110874683396594</v>
      </c>
    </row>
    <row r="51" spans="1:9" ht="25.5" x14ac:dyDescent="0.3">
      <c r="A51" s="311">
        <v>25402</v>
      </c>
      <c r="B51" s="310" t="s">
        <v>1881</v>
      </c>
      <c r="C51" s="799">
        <v>0</v>
      </c>
      <c r="D51" s="800">
        <v>159268</v>
      </c>
      <c r="E51" s="801">
        <f t="shared" si="2"/>
        <v>159268</v>
      </c>
      <c r="F51" s="799">
        <v>159268</v>
      </c>
      <c r="G51" s="799">
        <v>159268</v>
      </c>
      <c r="H51" s="801">
        <f t="shared" si="0"/>
        <v>0</v>
      </c>
      <c r="I51" s="802">
        <f t="shared" si="1"/>
        <v>1</v>
      </c>
    </row>
    <row r="52" spans="1:9" x14ac:dyDescent="0.3">
      <c r="A52" s="311" t="s">
        <v>1882</v>
      </c>
      <c r="B52" s="310" t="s">
        <v>1883</v>
      </c>
      <c r="C52" s="799">
        <v>1132310.58</v>
      </c>
      <c r="D52" s="800">
        <v>0</v>
      </c>
      <c r="E52" s="801">
        <f t="shared" si="2"/>
        <v>1132310.58</v>
      </c>
      <c r="F52" s="799">
        <v>550600.18000000005</v>
      </c>
      <c r="G52" s="799">
        <v>550600.18000000005</v>
      </c>
      <c r="H52" s="801">
        <f t="shared" si="0"/>
        <v>581710.4</v>
      </c>
      <c r="I52" s="802">
        <f t="shared" si="1"/>
        <v>0.48626250582238667</v>
      </c>
    </row>
    <row r="53" spans="1:9" x14ac:dyDescent="0.3">
      <c r="A53" s="311" t="s">
        <v>1884</v>
      </c>
      <c r="B53" s="310" t="s">
        <v>1885</v>
      </c>
      <c r="C53" s="799">
        <v>7850.18</v>
      </c>
      <c r="D53" s="800">
        <v>0</v>
      </c>
      <c r="E53" s="801">
        <f t="shared" si="2"/>
        <v>7850.18</v>
      </c>
      <c r="F53" s="799">
        <v>0</v>
      </c>
      <c r="G53" s="799">
        <v>0</v>
      </c>
      <c r="H53" s="801">
        <f t="shared" si="0"/>
        <v>7850.18</v>
      </c>
      <c r="I53" s="802">
        <f t="shared" si="1"/>
        <v>0</v>
      </c>
    </row>
    <row r="54" spans="1:9" x14ac:dyDescent="0.3">
      <c r="A54" s="311">
        <v>27101</v>
      </c>
      <c r="B54" s="310" t="s">
        <v>1886</v>
      </c>
      <c r="C54" s="799">
        <v>0</v>
      </c>
      <c r="D54" s="800">
        <v>53868</v>
      </c>
      <c r="E54" s="801">
        <f t="shared" si="2"/>
        <v>53868</v>
      </c>
      <c r="F54" s="799">
        <v>53867.62</v>
      </c>
      <c r="G54" s="799">
        <v>53867.62</v>
      </c>
      <c r="H54" s="801">
        <f t="shared" si="0"/>
        <v>0.37999999999738066</v>
      </c>
      <c r="I54" s="802">
        <f t="shared" si="1"/>
        <v>0.99999294571916542</v>
      </c>
    </row>
    <row r="55" spans="1:9" ht="25.5" x14ac:dyDescent="0.3">
      <c r="A55" s="311" t="s">
        <v>1887</v>
      </c>
      <c r="B55" s="310" t="s">
        <v>1888</v>
      </c>
      <c r="C55" s="799">
        <v>137549.1</v>
      </c>
      <c r="D55" s="800">
        <v>-37744</v>
      </c>
      <c r="E55" s="801">
        <f t="shared" si="2"/>
        <v>99805.1</v>
      </c>
      <c r="F55" s="799">
        <v>42322.7</v>
      </c>
      <c r="G55" s="799">
        <v>42322.7</v>
      </c>
      <c r="H55" s="801">
        <f t="shared" si="0"/>
        <v>57482.400000000009</v>
      </c>
      <c r="I55" s="802">
        <f t="shared" si="1"/>
        <v>0.42405348023297401</v>
      </c>
    </row>
    <row r="56" spans="1:9" x14ac:dyDescent="0.3">
      <c r="A56" s="311" t="s">
        <v>1889</v>
      </c>
      <c r="B56" s="310" t="s">
        <v>1890</v>
      </c>
      <c r="C56" s="799">
        <v>67653.73</v>
      </c>
      <c r="D56" s="800">
        <v>2008.34</v>
      </c>
      <c r="E56" s="801">
        <f t="shared" si="2"/>
        <v>69662.069999999992</v>
      </c>
      <c r="F56" s="799">
        <v>6058.77</v>
      </c>
      <c r="G56" s="799">
        <v>6058.77</v>
      </c>
      <c r="H56" s="801">
        <f t="shared" si="0"/>
        <v>63603.299999999988</v>
      </c>
      <c r="I56" s="802">
        <f t="shared" si="1"/>
        <v>8.697372903216917E-2</v>
      </c>
    </row>
    <row r="57" spans="1:9" x14ac:dyDescent="0.3">
      <c r="A57" s="311" t="s">
        <v>1891</v>
      </c>
      <c r="B57" s="310" t="s">
        <v>1892</v>
      </c>
      <c r="C57" s="799">
        <v>108947.78</v>
      </c>
      <c r="D57" s="800">
        <v>-50000.01</v>
      </c>
      <c r="E57" s="801">
        <f t="shared" si="2"/>
        <v>58947.77</v>
      </c>
      <c r="F57" s="799">
        <v>2709.64</v>
      </c>
      <c r="G57" s="799">
        <v>2709.64</v>
      </c>
      <c r="H57" s="801">
        <f t="shared" si="0"/>
        <v>56238.13</v>
      </c>
      <c r="I57" s="802">
        <f t="shared" si="1"/>
        <v>4.5966793994073059E-2</v>
      </c>
    </row>
    <row r="58" spans="1:9" ht="25.5" x14ac:dyDescent="0.3">
      <c r="A58" s="311" t="s">
        <v>1893</v>
      </c>
      <c r="B58" s="310" t="s">
        <v>1894</v>
      </c>
      <c r="C58" s="799">
        <v>40770.449999999997</v>
      </c>
      <c r="D58" s="800">
        <v>5070.62</v>
      </c>
      <c r="E58" s="801">
        <f t="shared" si="2"/>
        <v>45841.07</v>
      </c>
      <c r="F58" s="799">
        <v>5461.12</v>
      </c>
      <c r="G58" s="799">
        <v>5461.12</v>
      </c>
      <c r="H58" s="801">
        <f t="shared" si="0"/>
        <v>40379.949999999997</v>
      </c>
      <c r="I58" s="802">
        <f t="shared" si="1"/>
        <v>0.11913159967688364</v>
      </c>
    </row>
    <row r="59" spans="1:9" ht="25.5" x14ac:dyDescent="0.3">
      <c r="A59" s="311" t="s">
        <v>1895</v>
      </c>
      <c r="B59" s="310" t="s">
        <v>1896</v>
      </c>
      <c r="C59" s="799">
        <v>212898.17</v>
      </c>
      <c r="D59" s="800">
        <v>-14151.62</v>
      </c>
      <c r="E59" s="801">
        <f t="shared" si="2"/>
        <v>198746.55000000002</v>
      </c>
      <c r="F59" s="799">
        <v>195186.58</v>
      </c>
      <c r="G59" s="799">
        <v>195186.58</v>
      </c>
      <c r="H59" s="801">
        <f t="shared" si="0"/>
        <v>3559.9700000000303</v>
      </c>
      <c r="I59" s="802">
        <f t="shared" si="1"/>
        <v>0.98208789033067478</v>
      </c>
    </row>
    <row r="60" spans="1:9" ht="25.5" x14ac:dyDescent="0.3">
      <c r="A60" s="311" t="s">
        <v>1897</v>
      </c>
      <c r="B60" s="310" t="s">
        <v>1898</v>
      </c>
      <c r="C60" s="799">
        <v>34353.49</v>
      </c>
      <c r="D60" s="800">
        <v>-5999</v>
      </c>
      <c r="E60" s="801">
        <f t="shared" si="2"/>
        <v>28354.489999999998</v>
      </c>
      <c r="F60" s="799">
        <v>0</v>
      </c>
      <c r="G60" s="799">
        <v>0</v>
      </c>
      <c r="H60" s="801">
        <f t="shared" si="0"/>
        <v>28354.489999999998</v>
      </c>
      <c r="I60" s="802">
        <f t="shared" si="1"/>
        <v>0</v>
      </c>
    </row>
    <row r="61" spans="1:9" x14ac:dyDescent="0.3">
      <c r="A61" s="308" t="s">
        <v>1899</v>
      </c>
      <c r="B61" s="309" t="s">
        <v>1900</v>
      </c>
      <c r="C61" s="794">
        <f>SUM(C62:C98)</f>
        <v>10186111.33</v>
      </c>
      <c r="D61" s="795">
        <f>SUM(D62:D98)</f>
        <v>458051.82000000007</v>
      </c>
      <c r="E61" s="796">
        <f t="shared" si="2"/>
        <v>10644163.15</v>
      </c>
      <c r="F61" s="794">
        <f>SUM(F62:F98)</f>
        <v>6728368.6299999999</v>
      </c>
      <c r="G61" s="794">
        <f>SUM(G62:G98)</f>
        <v>6728368.6299999999</v>
      </c>
      <c r="H61" s="796">
        <f t="shared" si="0"/>
        <v>3915794.5200000005</v>
      </c>
      <c r="I61" s="797">
        <f t="shared" si="1"/>
        <v>0.63211814166903291</v>
      </c>
    </row>
    <row r="62" spans="1:9" x14ac:dyDescent="0.3">
      <c r="A62" s="311" t="s">
        <v>1901</v>
      </c>
      <c r="B62" s="310" t="s">
        <v>1902</v>
      </c>
      <c r="C62" s="799">
        <v>1396172.34</v>
      </c>
      <c r="D62" s="800">
        <v>-133057.79999999999</v>
      </c>
      <c r="E62" s="801">
        <f t="shared" si="2"/>
        <v>1263114.54</v>
      </c>
      <c r="F62" s="799">
        <v>717649</v>
      </c>
      <c r="G62" s="799">
        <v>717649</v>
      </c>
      <c r="H62" s="801">
        <f t="shared" si="0"/>
        <v>545465.54</v>
      </c>
      <c r="I62" s="802">
        <f t="shared" si="1"/>
        <v>0.56815829227965342</v>
      </c>
    </row>
    <row r="63" spans="1:9" x14ac:dyDescent="0.3">
      <c r="A63" s="311" t="s">
        <v>1903</v>
      </c>
      <c r="B63" s="310" t="s">
        <v>1904</v>
      </c>
      <c r="C63" s="799">
        <v>83803.16</v>
      </c>
      <c r="D63" s="800">
        <v>0</v>
      </c>
      <c r="E63" s="801">
        <f t="shared" si="2"/>
        <v>83803.16</v>
      </c>
      <c r="F63" s="799">
        <v>41039.9</v>
      </c>
      <c r="G63" s="799">
        <v>41039.9</v>
      </c>
      <c r="H63" s="801">
        <f t="shared" si="0"/>
        <v>42763.26</v>
      </c>
      <c r="I63" s="802">
        <f t="shared" si="1"/>
        <v>0.48971781016372173</v>
      </c>
    </row>
    <row r="64" spans="1:9" x14ac:dyDescent="0.3">
      <c r="A64" s="311" t="s">
        <v>1905</v>
      </c>
      <c r="B64" s="310" t="s">
        <v>1906</v>
      </c>
      <c r="C64" s="799">
        <v>196011.73</v>
      </c>
      <c r="D64" s="800">
        <v>0</v>
      </c>
      <c r="E64" s="801">
        <f t="shared" si="2"/>
        <v>196011.73</v>
      </c>
      <c r="F64" s="799">
        <v>90411.28</v>
      </c>
      <c r="G64" s="799">
        <v>90411.28</v>
      </c>
      <c r="H64" s="801">
        <f t="shared" si="0"/>
        <v>105600.45000000001</v>
      </c>
      <c r="I64" s="802">
        <f t="shared" si="1"/>
        <v>0.4612544361503263</v>
      </c>
    </row>
    <row r="65" spans="1:9" x14ac:dyDescent="0.3">
      <c r="A65" s="311" t="s">
        <v>1907</v>
      </c>
      <c r="B65" s="310" t="s">
        <v>1908</v>
      </c>
      <c r="C65" s="799">
        <v>245634.81</v>
      </c>
      <c r="D65" s="800">
        <v>10105.700000000001</v>
      </c>
      <c r="E65" s="801">
        <f t="shared" si="2"/>
        <v>255740.51</v>
      </c>
      <c r="F65" s="799">
        <v>225694.57</v>
      </c>
      <c r="G65" s="799">
        <v>225694.57</v>
      </c>
      <c r="H65" s="801">
        <f t="shared" si="0"/>
        <v>30045.940000000002</v>
      </c>
      <c r="I65" s="802">
        <f t="shared" si="1"/>
        <v>0.88251395916900299</v>
      </c>
    </row>
    <row r="66" spans="1:9" ht="25.5" x14ac:dyDescent="0.3">
      <c r="A66" s="311" t="s">
        <v>1909</v>
      </c>
      <c r="B66" s="310" t="s">
        <v>1910</v>
      </c>
      <c r="C66" s="799">
        <v>147582.67000000001</v>
      </c>
      <c r="D66" s="800">
        <v>520.49</v>
      </c>
      <c r="E66" s="801">
        <f t="shared" si="2"/>
        <v>148103.16</v>
      </c>
      <c r="F66" s="799">
        <v>56713.43</v>
      </c>
      <c r="G66" s="799">
        <v>56713.43</v>
      </c>
      <c r="H66" s="801">
        <f t="shared" si="0"/>
        <v>91389.73000000001</v>
      </c>
      <c r="I66" s="802">
        <f t="shared" si="1"/>
        <v>0.38293193744144283</v>
      </c>
    </row>
    <row r="67" spans="1:9" x14ac:dyDescent="0.3">
      <c r="A67" s="311" t="s">
        <v>1911</v>
      </c>
      <c r="B67" s="310" t="s">
        <v>1912</v>
      </c>
      <c r="C67" s="799">
        <v>155891.95000000001</v>
      </c>
      <c r="D67" s="800">
        <v>10039.799999999999</v>
      </c>
      <c r="E67" s="801">
        <f t="shared" si="2"/>
        <v>165931.75</v>
      </c>
      <c r="F67" s="799">
        <v>54950.59</v>
      </c>
      <c r="G67" s="799">
        <v>54950.59</v>
      </c>
      <c r="H67" s="801">
        <f t="shared" si="0"/>
        <v>110981.16</v>
      </c>
      <c r="I67" s="802">
        <f t="shared" si="1"/>
        <v>0.33116380680611152</v>
      </c>
    </row>
    <row r="68" spans="1:9" x14ac:dyDescent="0.3">
      <c r="A68" s="311" t="s">
        <v>1913</v>
      </c>
      <c r="B68" s="310" t="s">
        <v>1914</v>
      </c>
      <c r="C68" s="799">
        <v>795028.83</v>
      </c>
      <c r="D68" s="800">
        <v>0</v>
      </c>
      <c r="E68" s="801">
        <f t="shared" si="2"/>
        <v>795028.83</v>
      </c>
      <c r="F68" s="799">
        <v>409308.82</v>
      </c>
      <c r="G68" s="799">
        <v>409308.82</v>
      </c>
      <c r="H68" s="801">
        <f t="shared" si="0"/>
        <v>385720.00999999995</v>
      </c>
      <c r="I68" s="802">
        <f t="shared" si="1"/>
        <v>0.51483519157412194</v>
      </c>
    </row>
    <row r="69" spans="1:9" x14ac:dyDescent="0.3">
      <c r="A69" s="311" t="s">
        <v>1915</v>
      </c>
      <c r="B69" s="310" t="s">
        <v>1916</v>
      </c>
      <c r="C69" s="799">
        <v>201284.36</v>
      </c>
      <c r="D69" s="800">
        <v>0</v>
      </c>
      <c r="E69" s="801">
        <f t="shared" si="2"/>
        <v>201284.36</v>
      </c>
      <c r="F69" s="799">
        <v>144308.63</v>
      </c>
      <c r="G69" s="799">
        <v>144308.63</v>
      </c>
      <c r="H69" s="801">
        <f t="shared" si="0"/>
        <v>56975.729999999981</v>
      </c>
      <c r="I69" s="802">
        <f t="shared" si="1"/>
        <v>0.71693911042070047</v>
      </c>
    </row>
    <row r="70" spans="1:9" x14ac:dyDescent="0.3">
      <c r="A70" s="311" t="s">
        <v>1917</v>
      </c>
      <c r="B70" s="310" t="s">
        <v>1918</v>
      </c>
      <c r="C70" s="799">
        <v>87231</v>
      </c>
      <c r="D70" s="800">
        <v>130245</v>
      </c>
      <c r="E70" s="801">
        <f t="shared" si="2"/>
        <v>217476</v>
      </c>
      <c r="F70" s="799">
        <v>214100</v>
      </c>
      <c r="G70" s="799">
        <v>214100</v>
      </c>
      <c r="H70" s="801">
        <f t="shared" si="0"/>
        <v>3376</v>
      </c>
      <c r="I70" s="802">
        <f t="shared" si="1"/>
        <v>0.98447644797586864</v>
      </c>
    </row>
    <row r="71" spans="1:9" x14ac:dyDescent="0.3">
      <c r="A71" s="311" t="s">
        <v>1919</v>
      </c>
      <c r="B71" s="310" t="s">
        <v>1920</v>
      </c>
      <c r="C71" s="799">
        <v>77459.429999999993</v>
      </c>
      <c r="D71" s="800">
        <v>0</v>
      </c>
      <c r="E71" s="801">
        <f t="shared" si="2"/>
        <v>77459.429999999993</v>
      </c>
      <c r="F71" s="799">
        <v>39614</v>
      </c>
      <c r="G71" s="799">
        <v>39614</v>
      </c>
      <c r="H71" s="801">
        <f t="shared" si="0"/>
        <v>37845.429999999993</v>
      </c>
      <c r="I71" s="802">
        <f t="shared" si="1"/>
        <v>0.51141610517918867</v>
      </c>
    </row>
    <row r="72" spans="1:9" ht="25.5" x14ac:dyDescent="0.3">
      <c r="A72" s="311" t="s">
        <v>1921</v>
      </c>
      <c r="B72" s="310" t="s">
        <v>1922</v>
      </c>
      <c r="C72" s="799">
        <v>513739.61</v>
      </c>
      <c r="D72" s="800">
        <v>0</v>
      </c>
      <c r="E72" s="801">
        <f t="shared" si="2"/>
        <v>513739.61</v>
      </c>
      <c r="F72" s="799">
        <v>344824.71</v>
      </c>
      <c r="G72" s="799">
        <v>344824.71</v>
      </c>
      <c r="H72" s="801">
        <f t="shared" si="0"/>
        <v>168914.89999999997</v>
      </c>
      <c r="I72" s="802">
        <f t="shared" si="1"/>
        <v>0.67120522398496785</v>
      </c>
    </row>
    <row r="73" spans="1:9" x14ac:dyDescent="0.3">
      <c r="A73" s="311" t="s">
        <v>1923</v>
      </c>
      <c r="B73" s="310" t="s">
        <v>1924</v>
      </c>
      <c r="C73" s="799">
        <v>86206.91</v>
      </c>
      <c r="D73" s="800">
        <v>0</v>
      </c>
      <c r="E73" s="801">
        <f t="shared" si="2"/>
        <v>86206.91</v>
      </c>
      <c r="F73" s="799">
        <v>15896.64</v>
      </c>
      <c r="G73" s="799">
        <v>15896.64</v>
      </c>
      <c r="H73" s="801">
        <f t="shared" si="0"/>
        <v>70310.27</v>
      </c>
      <c r="I73" s="802">
        <f t="shared" si="1"/>
        <v>0.18440099523344472</v>
      </c>
    </row>
    <row r="74" spans="1:9" x14ac:dyDescent="0.3">
      <c r="A74" s="311" t="s">
        <v>1925</v>
      </c>
      <c r="B74" s="310" t="s">
        <v>1926</v>
      </c>
      <c r="C74" s="799">
        <v>3864.29</v>
      </c>
      <c r="D74" s="800">
        <v>152040</v>
      </c>
      <c r="E74" s="801">
        <f t="shared" si="2"/>
        <v>155904.29</v>
      </c>
      <c r="F74" s="799">
        <v>152040</v>
      </c>
      <c r="G74" s="799">
        <v>152040</v>
      </c>
      <c r="H74" s="801">
        <f t="shared" si="0"/>
        <v>3864.2900000000081</v>
      </c>
      <c r="I74" s="802">
        <f t="shared" si="1"/>
        <v>0.97521370322779444</v>
      </c>
    </row>
    <row r="75" spans="1:9" ht="38.25" x14ac:dyDescent="0.3">
      <c r="A75" s="311" t="s">
        <v>1927</v>
      </c>
      <c r="B75" s="310" t="s">
        <v>1928</v>
      </c>
      <c r="C75" s="799">
        <v>489639.16</v>
      </c>
      <c r="D75" s="800">
        <v>16477.8</v>
      </c>
      <c r="E75" s="801">
        <f t="shared" si="2"/>
        <v>506116.95999999996</v>
      </c>
      <c r="F75" s="799">
        <v>343206.99</v>
      </c>
      <c r="G75" s="799">
        <v>343206.99</v>
      </c>
      <c r="H75" s="801">
        <f t="shared" si="0"/>
        <v>162909.96999999997</v>
      </c>
      <c r="I75" s="802">
        <f t="shared" si="1"/>
        <v>0.67811793937907161</v>
      </c>
    </row>
    <row r="76" spans="1:9" x14ac:dyDescent="0.3">
      <c r="A76" s="311" t="s">
        <v>1929</v>
      </c>
      <c r="B76" s="310" t="s">
        <v>1930</v>
      </c>
      <c r="C76" s="799">
        <v>43961.41</v>
      </c>
      <c r="D76" s="800">
        <v>0</v>
      </c>
      <c r="E76" s="801">
        <f t="shared" si="2"/>
        <v>43961.41</v>
      </c>
      <c r="F76" s="799">
        <v>4640</v>
      </c>
      <c r="G76" s="799">
        <v>4640</v>
      </c>
      <c r="H76" s="801">
        <f t="shared" ref="H76:H100" si="3">E76-F76</f>
        <v>39321.410000000003</v>
      </c>
      <c r="I76" s="802">
        <f t="shared" ref="I76:I105" si="4">IF(E76=0,"",F76/E76)</f>
        <v>0.10554711507205979</v>
      </c>
    </row>
    <row r="77" spans="1:9" x14ac:dyDescent="0.3">
      <c r="A77" s="311" t="s">
        <v>1931</v>
      </c>
      <c r="B77" s="310" t="s">
        <v>1932</v>
      </c>
      <c r="C77" s="799">
        <v>64583.89</v>
      </c>
      <c r="D77" s="800">
        <v>0</v>
      </c>
      <c r="E77" s="801">
        <f t="shared" ref="E77:E100" si="5">C77+D77</f>
        <v>64583.89</v>
      </c>
      <c r="F77" s="799">
        <v>41534.36</v>
      </c>
      <c r="G77" s="799">
        <v>41534.36</v>
      </c>
      <c r="H77" s="801">
        <f t="shared" si="3"/>
        <v>23049.53</v>
      </c>
      <c r="I77" s="802">
        <f t="shared" si="4"/>
        <v>0.6431071277992082</v>
      </c>
    </row>
    <row r="78" spans="1:9" x14ac:dyDescent="0.3">
      <c r="A78" s="311" t="s">
        <v>1933</v>
      </c>
      <c r="B78" s="310" t="s">
        <v>1934</v>
      </c>
      <c r="C78" s="799">
        <v>57415.68</v>
      </c>
      <c r="D78" s="800">
        <v>20345.36</v>
      </c>
      <c r="E78" s="801">
        <f t="shared" si="5"/>
        <v>77761.040000000008</v>
      </c>
      <c r="F78" s="799">
        <v>77761.02</v>
      </c>
      <c r="G78" s="799">
        <v>77761.02</v>
      </c>
      <c r="H78" s="801">
        <f t="shared" si="3"/>
        <v>2.0000000004074536E-2</v>
      </c>
      <c r="I78" s="802">
        <f t="shared" si="4"/>
        <v>0.99999974280179371</v>
      </c>
    </row>
    <row r="79" spans="1:9" x14ac:dyDescent="0.3">
      <c r="A79" s="311" t="s">
        <v>1935</v>
      </c>
      <c r="B79" s="310" t="s">
        <v>1936</v>
      </c>
      <c r="C79" s="799">
        <v>92843.7</v>
      </c>
      <c r="D79" s="800">
        <v>7020</v>
      </c>
      <c r="E79" s="801">
        <f t="shared" si="5"/>
        <v>99863.7</v>
      </c>
      <c r="F79" s="799">
        <v>83736.960000000006</v>
      </c>
      <c r="G79" s="799">
        <v>83736.960000000006</v>
      </c>
      <c r="H79" s="801">
        <f t="shared" si="3"/>
        <v>16126.739999999991</v>
      </c>
      <c r="I79" s="802">
        <f t="shared" si="4"/>
        <v>0.83851249252731486</v>
      </c>
    </row>
    <row r="80" spans="1:9" x14ac:dyDescent="0.3">
      <c r="A80" s="311">
        <v>34801</v>
      </c>
      <c r="B80" s="310" t="s">
        <v>1985</v>
      </c>
      <c r="C80" s="799">
        <v>0</v>
      </c>
      <c r="D80" s="800">
        <v>180800</v>
      </c>
      <c r="E80" s="800">
        <f>C80+D80</f>
        <v>180800</v>
      </c>
      <c r="F80" s="799">
        <v>0</v>
      </c>
      <c r="G80" s="799">
        <v>0</v>
      </c>
      <c r="H80" s="801">
        <f t="shared" si="3"/>
        <v>180800</v>
      </c>
      <c r="I80" s="802">
        <f t="shared" si="4"/>
        <v>0</v>
      </c>
    </row>
    <row r="81" spans="1:9" ht="38.25" x14ac:dyDescent="0.3">
      <c r="A81" s="311" t="s">
        <v>1937</v>
      </c>
      <c r="B81" s="310" t="s">
        <v>1938</v>
      </c>
      <c r="C81" s="799">
        <v>92891.77</v>
      </c>
      <c r="D81" s="800">
        <v>275166.03000000003</v>
      </c>
      <c r="E81" s="801">
        <f t="shared" si="5"/>
        <v>368057.80000000005</v>
      </c>
      <c r="F81" s="799">
        <v>367199.8</v>
      </c>
      <c r="G81" s="799">
        <v>367199.8</v>
      </c>
      <c r="H81" s="801">
        <f t="shared" si="3"/>
        <v>858.00000000005821</v>
      </c>
      <c r="I81" s="802">
        <f t="shared" si="4"/>
        <v>0.99766884440432979</v>
      </c>
    </row>
    <row r="82" spans="1:9" ht="25.5" x14ac:dyDescent="0.3">
      <c r="A82" s="311" t="s">
        <v>1939</v>
      </c>
      <c r="B82" s="310" t="s">
        <v>1940</v>
      </c>
      <c r="C82" s="799">
        <v>917402.59</v>
      </c>
      <c r="D82" s="800">
        <v>-229625.96</v>
      </c>
      <c r="E82" s="801">
        <f t="shared" si="5"/>
        <v>687776.63</v>
      </c>
      <c r="F82" s="799">
        <v>358521.21</v>
      </c>
      <c r="G82" s="799">
        <v>358521.21</v>
      </c>
      <c r="H82" s="801">
        <f t="shared" si="3"/>
        <v>329255.42</v>
      </c>
      <c r="I82" s="802">
        <f t="shared" si="4"/>
        <v>0.5212756502063759</v>
      </c>
    </row>
    <row r="83" spans="1:9" ht="38.25" x14ac:dyDescent="0.3">
      <c r="A83" s="311" t="s">
        <v>1941</v>
      </c>
      <c r="B83" s="310" t="s">
        <v>1942</v>
      </c>
      <c r="C83" s="799">
        <v>21149.45</v>
      </c>
      <c r="D83" s="800">
        <v>22291.91</v>
      </c>
      <c r="E83" s="801">
        <f t="shared" si="5"/>
        <v>43441.36</v>
      </c>
      <c r="F83" s="799">
        <v>42384.79</v>
      </c>
      <c r="G83" s="799">
        <v>42384.79</v>
      </c>
      <c r="H83" s="801">
        <f t="shared" si="3"/>
        <v>1056.5699999999997</v>
      </c>
      <c r="I83" s="802">
        <f t="shared" si="4"/>
        <v>0.97567824764233901</v>
      </c>
    </row>
    <row r="84" spans="1:9" ht="25.5" x14ac:dyDescent="0.3">
      <c r="A84" s="311" t="s">
        <v>1943</v>
      </c>
      <c r="B84" s="310" t="s">
        <v>1944</v>
      </c>
      <c r="C84" s="799">
        <v>337678.56</v>
      </c>
      <c r="D84" s="800">
        <v>0</v>
      </c>
      <c r="E84" s="801">
        <f t="shared" si="5"/>
        <v>337678.56</v>
      </c>
      <c r="F84" s="799">
        <v>74601.72</v>
      </c>
      <c r="G84" s="799">
        <v>74601.72</v>
      </c>
      <c r="H84" s="801">
        <f t="shared" si="3"/>
        <v>263076.83999999997</v>
      </c>
      <c r="I84" s="802">
        <f t="shared" si="4"/>
        <v>0.22092524914818401</v>
      </c>
    </row>
    <row r="85" spans="1:9" ht="25.5" x14ac:dyDescent="0.3">
      <c r="A85" s="311" t="s">
        <v>1945</v>
      </c>
      <c r="B85" s="310" t="s">
        <v>1946</v>
      </c>
      <c r="C85" s="799">
        <v>282707.48</v>
      </c>
      <c r="D85" s="800">
        <v>-50000</v>
      </c>
      <c r="E85" s="801">
        <f t="shared" si="5"/>
        <v>232707.47999999998</v>
      </c>
      <c r="F85" s="799">
        <v>112290</v>
      </c>
      <c r="G85" s="799">
        <v>112290</v>
      </c>
      <c r="H85" s="801">
        <f t="shared" si="3"/>
        <v>120417.47999999998</v>
      </c>
      <c r="I85" s="802">
        <f t="shared" si="4"/>
        <v>0.48253713202515025</v>
      </c>
    </row>
    <row r="86" spans="1:9" x14ac:dyDescent="0.3">
      <c r="A86" s="311" t="s">
        <v>1947</v>
      </c>
      <c r="B86" s="310" t="s">
        <v>1948</v>
      </c>
      <c r="C86" s="799">
        <v>177984.63</v>
      </c>
      <c r="D86" s="800">
        <v>67177.02</v>
      </c>
      <c r="E86" s="801">
        <f t="shared" si="5"/>
        <v>245161.65000000002</v>
      </c>
      <c r="F86" s="799">
        <v>135825</v>
      </c>
      <c r="G86" s="799">
        <v>135825</v>
      </c>
      <c r="H86" s="801">
        <f t="shared" si="3"/>
        <v>109336.65000000002</v>
      </c>
      <c r="I86" s="802">
        <f t="shared" si="4"/>
        <v>0.55402221350688408</v>
      </c>
    </row>
    <row r="87" spans="1:9" ht="38.25" x14ac:dyDescent="0.3">
      <c r="A87" s="311" t="s">
        <v>1949</v>
      </c>
      <c r="B87" s="310" t="s">
        <v>1950</v>
      </c>
      <c r="C87" s="799">
        <v>112112.07</v>
      </c>
      <c r="D87" s="800">
        <v>7000</v>
      </c>
      <c r="E87" s="801">
        <f t="shared" si="5"/>
        <v>119112.07</v>
      </c>
      <c r="F87" s="799">
        <v>10480</v>
      </c>
      <c r="G87" s="799">
        <v>10480</v>
      </c>
      <c r="H87" s="801">
        <f t="shared" si="3"/>
        <v>108632.07</v>
      </c>
      <c r="I87" s="802">
        <f t="shared" si="4"/>
        <v>8.7984366319886806E-2</v>
      </c>
    </row>
    <row r="88" spans="1:9" x14ac:dyDescent="0.3">
      <c r="A88" s="311" t="s">
        <v>1951</v>
      </c>
      <c r="B88" s="310" t="s">
        <v>1952</v>
      </c>
      <c r="C88" s="799">
        <v>539035.84</v>
      </c>
      <c r="D88" s="800">
        <v>-325001.19</v>
      </c>
      <c r="E88" s="801">
        <f t="shared" si="5"/>
        <v>214034.64999999997</v>
      </c>
      <c r="F88" s="799">
        <v>25696</v>
      </c>
      <c r="G88" s="799">
        <v>25696</v>
      </c>
      <c r="H88" s="801">
        <f t="shared" si="3"/>
        <v>188338.64999999997</v>
      </c>
      <c r="I88" s="802">
        <f t="shared" si="4"/>
        <v>0.12005532749019845</v>
      </c>
    </row>
    <row r="89" spans="1:9" x14ac:dyDescent="0.3">
      <c r="A89" s="311" t="s">
        <v>1953</v>
      </c>
      <c r="B89" s="310" t="s">
        <v>1954</v>
      </c>
      <c r="C89" s="799">
        <v>9438.07</v>
      </c>
      <c r="D89" s="800">
        <v>0</v>
      </c>
      <c r="E89" s="801">
        <f t="shared" si="5"/>
        <v>9438.07</v>
      </c>
      <c r="F89" s="799">
        <v>0</v>
      </c>
      <c r="G89" s="799">
        <v>0</v>
      </c>
      <c r="H89" s="801">
        <f t="shared" si="3"/>
        <v>9438.07</v>
      </c>
      <c r="I89" s="802">
        <f t="shared" si="4"/>
        <v>0</v>
      </c>
    </row>
    <row r="90" spans="1:9" x14ac:dyDescent="0.3">
      <c r="A90" s="311" t="s">
        <v>1955</v>
      </c>
      <c r="B90" s="310" t="s">
        <v>1956</v>
      </c>
      <c r="C90" s="799">
        <v>405812.98</v>
      </c>
      <c r="D90" s="800">
        <v>106050</v>
      </c>
      <c r="E90" s="801">
        <f t="shared" si="5"/>
        <v>511862.98</v>
      </c>
      <c r="F90" s="799">
        <v>499250</v>
      </c>
      <c r="G90" s="799">
        <v>499250</v>
      </c>
      <c r="H90" s="801">
        <f t="shared" si="3"/>
        <v>12612.979999999981</v>
      </c>
      <c r="I90" s="802">
        <f t="shared" si="4"/>
        <v>0.97535867899647677</v>
      </c>
    </row>
    <row r="91" spans="1:9" x14ac:dyDescent="0.3">
      <c r="A91" s="311" t="s">
        <v>1957</v>
      </c>
      <c r="B91" s="310" t="s">
        <v>1958</v>
      </c>
      <c r="C91" s="799">
        <v>154617.94</v>
      </c>
      <c r="D91" s="800">
        <v>27500</v>
      </c>
      <c r="E91" s="801">
        <f t="shared" si="5"/>
        <v>182117.94</v>
      </c>
      <c r="F91" s="799">
        <v>118630</v>
      </c>
      <c r="G91" s="799">
        <v>118630</v>
      </c>
      <c r="H91" s="801">
        <f t="shared" si="3"/>
        <v>63487.94</v>
      </c>
      <c r="I91" s="802">
        <f t="shared" si="4"/>
        <v>0.65139107108283789</v>
      </c>
    </row>
    <row r="92" spans="1:9" x14ac:dyDescent="0.3">
      <c r="A92" s="311" t="s">
        <v>1959</v>
      </c>
      <c r="B92" s="310" t="s">
        <v>1960</v>
      </c>
      <c r="C92" s="799">
        <v>3981.87</v>
      </c>
      <c r="D92" s="800">
        <v>110</v>
      </c>
      <c r="E92" s="801">
        <f t="shared" si="5"/>
        <v>4091.87</v>
      </c>
      <c r="F92" s="799">
        <v>2779</v>
      </c>
      <c r="G92" s="799">
        <v>2779</v>
      </c>
      <c r="H92" s="801">
        <f t="shared" si="3"/>
        <v>1312.87</v>
      </c>
      <c r="I92" s="802">
        <f t="shared" si="4"/>
        <v>0.67915158594970026</v>
      </c>
    </row>
    <row r="93" spans="1:9" x14ac:dyDescent="0.3">
      <c r="A93" s="311" t="s">
        <v>1961</v>
      </c>
      <c r="B93" s="310" t="s">
        <v>1962</v>
      </c>
      <c r="C93" s="799">
        <v>100022.07</v>
      </c>
      <c r="D93" s="800">
        <v>0</v>
      </c>
      <c r="E93" s="801">
        <f t="shared" si="5"/>
        <v>100022.07</v>
      </c>
      <c r="F93" s="799">
        <v>0</v>
      </c>
      <c r="G93" s="799">
        <v>0</v>
      </c>
      <c r="H93" s="801">
        <f t="shared" si="3"/>
        <v>100022.07</v>
      </c>
      <c r="I93" s="802">
        <f t="shared" si="4"/>
        <v>0</v>
      </c>
    </row>
    <row r="94" spans="1:9" x14ac:dyDescent="0.3">
      <c r="A94" s="311" t="s">
        <v>1963</v>
      </c>
      <c r="B94" s="310" t="s">
        <v>1964</v>
      </c>
      <c r="C94" s="799">
        <v>694743.41</v>
      </c>
      <c r="D94" s="800">
        <v>-214246.36</v>
      </c>
      <c r="E94" s="801">
        <f t="shared" si="5"/>
        <v>480497.05000000005</v>
      </c>
      <c r="F94" s="799">
        <v>177123</v>
      </c>
      <c r="G94" s="799">
        <v>177123</v>
      </c>
      <c r="H94" s="801">
        <f t="shared" si="3"/>
        <v>303374.05000000005</v>
      </c>
      <c r="I94" s="802">
        <f t="shared" si="4"/>
        <v>0.36862453161783193</v>
      </c>
    </row>
    <row r="95" spans="1:9" x14ac:dyDescent="0.3">
      <c r="A95" s="311" t="s">
        <v>1965</v>
      </c>
      <c r="B95" s="310" t="s">
        <v>1966</v>
      </c>
      <c r="C95" s="799">
        <v>38438.17</v>
      </c>
      <c r="D95" s="800">
        <v>16863.02</v>
      </c>
      <c r="E95" s="801">
        <f t="shared" si="5"/>
        <v>55301.19</v>
      </c>
      <c r="F95" s="799">
        <v>47539.21</v>
      </c>
      <c r="G95" s="799">
        <v>47539.21</v>
      </c>
      <c r="H95" s="801">
        <f t="shared" si="3"/>
        <v>7761.9800000000032</v>
      </c>
      <c r="I95" s="802">
        <f t="shared" si="4"/>
        <v>0.85964171837893533</v>
      </c>
    </row>
    <row r="96" spans="1:9" x14ac:dyDescent="0.3">
      <c r="A96" s="311" t="s">
        <v>1967</v>
      </c>
      <c r="B96" s="310" t="s">
        <v>1968</v>
      </c>
      <c r="C96" s="799">
        <v>56508.14</v>
      </c>
      <c r="D96" s="800">
        <v>77000</v>
      </c>
      <c r="E96" s="801">
        <f t="shared" si="5"/>
        <v>133508.14000000001</v>
      </c>
      <c r="F96" s="799">
        <v>110000</v>
      </c>
      <c r="G96" s="799">
        <v>110000</v>
      </c>
      <c r="H96" s="801">
        <f t="shared" si="3"/>
        <v>23508.140000000014</v>
      </c>
      <c r="I96" s="802">
        <f t="shared" si="4"/>
        <v>0.8239197999462804</v>
      </c>
    </row>
    <row r="97" spans="1:9" x14ac:dyDescent="0.3">
      <c r="A97" s="311" t="s">
        <v>1969</v>
      </c>
      <c r="B97" s="310" t="s">
        <v>1970</v>
      </c>
      <c r="C97" s="799">
        <v>15731.36</v>
      </c>
      <c r="D97" s="800">
        <v>0</v>
      </c>
      <c r="E97" s="801">
        <f t="shared" si="5"/>
        <v>15731.36</v>
      </c>
      <c r="F97" s="799">
        <v>130</v>
      </c>
      <c r="G97" s="799">
        <v>130</v>
      </c>
      <c r="H97" s="801">
        <f t="shared" si="3"/>
        <v>15601.36</v>
      </c>
      <c r="I97" s="802">
        <f t="shared" si="4"/>
        <v>8.2637483345368735E-3</v>
      </c>
    </row>
    <row r="98" spans="1:9" ht="25.5" x14ac:dyDescent="0.3">
      <c r="A98" s="311" t="s">
        <v>1971</v>
      </c>
      <c r="B98" s="310" t="s">
        <v>1972</v>
      </c>
      <c r="C98" s="799">
        <v>1487500</v>
      </c>
      <c r="D98" s="800">
        <v>283231</v>
      </c>
      <c r="E98" s="801">
        <f t="shared" si="5"/>
        <v>1770731</v>
      </c>
      <c r="F98" s="799">
        <v>1588488</v>
      </c>
      <c r="G98" s="799">
        <v>1588488</v>
      </c>
      <c r="H98" s="801">
        <f t="shared" si="3"/>
        <v>182243</v>
      </c>
      <c r="I98" s="802">
        <f t="shared" si="4"/>
        <v>0.89708035833788413</v>
      </c>
    </row>
    <row r="99" spans="1:9" ht="17.25" thickBot="1" x14ac:dyDescent="0.35">
      <c r="A99" s="187"/>
      <c r="B99" s="804" t="s">
        <v>500</v>
      </c>
      <c r="C99" s="805">
        <f>C61+C38+C9</f>
        <v>130107095.38000003</v>
      </c>
      <c r="D99" s="806">
        <f>D61+D38+D9</f>
        <v>4138730.31</v>
      </c>
      <c r="E99" s="807">
        <f t="shared" si="5"/>
        <v>134245825.69000003</v>
      </c>
      <c r="F99" s="805">
        <f>F61+F38+F9</f>
        <v>90988623.039999992</v>
      </c>
      <c r="G99" s="805">
        <f>G61+G38+G9</f>
        <v>88312476.469999999</v>
      </c>
      <c r="H99" s="807">
        <f t="shared" si="3"/>
        <v>43257202.650000036</v>
      </c>
      <c r="I99" s="808">
        <f>IF(E99=0,"",F99/E99)</f>
        <v>0.67777618091537972</v>
      </c>
    </row>
    <row r="100" spans="1:9" x14ac:dyDescent="0.3">
      <c r="A100" s="811" t="s">
        <v>1973</v>
      </c>
      <c r="B100" s="812" t="s">
        <v>1974</v>
      </c>
      <c r="C100" s="822">
        <f>SUM(C101:C105)</f>
        <v>0</v>
      </c>
      <c r="D100" s="823">
        <f>SUM(D101:D105)</f>
        <v>116756.02</v>
      </c>
      <c r="E100" s="823">
        <f t="shared" si="5"/>
        <v>116756.02</v>
      </c>
      <c r="F100" s="824">
        <f>SUM(F101:F105)</f>
        <v>99994.96</v>
      </c>
      <c r="G100" s="824">
        <f>SUM(G101:G105)</f>
        <v>99994.96</v>
      </c>
      <c r="H100" s="824">
        <f t="shared" si="3"/>
        <v>16761.059999999998</v>
      </c>
      <c r="I100" s="797">
        <f>IF(E100=0,"",F100/E100)</f>
        <v>0.85644371913328321</v>
      </c>
    </row>
    <row r="101" spans="1:9" x14ac:dyDescent="0.3">
      <c r="A101" s="809" t="s">
        <v>1975</v>
      </c>
      <c r="B101" s="813" t="s">
        <v>1980</v>
      </c>
      <c r="C101" s="815">
        <v>0</v>
      </c>
      <c r="D101" s="815">
        <v>22498.55</v>
      </c>
      <c r="E101" s="815">
        <f>C101+D101</f>
        <v>22498.55</v>
      </c>
      <c r="F101" s="816">
        <v>22302.55</v>
      </c>
      <c r="G101" s="816">
        <v>22302.55</v>
      </c>
      <c r="H101" s="819">
        <f>E101-F101</f>
        <v>196</v>
      </c>
      <c r="I101" s="821">
        <f t="shared" si="4"/>
        <v>0.99128832746999251</v>
      </c>
    </row>
    <row r="102" spans="1:9" x14ac:dyDescent="0.3">
      <c r="A102" s="809" t="s">
        <v>1976</v>
      </c>
      <c r="B102" s="813" t="s">
        <v>1981</v>
      </c>
      <c r="C102" s="815">
        <v>0</v>
      </c>
      <c r="D102" s="815">
        <v>30121.63</v>
      </c>
      <c r="E102" s="815">
        <f t="shared" ref="E102:E105" si="6">C102+D102</f>
        <v>30121.63</v>
      </c>
      <c r="F102" s="816">
        <v>20860.62</v>
      </c>
      <c r="G102" s="816">
        <v>20860.62</v>
      </c>
      <c r="H102" s="819">
        <f t="shared" ref="H102" si="7">E102-F102</f>
        <v>9261.010000000002</v>
      </c>
      <c r="I102" s="821">
        <f t="shared" si="4"/>
        <v>0.69254618690953973</v>
      </c>
    </row>
    <row r="103" spans="1:9" x14ac:dyDescent="0.3">
      <c r="A103" s="809" t="s">
        <v>1977</v>
      </c>
      <c r="B103" s="813" t="s">
        <v>1982</v>
      </c>
      <c r="C103" s="815">
        <v>0</v>
      </c>
      <c r="D103" s="815">
        <v>47986.89</v>
      </c>
      <c r="E103" s="815">
        <f t="shared" si="6"/>
        <v>47986.89</v>
      </c>
      <c r="F103" s="816">
        <v>40683.839999999997</v>
      </c>
      <c r="G103" s="816">
        <v>40683.839999999997</v>
      </c>
      <c r="H103" s="819">
        <f>E103-F103</f>
        <v>7303.0500000000029</v>
      </c>
      <c r="I103" s="821">
        <f t="shared" si="4"/>
        <v>0.84781155853192391</v>
      </c>
    </row>
    <row r="104" spans="1:9" x14ac:dyDescent="0.3">
      <c r="A104" s="809" t="s">
        <v>1978</v>
      </c>
      <c r="B104" s="813" t="s">
        <v>1983</v>
      </c>
      <c r="C104" s="815">
        <v>0</v>
      </c>
      <c r="D104" s="815">
        <v>4486.93</v>
      </c>
      <c r="E104" s="815">
        <f t="shared" si="6"/>
        <v>4486.93</v>
      </c>
      <c r="F104" s="816">
        <v>4486.93</v>
      </c>
      <c r="G104" s="816">
        <v>4486.93</v>
      </c>
      <c r="H104" s="819">
        <f>E104-F104</f>
        <v>0</v>
      </c>
      <c r="I104" s="821">
        <f t="shared" si="4"/>
        <v>1</v>
      </c>
    </row>
    <row r="105" spans="1:9" x14ac:dyDescent="0.3">
      <c r="A105" s="810" t="s">
        <v>1979</v>
      </c>
      <c r="B105" s="814" t="s">
        <v>1984</v>
      </c>
      <c r="C105" s="817">
        <v>0</v>
      </c>
      <c r="D105" s="817">
        <v>11662.02</v>
      </c>
      <c r="E105" s="817">
        <f t="shared" si="6"/>
        <v>11662.02</v>
      </c>
      <c r="F105" s="818">
        <v>11661.02</v>
      </c>
      <c r="G105" s="818">
        <v>11661.02</v>
      </c>
      <c r="H105" s="820">
        <f>E105-F105</f>
        <v>1</v>
      </c>
      <c r="I105" s="821">
        <f t="shared" si="4"/>
        <v>0.99991425156190783</v>
      </c>
    </row>
    <row r="106" spans="1:9" ht="17.25" thickBot="1" x14ac:dyDescent="0.35">
      <c r="A106" s="825"/>
      <c r="B106" s="826" t="s">
        <v>1986</v>
      </c>
      <c r="C106" s="827">
        <f>C99</f>
        <v>130107095.38000003</v>
      </c>
      <c r="D106" s="827">
        <f>D100+D61+D38+D9</f>
        <v>4255486.33</v>
      </c>
      <c r="E106" s="827">
        <f>C106+D106</f>
        <v>134362581.71000004</v>
      </c>
      <c r="F106" s="827">
        <f>F100+F61+F38+F9</f>
        <v>91088617.999999985</v>
      </c>
      <c r="G106" s="827">
        <f>G100+G61+G38+G9</f>
        <v>88412471.429999992</v>
      </c>
      <c r="H106" s="827">
        <f>E106-F106</f>
        <v>43273963.710000053</v>
      </c>
      <c r="I106" s="828">
        <f>IF(E106=0,"",F106/E106)</f>
        <v>0.67793143627293551</v>
      </c>
    </row>
  </sheetData>
  <mergeCells count="7">
    <mergeCell ref="A6:B7"/>
    <mergeCell ref="A1:I1"/>
    <mergeCell ref="A2:I2"/>
    <mergeCell ref="A3:I3"/>
    <mergeCell ref="A4:I4"/>
    <mergeCell ref="C5:E5"/>
    <mergeCell ref="H5:I5"/>
  </mergeCells>
  <printOptions horizontalCentered="1"/>
  <pageMargins left="0.39370078740157483" right="0.39370078740157483" top="0.51181102362204722" bottom="0.19685039370078741" header="0.31496062992125984" footer="0.15748031496062992"/>
  <pageSetup scale="8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32"/>
  <sheetViews>
    <sheetView view="pageBreakPreview" zoomScaleNormal="100" zoomScaleSheetLayoutView="100" workbookViewId="0">
      <selection activeCell="E29" sqref="E29"/>
    </sheetView>
  </sheetViews>
  <sheetFormatPr baseColWidth="10" defaultColWidth="11.42578125" defaultRowHeight="15" x14ac:dyDescent="0.25"/>
  <cols>
    <col min="1" max="1" width="32.140625" customWidth="1"/>
    <col min="2" max="2" width="12.28515625" bestFit="1" customWidth="1"/>
    <col min="3" max="3" width="13" customWidth="1"/>
    <col min="5" max="6" width="13.5703125" bestFit="1" customWidth="1"/>
  </cols>
  <sheetData>
    <row r="1" spans="1:9" ht="15.75" x14ac:dyDescent="0.25">
      <c r="A1" s="1134" t="str">
        <f>'ETCA-I-01'!A1:G1</f>
        <v>INSTITUTO DE CAPACITACIÓN PARA EL TRABAJO DEL ESTADO DE SONORA</v>
      </c>
      <c r="B1" s="1134"/>
      <c r="C1" s="1134"/>
      <c r="D1" s="1134"/>
      <c r="E1" s="1134"/>
      <c r="F1" s="1134"/>
      <c r="G1" s="1134"/>
      <c r="H1" s="603"/>
      <c r="I1" s="603"/>
    </row>
    <row r="2" spans="1:9" ht="15.75" customHeight="1" x14ac:dyDescent="0.25">
      <c r="A2" s="1123" t="s">
        <v>687</v>
      </c>
      <c r="B2" s="1123"/>
      <c r="C2" s="1123"/>
      <c r="D2" s="1123"/>
      <c r="E2" s="1123"/>
      <c r="F2" s="1123"/>
      <c r="G2" s="1123"/>
      <c r="H2" s="604"/>
      <c r="I2" s="604"/>
    </row>
    <row r="3" spans="1:9" ht="15.75" customHeight="1" x14ac:dyDescent="0.25">
      <c r="A3" s="1123" t="s">
        <v>688</v>
      </c>
      <c r="B3" s="1123"/>
      <c r="C3" s="1123"/>
      <c r="D3" s="1123"/>
      <c r="E3" s="1123"/>
      <c r="F3" s="1123"/>
      <c r="G3" s="1123"/>
      <c r="H3" s="604"/>
      <c r="I3" s="604"/>
    </row>
    <row r="4" spans="1:9" ht="15.75" customHeight="1" x14ac:dyDescent="0.25">
      <c r="A4" s="1400" t="str">
        <f>'ETCA-I-03'!A3:D3</f>
        <v>Del 01 de Enero al 30 de Septiembre de 2020</v>
      </c>
      <c r="B4" s="1400"/>
      <c r="C4" s="1400"/>
      <c r="D4" s="1400"/>
      <c r="E4" s="1400"/>
      <c r="F4" s="1400"/>
      <c r="G4" s="1400"/>
      <c r="H4" s="605"/>
      <c r="I4" s="605"/>
    </row>
    <row r="5" spans="1:9" ht="15.75" customHeight="1" thickBot="1" x14ac:dyDescent="0.3">
      <c r="A5" s="1182" t="s">
        <v>83</v>
      </c>
      <c r="B5" s="1182"/>
      <c r="C5" s="1182"/>
      <c r="D5" s="1182"/>
      <c r="E5" s="1182"/>
      <c r="F5" s="1182"/>
      <c r="G5" s="1182"/>
      <c r="H5" s="606"/>
      <c r="I5" s="606"/>
    </row>
    <row r="6" spans="1:9" ht="15.75" thickBot="1" x14ac:dyDescent="0.3">
      <c r="A6" s="1393" t="s">
        <v>84</v>
      </c>
      <c r="B6" s="1395" t="s">
        <v>503</v>
      </c>
      <c r="C6" s="1396"/>
      <c r="D6" s="1396"/>
      <c r="E6" s="1396"/>
      <c r="F6" s="1397"/>
      <c r="G6" s="1398" t="s">
        <v>504</v>
      </c>
    </row>
    <row r="7" spans="1:9" ht="20.25" thickBot="1" x14ac:dyDescent="0.3">
      <c r="A7" s="1394"/>
      <c r="B7" s="596" t="s">
        <v>505</v>
      </c>
      <c r="C7" s="596" t="s">
        <v>506</v>
      </c>
      <c r="D7" s="596" t="s">
        <v>507</v>
      </c>
      <c r="E7" s="596" t="s">
        <v>689</v>
      </c>
      <c r="F7" s="596" t="s">
        <v>603</v>
      </c>
      <c r="G7" s="1399"/>
    </row>
    <row r="8" spans="1:9" ht="19.5" x14ac:dyDescent="0.25">
      <c r="A8" s="597" t="s">
        <v>690</v>
      </c>
      <c r="B8" s="610">
        <f>B9+B10+B11+B12+B13+B14+B15+B18</f>
        <v>7128541.3399999999</v>
      </c>
      <c r="C8" s="610">
        <f t="shared" ref="C8:G8" si="0">C9+C10+C11+C12+C13+C14+C15+C18</f>
        <v>0</v>
      </c>
      <c r="D8" s="610">
        <f t="shared" si="0"/>
        <v>7128541.3399999999</v>
      </c>
      <c r="E8" s="610">
        <f t="shared" si="0"/>
        <v>2883762.48</v>
      </c>
      <c r="F8" s="610">
        <f t="shared" si="0"/>
        <v>2756501.66</v>
      </c>
      <c r="G8" s="610">
        <f t="shared" si="0"/>
        <v>4244778.8599999994</v>
      </c>
    </row>
    <row r="9" spans="1:9" ht="19.5" x14ac:dyDescent="0.25">
      <c r="A9" s="598" t="s">
        <v>691</v>
      </c>
      <c r="B9" s="612">
        <v>7128541.3399999999</v>
      </c>
      <c r="C9" s="613">
        <v>0</v>
      </c>
      <c r="D9" s="611">
        <f>B9+C9</f>
        <v>7128541.3399999999</v>
      </c>
      <c r="E9" s="613">
        <v>2883762.48</v>
      </c>
      <c r="F9" s="613">
        <v>2756501.66</v>
      </c>
      <c r="G9" s="611">
        <f>D9-E9</f>
        <v>4244778.8599999994</v>
      </c>
    </row>
    <row r="10" spans="1:9" x14ac:dyDescent="0.25">
      <c r="A10" s="598" t="s">
        <v>692</v>
      </c>
      <c r="B10" s="612"/>
      <c r="C10" s="613"/>
      <c r="D10" s="611">
        <f t="shared" ref="D10:D18" si="1">B10+C10</f>
        <v>0</v>
      </c>
      <c r="E10" s="613"/>
      <c r="F10" s="613"/>
      <c r="G10" s="611">
        <f t="shared" ref="G10:G14" si="2">D10-E10</f>
        <v>0</v>
      </c>
    </row>
    <row r="11" spans="1:9" x14ac:dyDescent="0.25">
      <c r="A11" s="598" t="s">
        <v>693</v>
      </c>
      <c r="B11" s="612"/>
      <c r="C11" s="613"/>
      <c r="D11" s="611">
        <f t="shared" si="1"/>
        <v>0</v>
      </c>
      <c r="E11" s="613"/>
      <c r="F11" s="613"/>
      <c r="G11" s="611">
        <f t="shared" si="2"/>
        <v>0</v>
      </c>
    </row>
    <row r="12" spans="1:9" x14ac:dyDescent="0.25">
      <c r="A12" s="598" t="s">
        <v>694</v>
      </c>
      <c r="B12" s="612"/>
      <c r="C12" s="613"/>
      <c r="D12" s="611">
        <f t="shared" si="1"/>
        <v>0</v>
      </c>
      <c r="E12" s="613"/>
      <c r="F12" s="613"/>
      <c r="G12" s="611">
        <f t="shared" si="2"/>
        <v>0</v>
      </c>
    </row>
    <row r="13" spans="1:9" x14ac:dyDescent="0.25">
      <c r="A13" s="598" t="s">
        <v>695</v>
      </c>
      <c r="B13" s="612"/>
      <c r="C13" s="613"/>
      <c r="D13" s="611">
        <f t="shared" si="1"/>
        <v>0</v>
      </c>
      <c r="E13" s="613"/>
      <c r="F13" s="613"/>
      <c r="G13" s="611">
        <f t="shared" si="2"/>
        <v>0</v>
      </c>
    </row>
    <row r="14" spans="1:9" x14ac:dyDescent="0.25">
      <c r="A14" s="598" t="s">
        <v>696</v>
      </c>
      <c r="B14" s="612"/>
      <c r="C14" s="613"/>
      <c r="D14" s="611">
        <f t="shared" si="1"/>
        <v>0</v>
      </c>
      <c r="E14" s="613"/>
      <c r="F14" s="613"/>
      <c r="G14" s="611">
        <f t="shared" si="2"/>
        <v>0</v>
      </c>
    </row>
    <row r="15" spans="1:9" ht="29.25" x14ac:dyDescent="0.25">
      <c r="A15" s="598" t="s">
        <v>697</v>
      </c>
      <c r="B15" s="610">
        <f>B16+B17</f>
        <v>0</v>
      </c>
      <c r="C15" s="610">
        <f t="shared" ref="C15:G15" si="3">C16+C17</f>
        <v>0</v>
      </c>
      <c r="D15" s="610">
        <f t="shared" si="3"/>
        <v>0</v>
      </c>
      <c r="E15" s="610">
        <f t="shared" si="3"/>
        <v>0</v>
      </c>
      <c r="F15" s="610">
        <f t="shared" si="3"/>
        <v>0</v>
      </c>
      <c r="G15" s="610">
        <f t="shared" si="3"/>
        <v>0</v>
      </c>
    </row>
    <row r="16" spans="1:9" x14ac:dyDescent="0.25">
      <c r="A16" s="599" t="s">
        <v>698</v>
      </c>
      <c r="B16" s="612"/>
      <c r="C16" s="613"/>
      <c r="D16" s="611">
        <f t="shared" si="1"/>
        <v>0</v>
      </c>
      <c r="E16" s="613"/>
      <c r="F16" s="613"/>
      <c r="G16" s="611">
        <f t="shared" ref="G16:G18" si="4">D16-E16</f>
        <v>0</v>
      </c>
    </row>
    <row r="17" spans="1:7" x14ac:dyDescent="0.25">
      <c r="A17" s="599" t="s">
        <v>699</v>
      </c>
      <c r="B17" s="612"/>
      <c r="C17" s="613"/>
      <c r="D17" s="611">
        <f t="shared" si="1"/>
        <v>0</v>
      </c>
      <c r="E17" s="613"/>
      <c r="F17" s="613"/>
      <c r="G17" s="611">
        <f t="shared" si="4"/>
        <v>0</v>
      </c>
    </row>
    <row r="18" spans="1:7" x14ac:dyDescent="0.25">
      <c r="A18" s="598" t="s">
        <v>700</v>
      </c>
      <c r="B18" s="612"/>
      <c r="C18" s="613"/>
      <c r="D18" s="611">
        <f t="shared" si="1"/>
        <v>0</v>
      </c>
      <c r="E18" s="613"/>
      <c r="F18" s="613"/>
      <c r="G18" s="611">
        <f t="shared" si="4"/>
        <v>0</v>
      </c>
    </row>
    <row r="19" spans="1:7" x14ac:dyDescent="0.25">
      <c r="A19" s="598"/>
      <c r="B19" s="610"/>
      <c r="C19" s="611"/>
      <c r="D19" s="611"/>
      <c r="E19" s="611"/>
      <c r="F19" s="611"/>
      <c r="G19" s="611"/>
    </row>
    <row r="20" spans="1:7" ht="19.5" x14ac:dyDescent="0.25">
      <c r="A20" s="597" t="s">
        <v>701</v>
      </c>
      <c r="B20" s="610">
        <f>B21+B22+B23+B24+B25+B26+B27+B30</f>
        <v>108892438.8</v>
      </c>
      <c r="C20" s="610">
        <f t="shared" ref="C20:G20" si="5">C21+C22+C23+C24+C25+C26+C27+C30</f>
        <v>4255486.33</v>
      </c>
      <c r="D20" s="610">
        <f t="shared" si="5"/>
        <v>113147925.13</v>
      </c>
      <c r="E20" s="610">
        <f t="shared" si="5"/>
        <v>79767631.420000002</v>
      </c>
      <c r="F20" s="610">
        <f t="shared" si="5"/>
        <v>77218745.670000002</v>
      </c>
      <c r="G20" s="610">
        <f t="shared" si="5"/>
        <v>33380293.709999993</v>
      </c>
    </row>
    <row r="21" spans="1:7" ht="19.5" x14ac:dyDescent="0.25">
      <c r="A21" s="598" t="s">
        <v>691</v>
      </c>
      <c r="B21" s="1033">
        <v>108892438.8</v>
      </c>
      <c r="C21" s="613">
        <v>4255486.33</v>
      </c>
      <c r="D21" s="611">
        <f>B21+C21</f>
        <v>113147925.13</v>
      </c>
      <c r="E21" s="613">
        <v>79767631.420000002</v>
      </c>
      <c r="F21" s="613">
        <v>77218745.670000002</v>
      </c>
      <c r="G21" s="611">
        <f t="shared" ref="G21:G26" si="6">D21-E21</f>
        <v>33380293.709999993</v>
      </c>
    </row>
    <row r="22" spans="1:7" x14ac:dyDescent="0.25">
      <c r="A22" s="598" t="s">
        <v>692</v>
      </c>
      <c r="B22" s="612"/>
      <c r="C22" s="613"/>
      <c r="D22" s="611">
        <f t="shared" ref="D22:D26" si="7">B22+C22</f>
        <v>0</v>
      </c>
      <c r="E22" s="613"/>
      <c r="F22" s="613"/>
      <c r="G22" s="611">
        <f t="shared" si="6"/>
        <v>0</v>
      </c>
    </row>
    <row r="23" spans="1:7" x14ac:dyDescent="0.25">
      <c r="A23" s="598" t="s">
        <v>693</v>
      </c>
      <c r="B23" s="612"/>
      <c r="C23" s="613"/>
      <c r="D23" s="611">
        <f t="shared" si="7"/>
        <v>0</v>
      </c>
      <c r="E23" s="613"/>
      <c r="F23" s="613"/>
      <c r="G23" s="611">
        <f t="shared" si="6"/>
        <v>0</v>
      </c>
    </row>
    <row r="24" spans="1:7" x14ac:dyDescent="0.25">
      <c r="A24" s="598" t="s">
        <v>694</v>
      </c>
      <c r="B24" s="612"/>
      <c r="C24" s="613"/>
      <c r="D24" s="611">
        <f t="shared" si="7"/>
        <v>0</v>
      </c>
      <c r="E24" s="613"/>
      <c r="F24" s="613"/>
      <c r="G24" s="611">
        <f t="shared" si="6"/>
        <v>0</v>
      </c>
    </row>
    <row r="25" spans="1:7" x14ac:dyDescent="0.25">
      <c r="A25" s="598" t="s">
        <v>695</v>
      </c>
      <c r="B25" s="612"/>
      <c r="C25" s="613"/>
      <c r="D25" s="611">
        <f t="shared" si="7"/>
        <v>0</v>
      </c>
      <c r="E25" s="613"/>
      <c r="F25" s="613"/>
      <c r="G25" s="611">
        <f t="shared" si="6"/>
        <v>0</v>
      </c>
    </row>
    <row r="26" spans="1:7" x14ac:dyDescent="0.25">
      <c r="A26" s="598" t="s">
        <v>696</v>
      </c>
      <c r="B26" s="612"/>
      <c r="C26" s="613"/>
      <c r="D26" s="611">
        <f t="shared" si="7"/>
        <v>0</v>
      </c>
      <c r="E26" s="613"/>
      <c r="F26" s="613"/>
      <c r="G26" s="611">
        <f t="shared" si="6"/>
        <v>0</v>
      </c>
    </row>
    <row r="27" spans="1:7" ht="29.25" x14ac:dyDescent="0.25">
      <c r="A27" s="598" t="s">
        <v>697</v>
      </c>
      <c r="B27" s="610">
        <f>B28+B29</f>
        <v>0</v>
      </c>
      <c r="C27" s="610">
        <f t="shared" ref="C27:G27" si="8">C28+C29</f>
        <v>0</v>
      </c>
      <c r="D27" s="610">
        <f t="shared" si="8"/>
        <v>0</v>
      </c>
      <c r="E27" s="610">
        <f t="shared" si="8"/>
        <v>0</v>
      </c>
      <c r="F27" s="610">
        <f t="shared" si="8"/>
        <v>0</v>
      </c>
      <c r="G27" s="610">
        <f t="shared" si="8"/>
        <v>0</v>
      </c>
    </row>
    <row r="28" spans="1:7" x14ac:dyDescent="0.25">
      <c r="A28" s="599" t="s">
        <v>698</v>
      </c>
      <c r="B28" s="612"/>
      <c r="C28" s="613"/>
      <c r="D28" s="611">
        <f>B28+C28</f>
        <v>0</v>
      </c>
      <c r="E28" s="613"/>
      <c r="F28" s="613"/>
      <c r="G28" s="611">
        <f t="shared" ref="G28:G30" si="9">D28-E28</f>
        <v>0</v>
      </c>
    </row>
    <row r="29" spans="1:7" x14ac:dyDescent="0.25">
      <c r="A29" s="599" t="s">
        <v>699</v>
      </c>
      <c r="B29" s="612"/>
      <c r="C29" s="613"/>
      <c r="D29" s="611">
        <f>B29+C29</f>
        <v>0</v>
      </c>
      <c r="E29" s="613"/>
      <c r="F29" s="613"/>
      <c r="G29" s="611">
        <f t="shared" si="9"/>
        <v>0</v>
      </c>
    </row>
    <row r="30" spans="1:7" x14ac:dyDescent="0.25">
      <c r="A30" s="598" t="s">
        <v>700</v>
      </c>
      <c r="B30" s="612"/>
      <c r="C30" s="613"/>
      <c r="D30" s="611">
        <f>B30+C30</f>
        <v>0</v>
      </c>
      <c r="E30" s="613"/>
      <c r="F30" s="613"/>
      <c r="G30" s="611">
        <f t="shared" si="9"/>
        <v>0</v>
      </c>
    </row>
    <row r="31" spans="1:7" ht="19.5" x14ac:dyDescent="0.25">
      <c r="A31" s="597" t="s">
        <v>702</v>
      </c>
      <c r="B31" s="610">
        <f>B8+B20</f>
        <v>116020980.14</v>
      </c>
      <c r="C31" s="610">
        <f t="shared" ref="C31:G31" si="10">C8+C20</f>
        <v>4255486.33</v>
      </c>
      <c r="D31" s="610">
        <f t="shared" si="10"/>
        <v>120276466.47</v>
      </c>
      <c r="E31" s="610">
        <f t="shared" si="10"/>
        <v>82651393.900000006</v>
      </c>
      <c r="F31" s="610">
        <f t="shared" si="10"/>
        <v>79975247.329999998</v>
      </c>
      <c r="G31" s="610">
        <f t="shared" si="10"/>
        <v>37625072.569999993</v>
      </c>
    </row>
    <row r="32" spans="1:7" ht="15.75" thickBot="1" x14ac:dyDescent="0.3">
      <c r="A32" s="600"/>
      <c r="B32" s="601"/>
      <c r="C32" s="602"/>
      <c r="D32" s="602"/>
      <c r="E32" s="602"/>
      <c r="F32" s="602"/>
      <c r="G32" s="602"/>
    </row>
  </sheetData>
  <sheetProtection password="C195" sheet="1" scenarios="1" insertHyperlinks="0"/>
  <mergeCells count="8">
    <mergeCell ref="A6:A7"/>
    <mergeCell ref="B6:F6"/>
    <mergeCell ref="G6:G7"/>
    <mergeCell ref="A1:G1"/>
    <mergeCell ref="A2:G2"/>
    <mergeCell ref="A3:G3"/>
    <mergeCell ref="A4:G4"/>
    <mergeCell ref="A5:G5"/>
  </mergeCells>
  <printOptions horizontalCentered="1"/>
  <pageMargins left="0.23622047244094491" right="0.23622047244094491" top="0.74803149606299213" bottom="0.74803149606299213" header="0.31496062992125984" footer="0.31496062992125984"/>
  <pageSetup scale="9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tabColor rgb="FF00B050"/>
    <pageSetUpPr fitToPage="1"/>
  </sheetPr>
  <dimension ref="A1:D48"/>
  <sheetViews>
    <sheetView view="pageBreakPreview" zoomScale="110" zoomScaleNormal="100" zoomScaleSheetLayoutView="110" workbookViewId="0">
      <selection activeCell="B17" sqref="B17"/>
    </sheetView>
  </sheetViews>
  <sheetFormatPr baseColWidth="10" defaultColWidth="11.28515625" defaultRowHeight="16.5" x14ac:dyDescent="0.25"/>
  <cols>
    <col min="1" max="1" width="64.5703125" style="264" customWidth="1"/>
    <col min="2" max="2" width="25.7109375" style="264" customWidth="1"/>
    <col min="3" max="3" width="25.7109375" style="391" customWidth="1"/>
    <col min="4" max="4" width="89.140625" style="264" customWidth="1"/>
    <col min="5" max="16384" width="11.28515625" style="264"/>
  </cols>
  <sheetData>
    <row r="1" spans="1:4" x14ac:dyDescent="0.25">
      <c r="A1" s="1157" t="str">
        <f>'ETCA-I-01'!A1:G1</f>
        <v>INSTITUTO DE CAPACITACIÓN PARA EL TRABAJO DEL ESTADO DE SONORA</v>
      </c>
      <c r="B1" s="1157"/>
      <c r="C1" s="1157"/>
      <c r="D1" s="411"/>
    </row>
    <row r="2" spans="1:4" s="265" customFormat="1" ht="15.75" x14ac:dyDescent="0.25">
      <c r="A2" s="1157" t="s">
        <v>13</v>
      </c>
      <c r="B2" s="1157"/>
      <c r="C2" s="1157"/>
    </row>
    <row r="3" spans="1:4" s="265" customFormat="1" x14ac:dyDescent="0.25">
      <c r="A3" s="1158" t="str">
        <f>'ETCA-I-01'!A3:G3</f>
        <v>Al 30 de Septiembre de 2020</v>
      </c>
      <c r="B3" s="1158"/>
      <c r="C3" s="1158"/>
    </row>
    <row r="4" spans="1:4" s="266" customFormat="1" ht="17.25" thickBot="1" x14ac:dyDescent="0.3">
      <c r="A4" s="380"/>
      <c r="B4" s="512"/>
      <c r="C4" s="381"/>
    </row>
    <row r="5" spans="1:4" s="383" customFormat="1" ht="27" customHeight="1" thickBot="1" x14ac:dyDescent="0.3">
      <c r="A5" s="382" t="s">
        <v>703</v>
      </c>
      <c r="B5" s="157"/>
      <c r="C5" s="236">
        <f>'ETCA II-04'!E80</f>
        <v>91088618.900000006</v>
      </c>
      <c r="D5" s="392" t="str">
        <f>IF((C5-'ETCA II-04'!E80)&gt;0.9,"ERROR!!!!! EL MONTO NO COINCIDE CON LO REPORTADO EN EL FORMATO ETCA-II-04, EN EL TOTAL DE EGRESOS DEVENGADO ANUAL","")</f>
        <v/>
      </c>
    </row>
    <row r="6" spans="1:4" s="383" customFormat="1" ht="9.75" customHeight="1" x14ac:dyDescent="0.25">
      <c r="A6" s="384"/>
      <c r="B6" s="253"/>
      <c r="C6" s="393"/>
      <c r="D6" s="392"/>
    </row>
    <row r="7" spans="1:4" s="383" customFormat="1" ht="17.25" customHeight="1" thickBot="1" x14ac:dyDescent="0.3">
      <c r="A7" s="385"/>
      <c r="B7" s="256"/>
      <c r="C7" s="394"/>
      <c r="D7" s="392"/>
    </row>
    <row r="8" spans="1:4" ht="20.100000000000001" customHeight="1" x14ac:dyDescent="0.25">
      <c r="A8" s="386" t="s">
        <v>864</v>
      </c>
      <c r="B8" s="632"/>
      <c r="C8" s="395">
        <f>SUM(B9:B29)</f>
        <v>99995.86</v>
      </c>
      <c r="D8" s="396"/>
    </row>
    <row r="9" spans="1:4" ht="20.100000000000001" customHeight="1" x14ac:dyDescent="0.25">
      <c r="A9" s="387" t="s">
        <v>865</v>
      </c>
      <c r="B9" s="668"/>
      <c r="C9" s="397"/>
      <c r="D9" s="396"/>
    </row>
    <row r="10" spans="1:4" ht="20.100000000000001" customHeight="1" x14ac:dyDescent="0.25">
      <c r="A10" s="387" t="s">
        <v>866</v>
      </c>
      <c r="B10" s="668"/>
      <c r="C10" s="397"/>
      <c r="D10" s="396"/>
    </row>
    <row r="11" spans="1:4" ht="20.100000000000001" customHeight="1" x14ac:dyDescent="0.25">
      <c r="A11" s="387" t="s">
        <v>478</v>
      </c>
      <c r="B11" s="668">
        <v>83847.009999999995</v>
      </c>
      <c r="C11" s="397"/>
      <c r="D11" s="396"/>
    </row>
    <row r="12" spans="1:4" x14ac:dyDescent="0.25">
      <c r="A12" s="387" t="s">
        <v>479</v>
      </c>
      <c r="B12" s="668">
        <v>4486.93</v>
      </c>
      <c r="C12" s="397"/>
      <c r="D12" s="396"/>
    </row>
    <row r="13" spans="1:4" ht="20.100000000000001" customHeight="1" x14ac:dyDescent="0.25">
      <c r="A13" s="387" t="s">
        <v>480</v>
      </c>
      <c r="B13" s="668"/>
      <c r="C13" s="397"/>
      <c r="D13" s="396"/>
    </row>
    <row r="14" spans="1:4" ht="20.100000000000001" customHeight="1" x14ac:dyDescent="0.25">
      <c r="A14" s="387" t="s">
        <v>481</v>
      </c>
      <c r="B14" s="668"/>
      <c r="C14" s="397"/>
      <c r="D14" s="396"/>
    </row>
    <row r="15" spans="1:4" ht="20.100000000000001" customHeight="1" x14ac:dyDescent="0.25">
      <c r="A15" s="387" t="s">
        <v>482</v>
      </c>
      <c r="B15" s="668"/>
      <c r="C15" s="397"/>
      <c r="D15" s="396"/>
    </row>
    <row r="16" spans="1:4" ht="20.100000000000001" customHeight="1" x14ac:dyDescent="0.25">
      <c r="A16" s="387" t="s">
        <v>483</v>
      </c>
      <c r="B16" s="668">
        <v>11661.92</v>
      </c>
      <c r="C16" s="397"/>
      <c r="D16" s="396"/>
    </row>
    <row r="17" spans="1:4" ht="20.100000000000001" customHeight="1" x14ac:dyDescent="0.25">
      <c r="A17" s="387" t="s">
        <v>895</v>
      </c>
      <c r="B17" s="668"/>
      <c r="C17" s="397"/>
      <c r="D17" s="396"/>
    </row>
    <row r="18" spans="1:4" ht="20.100000000000001" customHeight="1" x14ac:dyDescent="0.25">
      <c r="A18" s="387" t="s">
        <v>485</v>
      </c>
      <c r="B18" s="668"/>
      <c r="C18" s="397"/>
      <c r="D18" s="396"/>
    </row>
    <row r="19" spans="1:4" ht="20.100000000000001" customHeight="1" x14ac:dyDescent="0.25">
      <c r="A19" s="387" t="s">
        <v>54</v>
      </c>
      <c r="B19" s="668"/>
      <c r="C19" s="397"/>
      <c r="D19" s="396"/>
    </row>
    <row r="20" spans="1:4" ht="20.100000000000001" customHeight="1" x14ac:dyDescent="0.25">
      <c r="A20" s="387" t="s">
        <v>486</v>
      </c>
      <c r="B20" s="668"/>
      <c r="C20" s="397"/>
      <c r="D20" s="396"/>
    </row>
    <row r="21" spans="1:4" ht="20.100000000000001" customHeight="1" x14ac:dyDescent="0.25">
      <c r="A21" s="387" t="s">
        <v>487</v>
      </c>
      <c r="B21" s="668"/>
      <c r="C21" s="397"/>
      <c r="D21" s="396"/>
    </row>
    <row r="22" spans="1:4" ht="20.100000000000001" customHeight="1" x14ac:dyDescent="0.25">
      <c r="A22" s="387" t="s">
        <v>491</v>
      </c>
      <c r="B22" s="668"/>
      <c r="C22" s="397"/>
      <c r="D22" s="396"/>
    </row>
    <row r="23" spans="1:4" ht="20.100000000000001" customHeight="1" x14ac:dyDescent="0.25">
      <c r="A23" s="387" t="s">
        <v>492</v>
      </c>
      <c r="B23" s="668"/>
      <c r="C23" s="397"/>
      <c r="D23" s="396"/>
    </row>
    <row r="24" spans="1:4" ht="20.100000000000001" customHeight="1" x14ac:dyDescent="0.25">
      <c r="A24" s="387" t="s">
        <v>493</v>
      </c>
      <c r="B24" s="668"/>
      <c r="C24" s="397"/>
      <c r="D24" s="396"/>
    </row>
    <row r="25" spans="1:4" ht="20.100000000000001" customHeight="1" x14ac:dyDescent="0.25">
      <c r="A25" s="387" t="s">
        <v>494</v>
      </c>
      <c r="B25" s="668"/>
      <c r="C25" s="397"/>
      <c r="D25" s="396"/>
    </row>
    <row r="26" spans="1:4" ht="20.100000000000001" customHeight="1" x14ac:dyDescent="0.25">
      <c r="A26" s="387" t="s">
        <v>496</v>
      </c>
      <c r="B26" s="668"/>
      <c r="C26" s="397"/>
      <c r="D26" s="396"/>
    </row>
    <row r="27" spans="1:4" ht="20.100000000000001" customHeight="1" x14ac:dyDescent="0.25">
      <c r="A27" s="387" t="s">
        <v>896</v>
      </c>
      <c r="B27" s="668"/>
      <c r="C27" s="397"/>
      <c r="D27" s="396"/>
    </row>
    <row r="28" spans="1:4" ht="20.100000000000001" customHeight="1" x14ac:dyDescent="0.25">
      <c r="A28" s="387" t="s">
        <v>897</v>
      </c>
      <c r="B28" s="668"/>
      <c r="C28" s="397"/>
      <c r="D28" s="396"/>
    </row>
    <row r="29" spans="1:4" ht="20.100000000000001" customHeight="1" thickBot="1" x14ac:dyDescent="0.3">
      <c r="A29" s="387" t="s">
        <v>704</v>
      </c>
      <c r="B29" s="669"/>
      <c r="C29" s="398"/>
      <c r="D29" s="396"/>
    </row>
    <row r="30" spans="1:4" ht="7.5" customHeight="1" x14ac:dyDescent="0.25">
      <c r="A30" s="388"/>
      <c r="B30" s="253"/>
      <c r="C30" s="399"/>
      <c r="D30" s="396"/>
    </row>
    <row r="31" spans="1:4" ht="20.100000000000001" customHeight="1" thickBot="1" x14ac:dyDescent="0.3">
      <c r="A31" s="389"/>
      <c r="B31" s="256"/>
      <c r="C31" s="400"/>
      <c r="D31" s="396"/>
    </row>
    <row r="32" spans="1:4" ht="20.100000000000001" customHeight="1" x14ac:dyDescent="0.25">
      <c r="A32" s="386" t="s">
        <v>867</v>
      </c>
      <c r="B32" s="670"/>
      <c r="C32" s="395">
        <f>SUM(B33:B39)</f>
        <v>7863503.3600000003</v>
      </c>
      <c r="D32" s="396"/>
    </row>
    <row r="33" spans="1:4" x14ac:dyDescent="0.25">
      <c r="A33" s="387" t="s">
        <v>229</v>
      </c>
      <c r="B33" s="668">
        <v>7863503.3600000003</v>
      </c>
      <c r="C33" s="397"/>
      <c r="D33" s="396"/>
    </row>
    <row r="34" spans="1:4" ht="20.100000000000001" customHeight="1" x14ac:dyDescent="0.25">
      <c r="A34" s="387" t="s">
        <v>230</v>
      </c>
      <c r="B34" s="668"/>
      <c r="C34" s="397"/>
      <c r="D34" s="404" t="str">
        <f>IF(B33&lt;&gt;'ETCA-I-03'!C52,"ERROR!!!!! EL MONTO NO COINCIDE CON LO REPORTADO EN EL FORMATO ETCA-I-02 POR CONCEPTO DE ESTIMACIONES, DEPRECIACIONES, ETC..","")</f>
        <v/>
      </c>
    </row>
    <row r="35" spans="1:4" ht="20.100000000000001" customHeight="1" x14ac:dyDescent="0.25">
      <c r="A35" s="387" t="s">
        <v>231</v>
      </c>
      <c r="B35" s="668"/>
      <c r="C35" s="397"/>
      <c r="D35" s="396"/>
    </row>
    <row r="36" spans="1:4" ht="25.5" customHeight="1" x14ac:dyDescent="0.25">
      <c r="A36" s="387" t="s">
        <v>887</v>
      </c>
      <c r="B36" s="668"/>
      <c r="C36" s="397"/>
      <c r="D36" s="396"/>
    </row>
    <row r="37" spans="1:4" ht="20.100000000000001" customHeight="1" x14ac:dyDescent="0.25">
      <c r="A37" s="387" t="s">
        <v>232</v>
      </c>
      <c r="B37" s="668"/>
      <c r="C37" s="397"/>
      <c r="D37" s="396"/>
    </row>
    <row r="38" spans="1:4" ht="20.100000000000001" customHeight="1" x14ac:dyDescent="0.25">
      <c r="A38" s="387" t="s">
        <v>233</v>
      </c>
      <c r="B38" s="668"/>
      <c r="C38" s="397"/>
      <c r="D38" s="396"/>
    </row>
    <row r="39" spans="1:4" ht="20.100000000000001" customHeight="1" x14ac:dyDescent="0.25">
      <c r="A39" s="387" t="s">
        <v>705</v>
      </c>
      <c r="B39" s="668"/>
      <c r="C39" s="397"/>
      <c r="D39" s="396"/>
    </row>
    <row r="40" spans="1:4" ht="20.100000000000001" customHeight="1" thickBot="1" x14ac:dyDescent="0.3">
      <c r="A40" s="390"/>
      <c r="B40" s="671"/>
      <c r="C40" s="398"/>
      <c r="D40" s="396"/>
    </row>
    <row r="41" spans="1:4" ht="20.100000000000001" customHeight="1" thickBot="1" x14ac:dyDescent="0.3">
      <c r="A41" s="489" t="s">
        <v>706</v>
      </c>
      <c r="B41" s="672"/>
      <c r="C41" s="236">
        <f>C5-C8+C32</f>
        <v>98852126.400000006</v>
      </c>
      <c r="D41" s="396"/>
    </row>
    <row r="42" spans="1:4" ht="20.100000000000001" customHeight="1" x14ac:dyDescent="0.25">
      <c r="A42" s="488"/>
      <c r="B42" s="486"/>
      <c r="C42" s="487"/>
      <c r="D42" s="396" t="str">
        <f>IF((C41-'ETCA-I-03'!C61)&gt;0.9,"ERROR!!!!! EL MONTO NO COINCIDE CON LO REPORTADO EN EL FORMATO ETCA-I-03, EN EL MISMO RUBRO","")</f>
        <v/>
      </c>
    </row>
    <row r="43" spans="1:4" ht="20.100000000000001" customHeight="1" x14ac:dyDescent="0.25">
      <c r="A43" s="485"/>
      <c r="B43" s="486"/>
      <c r="C43" s="487"/>
      <c r="D43" s="396"/>
    </row>
    <row r="44" spans="1:4" ht="20.100000000000001" customHeight="1" x14ac:dyDescent="0.25">
      <c r="A44" s="485"/>
      <c r="B44" s="486"/>
      <c r="C44" s="487"/>
      <c r="D44" s="396"/>
    </row>
    <row r="45" spans="1:4" ht="20.100000000000001" customHeight="1" x14ac:dyDescent="0.25">
      <c r="A45" s="485"/>
      <c r="B45" s="486"/>
      <c r="C45" s="487"/>
      <c r="D45" s="396"/>
    </row>
    <row r="46" spans="1:4" ht="20.100000000000001" customHeight="1" x14ac:dyDescent="0.25">
      <c r="A46" s="485"/>
      <c r="B46" s="486"/>
      <c r="C46" s="487"/>
      <c r="D46" s="396"/>
    </row>
    <row r="47" spans="1:4" ht="26.25" customHeight="1" x14ac:dyDescent="0.25">
      <c r="A47" s="488"/>
      <c r="B47" s="486"/>
      <c r="C47" s="487"/>
      <c r="D47" s="396"/>
    </row>
    <row r="48" spans="1:4" x14ac:dyDescent="0.25">
      <c r="D48" s="396"/>
    </row>
  </sheetData>
  <sheetProtection password="C115" sheet="1" scenarios="1" formatColumns="0" formatRows="0" insertHyperlinks="0"/>
  <mergeCells count="3">
    <mergeCell ref="A1:C1"/>
    <mergeCell ref="A2:C2"/>
    <mergeCell ref="A3:C3"/>
  </mergeCells>
  <printOptions horizontalCentered="1"/>
  <pageMargins left="0.39370078740157483" right="0.39370078740157483" top="0.74803149606299213" bottom="0.74803149606299213" header="0.31496062992125984" footer="0.31496062992125984"/>
  <pageSetup scale="7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00B050"/>
  </sheetPr>
  <dimension ref="A1:J37"/>
  <sheetViews>
    <sheetView view="pageBreakPreview" zoomScaleNormal="100" zoomScaleSheetLayoutView="100" workbookViewId="0">
      <selection activeCell="D34" sqref="D34"/>
    </sheetView>
  </sheetViews>
  <sheetFormatPr baseColWidth="10" defaultColWidth="11.28515625" defaultRowHeight="16.5" x14ac:dyDescent="0.3"/>
  <cols>
    <col min="1" max="1" width="4.28515625" style="110" customWidth="1"/>
    <col min="2" max="2" width="41.7109375" style="92" customWidth="1"/>
    <col min="3" max="5" width="16.7109375" style="92" customWidth="1"/>
    <col min="6" max="16384" width="11.28515625" style="92"/>
  </cols>
  <sheetData>
    <row r="1" spans="1:5" x14ac:dyDescent="0.3">
      <c r="A1" s="1401" t="str">
        <f>'ETCA-I-01'!A1:G1</f>
        <v>INSTITUTO DE CAPACITACIÓN PARA EL TRABAJO DEL ESTADO DE SONORA</v>
      </c>
      <c r="B1" s="1401"/>
      <c r="C1" s="1401"/>
      <c r="D1" s="1401"/>
      <c r="E1" s="1401"/>
    </row>
    <row r="2" spans="1:5" x14ac:dyDescent="0.3">
      <c r="A2" s="1405" t="s">
        <v>265</v>
      </c>
      <c r="B2" s="1405"/>
      <c r="C2" s="1405"/>
      <c r="D2" s="1405"/>
      <c r="E2" s="1405"/>
    </row>
    <row r="3" spans="1:5" x14ac:dyDescent="0.3">
      <c r="A3" s="1149" t="str">
        <f>'ETCA-I-03'!A3:D3</f>
        <v>Del 01 de Enero al 30 de Septiembre de 2020</v>
      </c>
      <c r="B3" s="1149"/>
      <c r="C3" s="1149"/>
      <c r="D3" s="1149"/>
      <c r="E3" s="1149"/>
    </row>
    <row r="4" spans="1:5" ht="17.25" thickBot="1" x14ac:dyDescent="0.35">
      <c r="A4" s="315"/>
      <c r="B4" s="1405" t="s">
        <v>707</v>
      </c>
      <c r="C4" s="1405"/>
      <c r="D4" s="40"/>
      <c r="E4" s="315"/>
    </row>
    <row r="5" spans="1:5" s="191" customFormat="1" ht="30" customHeight="1" x14ac:dyDescent="0.25">
      <c r="A5" s="1406" t="s">
        <v>708</v>
      </c>
      <c r="B5" s="1407"/>
      <c r="C5" s="316" t="s">
        <v>709</v>
      </c>
      <c r="D5" s="317" t="s">
        <v>710</v>
      </c>
      <c r="E5" s="318" t="s">
        <v>265</v>
      </c>
    </row>
    <row r="6" spans="1:5" s="191" customFormat="1" ht="30" customHeight="1" thickBot="1" x14ac:dyDescent="0.3">
      <c r="A6" s="1408"/>
      <c r="B6" s="1409"/>
      <c r="C6" s="319" t="s">
        <v>711</v>
      </c>
      <c r="D6" s="319" t="s">
        <v>712</v>
      </c>
      <c r="E6" s="320" t="s">
        <v>713</v>
      </c>
    </row>
    <row r="7" spans="1:5" s="191" customFormat="1" ht="21" customHeight="1" x14ac:dyDescent="0.25">
      <c r="A7" s="1410" t="s">
        <v>714</v>
      </c>
      <c r="B7" s="1411"/>
      <c r="C7" s="1411"/>
      <c r="D7" s="1411"/>
      <c r="E7" s="1412"/>
    </row>
    <row r="8" spans="1:5" s="191" customFormat="1" ht="20.25" customHeight="1" x14ac:dyDescent="0.25">
      <c r="A8" s="321">
        <v>1</v>
      </c>
      <c r="B8" s="322"/>
      <c r="C8" s="323"/>
      <c r="D8" s="324"/>
      <c r="E8" s="334" t="str">
        <f>IF(B8="","",C8-D8)</f>
        <v/>
      </c>
    </row>
    <row r="9" spans="1:5" s="191" customFormat="1" ht="20.25" customHeight="1" x14ac:dyDescent="0.25">
      <c r="A9" s="321">
        <v>2</v>
      </c>
      <c r="B9" s="322"/>
      <c r="C9" s="323"/>
      <c r="D9" s="324"/>
      <c r="E9" s="334" t="str">
        <f t="shared" ref="E9:E17" si="0">IF(B9="","",C9-D9)</f>
        <v/>
      </c>
    </row>
    <row r="10" spans="1:5" s="191" customFormat="1" ht="20.25" customHeight="1" x14ac:dyDescent="0.25">
      <c r="A10" s="321">
        <v>3</v>
      </c>
      <c r="B10" s="322"/>
      <c r="C10" s="323"/>
      <c r="D10" s="324"/>
      <c r="E10" s="334" t="str">
        <f t="shared" si="0"/>
        <v/>
      </c>
    </row>
    <row r="11" spans="1:5" s="191" customFormat="1" ht="20.25" customHeight="1" x14ac:dyDescent="0.25">
      <c r="A11" s="321">
        <v>4</v>
      </c>
      <c r="B11" s="322"/>
      <c r="C11" s="323"/>
      <c r="D11" s="324"/>
      <c r="E11" s="334" t="str">
        <f t="shared" si="0"/>
        <v/>
      </c>
    </row>
    <row r="12" spans="1:5" s="191" customFormat="1" ht="20.25" customHeight="1" x14ac:dyDescent="0.25">
      <c r="A12" s="321">
        <v>5</v>
      </c>
      <c r="B12" s="322"/>
      <c r="C12" s="323"/>
      <c r="D12" s="324"/>
      <c r="E12" s="334" t="str">
        <f t="shared" si="0"/>
        <v/>
      </c>
    </row>
    <row r="13" spans="1:5" s="191" customFormat="1" ht="20.25" customHeight="1" x14ac:dyDescent="0.25">
      <c r="A13" s="321">
        <v>6</v>
      </c>
      <c r="B13" s="322"/>
      <c r="C13" s="323"/>
      <c r="D13" s="324"/>
      <c r="E13" s="334" t="str">
        <f t="shared" si="0"/>
        <v/>
      </c>
    </row>
    <row r="14" spans="1:5" s="191" customFormat="1" ht="20.25" customHeight="1" x14ac:dyDescent="0.25">
      <c r="A14" s="321">
        <v>7</v>
      </c>
      <c r="B14" s="322"/>
      <c r="C14" s="323"/>
      <c r="D14" s="324"/>
      <c r="E14" s="334" t="str">
        <f t="shared" si="0"/>
        <v/>
      </c>
    </row>
    <row r="15" spans="1:5" s="191" customFormat="1" ht="20.25" customHeight="1" x14ac:dyDescent="0.25">
      <c r="A15" s="321">
        <v>8</v>
      </c>
      <c r="B15" s="322"/>
      <c r="C15" s="323"/>
      <c r="D15" s="324"/>
      <c r="E15" s="334" t="str">
        <f t="shared" si="0"/>
        <v/>
      </c>
    </row>
    <row r="16" spans="1:5" s="191" customFormat="1" ht="20.25" customHeight="1" x14ac:dyDescent="0.25">
      <c r="A16" s="321">
        <v>9</v>
      </c>
      <c r="B16" s="322"/>
      <c r="C16" s="323"/>
      <c r="D16" s="324"/>
      <c r="E16" s="334" t="str">
        <f t="shared" si="0"/>
        <v/>
      </c>
    </row>
    <row r="17" spans="1:5" s="191" customFormat="1" ht="20.25" customHeight="1" x14ac:dyDescent="0.25">
      <c r="A17" s="321">
        <v>10</v>
      </c>
      <c r="B17" s="322"/>
      <c r="C17" s="323"/>
      <c r="D17" s="324"/>
      <c r="E17" s="334" t="str">
        <f t="shared" si="0"/>
        <v/>
      </c>
    </row>
    <row r="18" spans="1:5" s="191" customFormat="1" ht="20.25" customHeight="1" x14ac:dyDescent="0.25">
      <c r="A18" s="321"/>
      <c r="B18" s="326" t="s">
        <v>715</v>
      </c>
      <c r="C18" s="332">
        <f>SUM(C8:C17)</f>
        <v>0</v>
      </c>
      <c r="D18" s="333">
        <f>SUM(D8:D17)</f>
        <v>0</v>
      </c>
      <c r="E18" s="334">
        <f>SUM(E8:E17)</f>
        <v>0</v>
      </c>
    </row>
    <row r="19" spans="1:5" s="191" customFormat="1" ht="21" customHeight="1" x14ac:dyDescent="0.25">
      <c r="A19" s="1402" t="s">
        <v>716</v>
      </c>
      <c r="B19" s="1403"/>
      <c r="C19" s="1403"/>
      <c r="D19" s="1403"/>
      <c r="E19" s="1404"/>
    </row>
    <row r="20" spans="1:5" s="191" customFormat="1" ht="20.25" customHeight="1" x14ac:dyDescent="0.25">
      <c r="A20" s="321">
        <v>1</v>
      </c>
      <c r="B20" s="322"/>
      <c r="C20" s="323"/>
      <c r="D20" s="324"/>
      <c r="E20" s="334" t="str">
        <f>IF(B20="","",C20-D20)</f>
        <v/>
      </c>
    </row>
    <row r="21" spans="1:5" s="191" customFormat="1" ht="20.25" customHeight="1" x14ac:dyDescent="0.25">
      <c r="A21" s="321">
        <v>2</v>
      </c>
      <c r="B21" s="322"/>
      <c r="C21" s="323"/>
      <c r="D21" s="324"/>
      <c r="E21" s="334" t="str">
        <f t="shared" ref="E21:E29" si="1">IF(B21="","",C21-D21)</f>
        <v/>
      </c>
    </row>
    <row r="22" spans="1:5" s="191" customFormat="1" ht="20.25" customHeight="1" x14ac:dyDescent="0.25">
      <c r="A22" s="321">
        <v>3</v>
      </c>
      <c r="B22" s="322"/>
      <c r="C22" s="323"/>
      <c r="D22" s="324"/>
      <c r="E22" s="334" t="str">
        <f t="shared" si="1"/>
        <v/>
      </c>
    </row>
    <row r="23" spans="1:5" s="191" customFormat="1" ht="20.25" customHeight="1" x14ac:dyDescent="0.25">
      <c r="A23" s="321">
        <v>4</v>
      </c>
      <c r="B23" s="322"/>
      <c r="C23" s="323"/>
      <c r="D23" s="324"/>
      <c r="E23" s="334" t="str">
        <f t="shared" si="1"/>
        <v/>
      </c>
    </row>
    <row r="24" spans="1:5" s="191" customFormat="1" ht="20.25" customHeight="1" x14ac:dyDescent="0.25">
      <c r="A24" s="321">
        <v>5</v>
      </c>
      <c r="B24" s="322"/>
      <c r="C24" s="323"/>
      <c r="D24" s="324"/>
      <c r="E24" s="334" t="str">
        <f t="shared" si="1"/>
        <v/>
      </c>
    </row>
    <row r="25" spans="1:5" s="191" customFormat="1" ht="20.25" customHeight="1" x14ac:dyDescent="0.25">
      <c r="A25" s="321">
        <v>6</v>
      </c>
      <c r="B25" s="322"/>
      <c r="C25" s="323"/>
      <c r="D25" s="324"/>
      <c r="E25" s="334" t="str">
        <f t="shared" si="1"/>
        <v/>
      </c>
    </row>
    <row r="26" spans="1:5" s="191" customFormat="1" ht="20.25" customHeight="1" x14ac:dyDescent="0.25">
      <c r="A26" s="321">
        <v>7</v>
      </c>
      <c r="B26" s="322"/>
      <c r="C26" s="323"/>
      <c r="D26" s="324"/>
      <c r="E26" s="334" t="str">
        <f t="shared" si="1"/>
        <v/>
      </c>
    </row>
    <row r="27" spans="1:5" s="191" customFormat="1" ht="20.25" customHeight="1" x14ac:dyDescent="0.25">
      <c r="A27" s="321">
        <v>8</v>
      </c>
      <c r="B27" s="322"/>
      <c r="C27" s="323"/>
      <c r="D27" s="324"/>
      <c r="E27" s="334" t="str">
        <f>IF(B27="","",C27-D28)</f>
        <v/>
      </c>
    </row>
    <row r="28" spans="1:5" s="191" customFormat="1" ht="20.25" customHeight="1" x14ac:dyDescent="0.25">
      <c r="A28" s="321">
        <v>9</v>
      </c>
      <c r="B28" s="322"/>
      <c r="C28" s="323"/>
      <c r="D28" s="324"/>
      <c r="E28" s="334" t="str">
        <f>IF(B28="","",C28-#REF!)</f>
        <v/>
      </c>
    </row>
    <row r="29" spans="1:5" s="191" customFormat="1" ht="20.25" customHeight="1" x14ac:dyDescent="0.25">
      <c r="A29" s="321">
        <v>10</v>
      </c>
      <c r="B29" s="322"/>
      <c r="C29" s="323"/>
      <c r="D29" s="324"/>
      <c r="E29" s="334" t="str">
        <f t="shared" si="1"/>
        <v/>
      </c>
    </row>
    <row r="30" spans="1:5" s="328" customFormat="1" ht="39.950000000000003" customHeight="1" thickBot="1" x14ac:dyDescent="0.35">
      <c r="A30" s="321"/>
      <c r="B30" s="327" t="s">
        <v>717</v>
      </c>
      <c r="C30" s="332">
        <f>SUM(C20:C29)</f>
        <v>0</v>
      </c>
      <c r="D30" s="333">
        <f>SUM(D20:D29)</f>
        <v>0</v>
      </c>
      <c r="E30" s="334">
        <f>SUM(E20:E29)</f>
        <v>0</v>
      </c>
    </row>
    <row r="31" spans="1:5" ht="30" customHeight="1" thickBot="1" x14ac:dyDescent="0.35">
      <c r="A31" s="329"/>
      <c r="B31" s="330" t="s">
        <v>718</v>
      </c>
      <c r="C31" s="335">
        <f>SUM(C18,C30)</f>
        <v>0</v>
      </c>
      <c r="D31" s="335">
        <f>SUM(D18,D30)</f>
        <v>0</v>
      </c>
      <c r="E31" s="336">
        <f>SUM(E18,E30)</f>
        <v>0</v>
      </c>
    </row>
    <row r="32" spans="1:5" ht="17.100000000000001" customHeight="1" x14ac:dyDescent="0.3">
      <c r="A32" s="424" t="s">
        <v>81</v>
      </c>
    </row>
    <row r="33" spans="1:10" ht="17.100000000000001" customHeight="1" x14ac:dyDescent="0.3">
      <c r="A33" s="490"/>
      <c r="B33" s="491"/>
      <c r="C33" s="492"/>
      <c r="D33" s="492"/>
      <c r="E33" s="492"/>
    </row>
    <row r="34" spans="1:10" ht="17.100000000000001" customHeight="1" x14ac:dyDescent="0.3">
      <c r="A34" s="490"/>
      <c r="B34" s="491"/>
      <c r="C34" s="492"/>
      <c r="D34" s="492"/>
      <c r="E34" s="492"/>
    </row>
    <row r="35" spans="1:10" ht="17.100000000000001" customHeight="1" x14ac:dyDescent="0.3">
      <c r="A35" s="490"/>
      <c r="B35" s="491"/>
      <c r="C35" s="492"/>
      <c r="D35" s="492"/>
      <c r="E35" s="492"/>
    </row>
    <row r="36" spans="1:10" ht="17.100000000000001" customHeight="1" x14ac:dyDescent="0.3">
      <c r="A36" s="490"/>
      <c r="B36" s="491"/>
      <c r="C36" s="492"/>
      <c r="D36" s="492"/>
      <c r="E36" s="492"/>
    </row>
    <row r="37" spans="1:10" ht="17.100000000000001" customHeight="1" x14ac:dyDescent="0.3">
      <c r="A37" s="39" t="s">
        <v>239</v>
      </c>
      <c r="J37" s="331"/>
    </row>
  </sheetData>
  <sheetProtection insertHyperlinks="0"/>
  <mergeCells count="7">
    <mergeCell ref="A1:E1"/>
    <mergeCell ref="A3:E3"/>
    <mergeCell ref="A19:E19"/>
    <mergeCell ref="A2:E2"/>
    <mergeCell ref="A5:B6"/>
    <mergeCell ref="A7:E7"/>
    <mergeCell ref="B4:C4"/>
  </mergeCells>
  <printOptions horizontalCentered="1"/>
  <pageMargins left="0.39370078740157483" right="0.39370078740157483" top="0.74803149606299213" bottom="0.74803149606299213" header="0.31496062992125984" footer="0.31496062992125984"/>
  <pageSetup scale="9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G82"/>
  <sheetViews>
    <sheetView zoomScaleNormal="100" workbookViewId="0">
      <pane ySplit="6" topLeftCell="A7" activePane="bottomLeft" state="frozen"/>
      <selection pane="bottomLeft" activeCell="E16" sqref="E16"/>
    </sheetView>
  </sheetViews>
  <sheetFormatPr baseColWidth="10" defaultRowHeight="12.75" x14ac:dyDescent="0.2"/>
  <cols>
    <col min="1" max="1" width="1.28515625" style="924" customWidth="1"/>
    <col min="2" max="2" width="56.42578125" style="924" customWidth="1"/>
    <col min="3" max="3" width="14.7109375" style="938" customWidth="1"/>
    <col min="4" max="4" width="15" style="938" customWidth="1"/>
    <col min="5" max="5" width="59.42578125" style="924" customWidth="1"/>
    <col min="6" max="6" width="12.28515625" style="938" customWidth="1"/>
    <col min="7" max="7" width="15.140625" style="938" customWidth="1"/>
    <col min="8" max="256" width="11.42578125" style="924"/>
    <col min="257" max="257" width="1.28515625" style="924" customWidth="1"/>
    <col min="258" max="258" width="56.42578125" style="924" customWidth="1"/>
    <col min="259" max="259" width="14.7109375" style="924" customWidth="1"/>
    <col min="260" max="260" width="15" style="924" customWidth="1"/>
    <col min="261" max="261" width="59.42578125" style="924" customWidth="1"/>
    <col min="262" max="262" width="12.28515625" style="924" customWidth="1"/>
    <col min="263" max="263" width="15.140625" style="924" customWidth="1"/>
    <col min="264" max="512" width="11.42578125" style="924"/>
    <col min="513" max="513" width="1.28515625" style="924" customWidth="1"/>
    <col min="514" max="514" width="56.42578125" style="924" customWidth="1"/>
    <col min="515" max="515" width="14.7109375" style="924" customWidth="1"/>
    <col min="516" max="516" width="15" style="924" customWidth="1"/>
    <col min="517" max="517" width="59.42578125" style="924" customWidth="1"/>
    <col min="518" max="518" width="12.28515625" style="924" customWidth="1"/>
    <col min="519" max="519" width="15.140625" style="924" customWidth="1"/>
    <col min="520" max="768" width="11.42578125" style="924"/>
    <col min="769" max="769" width="1.28515625" style="924" customWidth="1"/>
    <col min="770" max="770" width="56.42578125" style="924" customWidth="1"/>
    <col min="771" max="771" width="14.7109375" style="924" customWidth="1"/>
    <col min="772" max="772" width="15" style="924" customWidth="1"/>
    <col min="773" max="773" width="59.42578125" style="924" customWidth="1"/>
    <col min="774" max="774" width="12.28515625" style="924" customWidth="1"/>
    <col min="775" max="775" width="15.140625" style="924" customWidth="1"/>
    <col min="776" max="1024" width="11.42578125" style="924"/>
    <col min="1025" max="1025" width="1.28515625" style="924" customWidth="1"/>
    <col min="1026" max="1026" width="56.42578125" style="924" customWidth="1"/>
    <col min="1027" max="1027" width="14.7109375" style="924" customWidth="1"/>
    <col min="1028" max="1028" width="15" style="924" customWidth="1"/>
    <col min="1029" max="1029" width="59.42578125" style="924" customWidth="1"/>
    <col min="1030" max="1030" width="12.28515625" style="924" customWidth="1"/>
    <col min="1031" max="1031" width="15.140625" style="924" customWidth="1"/>
    <col min="1032" max="1280" width="11.42578125" style="924"/>
    <col min="1281" max="1281" width="1.28515625" style="924" customWidth="1"/>
    <col min="1282" max="1282" width="56.42578125" style="924" customWidth="1"/>
    <col min="1283" max="1283" width="14.7109375" style="924" customWidth="1"/>
    <col min="1284" max="1284" width="15" style="924" customWidth="1"/>
    <col min="1285" max="1285" width="59.42578125" style="924" customWidth="1"/>
    <col min="1286" max="1286" width="12.28515625" style="924" customWidth="1"/>
    <col min="1287" max="1287" width="15.140625" style="924" customWidth="1"/>
    <col min="1288" max="1536" width="11.42578125" style="924"/>
    <col min="1537" max="1537" width="1.28515625" style="924" customWidth="1"/>
    <col min="1538" max="1538" width="56.42578125" style="924" customWidth="1"/>
    <col min="1539" max="1539" width="14.7109375" style="924" customWidth="1"/>
    <col min="1540" max="1540" width="15" style="924" customWidth="1"/>
    <col min="1541" max="1541" width="59.42578125" style="924" customWidth="1"/>
    <col min="1542" max="1542" width="12.28515625" style="924" customWidth="1"/>
    <col min="1543" max="1543" width="15.140625" style="924" customWidth="1"/>
    <col min="1544" max="1792" width="11.42578125" style="924"/>
    <col min="1793" max="1793" width="1.28515625" style="924" customWidth="1"/>
    <col min="1794" max="1794" width="56.42578125" style="924" customWidth="1"/>
    <col min="1795" max="1795" width="14.7109375" style="924" customWidth="1"/>
    <col min="1796" max="1796" width="15" style="924" customWidth="1"/>
    <col min="1797" max="1797" width="59.42578125" style="924" customWidth="1"/>
    <col min="1798" max="1798" width="12.28515625" style="924" customWidth="1"/>
    <col min="1799" max="1799" width="15.140625" style="924" customWidth="1"/>
    <col min="1800" max="2048" width="11.42578125" style="924"/>
    <col min="2049" max="2049" width="1.28515625" style="924" customWidth="1"/>
    <col min="2050" max="2050" width="56.42578125" style="924" customWidth="1"/>
    <col min="2051" max="2051" width="14.7109375" style="924" customWidth="1"/>
    <col min="2052" max="2052" width="15" style="924" customWidth="1"/>
    <col min="2053" max="2053" width="59.42578125" style="924" customWidth="1"/>
    <col min="2054" max="2054" width="12.28515625" style="924" customWidth="1"/>
    <col min="2055" max="2055" width="15.140625" style="924" customWidth="1"/>
    <col min="2056" max="2304" width="11.42578125" style="924"/>
    <col min="2305" max="2305" width="1.28515625" style="924" customWidth="1"/>
    <col min="2306" max="2306" width="56.42578125" style="924" customWidth="1"/>
    <col min="2307" max="2307" width="14.7109375" style="924" customWidth="1"/>
    <col min="2308" max="2308" width="15" style="924" customWidth="1"/>
    <col min="2309" max="2309" width="59.42578125" style="924" customWidth="1"/>
    <col min="2310" max="2310" width="12.28515625" style="924" customWidth="1"/>
    <col min="2311" max="2311" width="15.140625" style="924" customWidth="1"/>
    <col min="2312" max="2560" width="11.42578125" style="924"/>
    <col min="2561" max="2561" width="1.28515625" style="924" customWidth="1"/>
    <col min="2562" max="2562" width="56.42578125" style="924" customWidth="1"/>
    <col min="2563" max="2563" width="14.7109375" style="924" customWidth="1"/>
    <col min="2564" max="2564" width="15" style="924" customWidth="1"/>
    <col min="2565" max="2565" width="59.42578125" style="924" customWidth="1"/>
    <col min="2566" max="2566" width="12.28515625" style="924" customWidth="1"/>
    <col min="2567" max="2567" width="15.140625" style="924" customWidth="1"/>
    <col min="2568" max="2816" width="11.42578125" style="924"/>
    <col min="2817" max="2817" width="1.28515625" style="924" customWidth="1"/>
    <col min="2818" max="2818" width="56.42578125" style="924" customWidth="1"/>
    <col min="2819" max="2819" width="14.7109375" style="924" customWidth="1"/>
    <col min="2820" max="2820" width="15" style="924" customWidth="1"/>
    <col min="2821" max="2821" width="59.42578125" style="924" customWidth="1"/>
    <col min="2822" max="2822" width="12.28515625" style="924" customWidth="1"/>
    <col min="2823" max="2823" width="15.140625" style="924" customWidth="1"/>
    <col min="2824" max="3072" width="11.42578125" style="924"/>
    <col min="3073" max="3073" width="1.28515625" style="924" customWidth="1"/>
    <col min="3074" max="3074" width="56.42578125" style="924" customWidth="1"/>
    <col min="3075" max="3075" width="14.7109375" style="924" customWidth="1"/>
    <col min="3076" max="3076" width="15" style="924" customWidth="1"/>
    <col min="3077" max="3077" width="59.42578125" style="924" customWidth="1"/>
    <col min="3078" max="3078" width="12.28515625" style="924" customWidth="1"/>
    <col min="3079" max="3079" width="15.140625" style="924" customWidth="1"/>
    <col min="3080" max="3328" width="11.42578125" style="924"/>
    <col min="3329" max="3329" width="1.28515625" style="924" customWidth="1"/>
    <col min="3330" max="3330" width="56.42578125" style="924" customWidth="1"/>
    <col min="3331" max="3331" width="14.7109375" style="924" customWidth="1"/>
    <col min="3332" max="3332" width="15" style="924" customWidth="1"/>
    <col min="3333" max="3333" width="59.42578125" style="924" customWidth="1"/>
    <col min="3334" max="3334" width="12.28515625" style="924" customWidth="1"/>
    <col min="3335" max="3335" width="15.140625" style="924" customWidth="1"/>
    <col min="3336" max="3584" width="11.42578125" style="924"/>
    <col min="3585" max="3585" width="1.28515625" style="924" customWidth="1"/>
    <col min="3586" max="3586" width="56.42578125" style="924" customWidth="1"/>
    <col min="3587" max="3587" width="14.7109375" style="924" customWidth="1"/>
    <col min="3588" max="3588" width="15" style="924" customWidth="1"/>
    <col min="3589" max="3589" width="59.42578125" style="924" customWidth="1"/>
    <col min="3590" max="3590" width="12.28515625" style="924" customWidth="1"/>
    <col min="3591" max="3591" width="15.140625" style="924" customWidth="1"/>
    <col min="3592" max="3840" width="11.42578125" style="924"/>
    <col min="3841" max="3841" width="1.28515625" style="924" customWidth="1"/>
    <col min="3842" max="3842" width="56.42578125" style="924" customWidth="1"/>
    <col min="3843" max="3843" width="14.7109375" style="924" customWidth="1"/>
    <col min="3844" max="3844" width="15" style="924" customWidth="1"/>
    <col min="3845" max="3845" width="59.42578125" style="924" customWidth="1"/>
    <col min="3846" max="3846" width="12.28515625" style="924" customWidth="1"/>
    <col min="3847" max="3847" width="15.140625" style="924" customWidth="1"/>
    <col min="3848" max="4096" width="11.42578125" style="924"/>
    <col min="4097" max="4097" width="1.28515625" style="924" customWidth="1"/>
    <col min="4098" max="4098" width="56.42578125" style="924" customWidth="1"/>
    <col min="4099" max="4099" width="14.7109375" style="924" customWidth="1"/>
    <col min="4100" max="4100" width="15" style="924" customWidth="1"/>
    <col min="4101" max="4101" width="59.42578125" style="924" customWidth="1"/>
    <col min="4102" max="4102" width="12.28515625" style="924" customWidth="1"/>
    <col min="4103" max="4103" width="15.140625" style="924" customWidth="1"/>
    <col min="4104" max="4352" width="11.42578125" style="924"/>
    <col min="4353" max="4353" width="1.28515625" style="924" customWidth="1"/>
    <col min="4354" max="4354" width="56.42578125" style="924" customWidth="1"/>
    <col min="4355" max="4355" width="14.7109375" style="924" customWidth="1"/>
    <col min="4356" max="4356" width="15" style="924" customWidth="1"/>
    <col min="4357" max="4357" width="59.42578125" style="924" customWidth="1"/>
    <col min="4358" max="4358" width="12.28515625" style="924" customWidth="1"/>
    <col min="4359" max="4359" width="15.140625" style="924" customWidth="1"/>
    <col min="4360" max="4608" width="11.42578125" style="924"/>
    <col min="4609" max="4609" width="1.28515625" style="924" customWidth="1"/>
    <col min="4610" max="4610" width="56.42578125" style="924" customWidth="1"/>
    <col min="4611" max="4611" width="14.7109375" style="924" customWidth="1"/>
    <col min="4612" max="4612" width="15" style="924" customWidth="1"/>
    <col min="4613" max="4613" width="59.42578125" style="924" customWidth="1"/>
    <col min="4614" max="4614" width="12.28515625" style="924" customWidth="1"/>
    <col min="4615" max="4615" width="15.140625" style="924" customWidth="1"/>
    <col min="4616" max="4864" width="11.42578125" style="924"/>
    <col min="4865" max="4865" width="1.28515625" style="924" customWidth="1"/>
    <col min="4866" max="4866" width="56.42578125" style="924" customWidth="1"/>
    <col min="4867" max="4867" width="14.7109375" style="924" customWidth="1"/>
    <col min="4868" max="4868" width="15" style="924" customWidth="1"/>
    <col min="4869" max="4869" width="59.42578125" style="924" customWidth="1"/>
    <col min="4870" max="4870" width="12.28515625" style="924" customWidth="1"/>
    <col min="4871" max="4871" width="15.140625" style="924" customWidth="1"/>
    <col min="4872" max="5120" width="11.42578125" style="924"/>
    <col min="5121" max="5121" width="1.28515625" style="924" customWidth="1"/>
    <col min="5122" max="5122" width="56.42578125" style="924" customWidth="1"/>
    <col min="5123" max="5123" width="14.7109375" style="924" customWidth="1"/>
    <col min="5124" max="5124" width="15" style="924" customWidth="1"/>
    <col min="5125" max="5125" width="59.42578125" style="924" customWidth="1"/>
    <col min="5126" max="5126" width="12.28515625" style="924" customWidth="1"/>
    <col min="5127" max="5127" width="15.140625" style="924" customWidth="1"/>
    <col min="5128" max="5376" width="11.42578125" style="924"/>
    <col min="5377" max="5377" width="1.28515625" style="924" customWidth="1"/>
    <col min="5378" max="5378" width="56.42578125" style="924" customWidth="1"/>
    <col min="5379" max="5379" width="14.7109375" style="924" customWidth="1"/>
    <col min="5380" max="5380" width="15" style="924" customWidth="1"/>
    <col min="5381" max="5381" width="59.42578125" style="924" customWidth="1"/>
    <col min="5382" max="5382" width="12.28515625" style="924" customWidth="1"/>
    <col min="5383" max="5383" width="15.140625" style="924" customWidth="1"/>
    <col min="5384" max="5632" width="11.42578125" style="924"/>
    <col min="5633" max="5633" width="1.28515625" style="924" customWidth="1"/>
    <col min="5634" max="5634" width="56.42578125" style="924" customWidth="1"/>
    <col min="5635" max="5635" width="14.7109375" style="924" customWidth="1"/>
    <col min="5636" max="5636" width="15" style="924" customWidth="1"/>
    <col min="5637" max="5637" width="59.42578125" style="924" customWidth="1"/>
    <col min="5638" max="5638" width="12.28515625" style="924" customWidth="1"/>
    <col min="5639" max="5639" width="15.140625" style="924" customWidth="1"/>
    <col min="5640" max="5888" width="11.42578125" style="924"/>
    <col min="5889" max="5889" width="1.28515625" style="924" customWidth="1"/>
    <col min="5890" max="5890" width="56.42578125" style="924" customWidth="1"/>
    <col min="5891" max="5891" width="14.7109375" style="924" customWidth="1"/>
    <col min="5892" max="5892" width="15" style="924" customWidth="1"/>
    <col min="5893" max="5893" width="59.42578125" style="924" customWidth="1"/>
    <col min="5894" max="5894" width="12.28515625" style="924" customWidth="1"/>
    <col min="5895" max="5895" width="15.140625" style="924" customWidth="1"/>
    <col min="5896" max="6144" width="11.42578125" style="924"/>
    <col min="6145" max="6145" width="1.28515625" style="924" customWidth="1"/>
    <col min="6146" max="6146" width="56.42578125" style="924" customWidth="1"/>
    <col min="6147" max="6147" width="14.7109375" style="924" customWidth="1"/>
    <col min="6148" max="6148" width="15" style="924" customWidth="1"/>
    <col min="6149" max="6149" width="59.42578125" style="924" customWidth="1"/>
    <col min="6150" max="6150" width="12.28515625" style="924" customWidth="1"/>
    <col min="6151" max="6151" width="15.140625" style="924" customWidth="1"/>
    <col min="6152" max="6400" width="11.42578125" style="924"/>
    <col min="6401" max="6401" width="1.28515625" style="924" customWidth="1"/>
    <col min="6402" max="6402" width="56.42578125" style="924" customWidth="1"/>
    <col min="6403" max="6403" width="14.7109375" style="924" customWidth="1"/>
    <col min="6404" max="6404" width="15" style="924" customWidth="1"/>
    <col min="6405" max="6405" width="59.42578125" style="924" customWidth="1"/>
    <col min="6406" max="6406" width="12.28515625" style="924" customWidth="1"/>
    <col min="6407" max="6407" width="15.140625" style="924" customWidth="1"/>
    <col min="6408" max="6656" width="11.42578125" style="924"/>
    <col min="6657" max="6657" width="1.28515625" style="924" customWidth="1"/>
    <col min="6658" max="6658" width="56.42578125" style="924" customWidth="1"/>
    <col min="6659" max="6659" width="14.7109375" style="924" customWidth="1"/>
    <col min="6660" max="6660" width="15" style="924" customWidth="1"/>
    <col min="6661" max="6661" width="59.42578125" style="924" customWidth="1"/>
    <col min="6662" max="6662" width="12.28515625" style="924" customWidth="1"/>
    <col min="6663" max="6663" width="15.140625" style="924" customWidth="1"/>
    <col min="6664" max="6912" width="11.42578125" style="924"/>
    <col min="6913" max="6913" width="1.28515625" style="924" customWidth="1"/>
    <col min="6914" max="6914" width="56.42578125" style="924" customWidth="1"/>
    <col min="6915" max="6915" width="14.7109375" style="924" customWidth="1"/>
    <col min="6916" max="6916" width="15" style="924" customWidth="1"/>
    <col min="6917" max="6917" width="59.42578125" style="924" customWidth="1"/>
    <col min="6918" max="6918" width="12.28515625" style="924" customWidth="1"/>
    <col min="6919" max="6919" width="15.140625" style="924" customWidth="1"/>
    <col min="6920" max="7168" width="11.42578125" style="924"/>
    <col min="7169" max="7169" width="1.28515625" style="924" customWidth="1"/>
    <col min="7170" max="7170" width="56.42578125" style="924" customWidth="1"/>
    <col min="7171" max="7171" width="14.7109375" style="924" customWidth="1"/>
    <col min="7172" max="7172" width="15" style="924" customWidth="1"/>
    <col min="7173" max="7173" width="59.42578125" style="924" customWidth="1"/>
    <col min="7174" max="7174" width="12.28515625" style="924" customWidth="1"/>
    <col min="7175" max="7175" width="15.140625" style="924" customWidth="1"/>
    <col min="7176" max="7424" width="11.42578125" style="924"/>
    <col min="7425" max="7425" width="1.28515625" style="924" customWidth="1"/>
    <col min="7426" max="7426" width="56.42578125" style="924" customWidth="1"/>
    <col min="7427" max="7427" width="14.7109375" style="924" customWidth="1"/>
    <col min="7428" max="7428" width="15" style="924" customWidth="1"/>
    <col min="7429" max="7429" width="59.42578125" style="924" customWidth="1"/>
    <col min="7430" max="7430" width="12.28515625" style="924" customWidth="1"/>
    <col min="7431" max="7431" width="15.140625" style="924" customWidth="1"/>
    <col min="7432" max="7680" width="11.42578125" style="924"/>
    <col min="7681" max="7681" width="1.28515625" style="924" customWidth="1"/>
    <col min="7682" max="7682" width="56.42578125" style="924" customWidth="1"/>
    <col min="7683" max="7683" width="14.7109375" style="924" customWidth="1"/>
    <col min="7684" max="7684" width="15" style="924" customWidth="1"/>
    <col min="7685" max="7685" width="59.42578125" style="924" customWidth="1"/>
    <col min="7686" max="7686" width="12.28515625" style="924" customWidth="1"/>
    <col min="7687" max="7687" width="15.140625" style="924" customWidth="1"/>
    <col min="7688" max="7936" width="11.42578125" style="924"/>
    <col min="7937" max="7937" width="1.28515625" style="924" customWidth="1"/>
    <col min="7938" max="7938" width="56.42578125" style="924" customWidth="1"/>
    <col min="7939" max="7939" width="14.7109375" style="924" customWidth="1"/>
    <col min="7940" max="7940" width="15" style="924" customWidth="1"/>
    <col min="7941" max="7941" width="59.42578125" style="924" customWidth="1"/>
    <col min="7942" max="7942" width="12.28515625" style="924" customWidth="1"/>
    <col min="7943" max="7943" width="15.140625" style="924" customWidth="1"/>
    <col min="7944" max="8192" width="11.42578125" style="924"/>
    <col min="8193" max="8193" width="1.28515625" style="924" customWidth="1"/>
    <col min="8194" max="8194" width="56.42578125" style="924" customWidth="1"/>
    <col min="8195" max="8195" width="14.7109375" style="924" customWidth="1"/>
    <col min="8196" max="8196" width="15" style="924" customWidth="1"/>
    <col min="8197" max="8197" width="59.42578125" style="924" customWidth="1"/>
    <col min="8198" max="8198" width="12.28515625" style="924" customWidth="1"/>
    <col min="8199" max="8199" width="15.140625" style="924" customWidth="1"/>
    <col min="8200" max="8448" width="11.42578125" style="924"/>
    <col min="8449" max="8449" width="1.28515625" style="924" customWidth="1"/>
    <col min="8450" max="8450" width="56.42578125" style="924" customWidth="1"/>
    <col min="8451" max="8451" width="14.7109375" style="924" customWidth="1"/>
    <col min="8452" max="8452" width="15" style="924" customWidth="1"/>
    <col min="8453" max="8453" width="59.42578125" style="924" customWidth="1"/>
    <col min="8454" max="8454" width="12.28515625" style="924" customWidth="1"/>
    <col min="8455" max="8455" width="15.140625" style="924" customWidth="1"/>
    <col min="8456" max="8704" width="11.42578125" style="924"/>
    <col min="8705" max="8705" width="1.28515625" style="924" customWidth="1"/>
    <col min="8706" max="8706" width="56.42578125" style="924" customWidth="1"/>
    <col min="8707" max="8707" width="14.7109375" style="924" customWidth="1"/>
    <col min="8708" max="8708" width="15" style="924" customWidth="1"/>
    <col min="8709" max="8709" width="59.42578125" style="924" customWidth="1"/>
    <col min="8710" max="8710" width="12.28515625" style="924" customWidth="1"/>
    <col min="8711" max="8711" width="15.140625" style="924" customWidth="1"/>
    <col min="8712" max="8960" width="11.42578125" style="924"/>
    <col min="8961" max="8961" width="1.28515625" style="924" customWidth="1"/>
    <col min="8962" max="8962" width="56.42578125" style="924" customWidth="1"/>
    <col min="8963" max="8963" width="14.7109375" style="924" customWidth="1"/>
    <col min="8964" max="8964" width="15" style="924" customWidth="1"/>
    <col min="8965" max="8965" width="59.42578125" style="924" customWidth="1"/>
    <col min="8966" max="8966" width="12.28515625" style="924" customWidth="1"/>
    <col min="8967" max="8967" width="15.140625" style="924" customWidth="1"/>
    <col min="8968" max="9216" width="11.42578125" style="924"/>
    <col min="9217" max="9217" width="1.28515625" style="924" customWidth="1"/>
    <col min="9218" max="9218" width="56.42578125" style="924" customWidth="1"/>
    <col min="9219" max="9219" width="14.7109375" style="924" customWidth="1"/>
    <col min="9220" max="9220" width="15" style="924" customWidth="1"/>
    <col min="9221" max="9221" width="59.42578125" style="924" customWidth="1"/>
    <col min="9222" max="9222" width="12.28515625" style="924" customWidth="1"/>
    <col min="9223" max="9223" width="15.140625" style="924" customWidth="1"/>
    <col min="9224" max="9472" width="11.42578125" style="924"/>
    <col min="9473" max="9473" width="1.28515625" style="924" customWidth="1"/>
    <col min="9474" max="9474" width="56.42578125" style="924" customWidth="1"/>
    <col min="9475" max="9475" width="14.7109375" style="924" customWidth="1"/>
    <col min="9476" max="9476" width="15" style="924" customWidth="1"/>
    <col min="9477" max="9477" width="59.42578125" style="924" customWidth="1"/>
    <col min="9478" max="9478" width="12.28515625" style="924" customWidth="1"/>
    <col min="9479" max="9479" width="15.140625" style="924" customWidth="1"/>
    <col min="9480" max="9728" width="11.42578125" style="924"/>
    <col min="9729" max="9729" width="1.28515625" style="924" customWidth="1"/>
    <col min="9730" max="9730" width="56.42578125" style="924" customWidth="1"/>
    <col min="9731" max="9731" width="14.7109375" style="924" customWidth="1"/>
    <col min="9732" max="9732" width="15" style="924" customWidth="1"/>
    <col min="9733" max="9733" width="59.42578125" style="924" customWidth="1"/>
    <col min="9734" max="9734" width="12.28515625" style="924" customWidth="1"/>
    <col min="9735" max="9735" width="15.140625" style="924" customWidth="1"/>
    <col min="9736" max="9984" width="11.42578125" style="924"/>
    <col min="9985" max="9985" width="1.28515625" style="924" customWidth="1"/>
    <col min="9986" max="9986" width="56.42578125" style="924" customWidth="1"/>
    <col min="9987" max="9987" width="14.7109375" style="924" customWidth="1"/>
    <col min="9988" max="9988" width="15" style="924" customWidth="1"/>
    <col min="9989" max="9989" width="59.42578125" style="924" customWidth="1"/>
    <col min="9990" max="9990" width="12.28515625" style="924" customWidth="1"/>
    <col min="9991" max="9991" width="15.140625" style="924" customWidth="1"/>
    <col min="9992" max="10240" width="11.42578125" style="924"/>
    <col min="10241" max="10241" width="1.28515625" style="924" customWidth="1"/>
    <col min="10242" max="10242" width="56.42578125" style="924" customWidth="1"/>
    <col min="10243" max="10243" width="14.7109375" style="924" customWidth="1"/>
    <col min="10244" max="10244" width="15" style="924" customWidth="1"/>
    <col min="10245" max="10245" width="59.42578125" style="924" customWidth="1"/>
    <col min="10246" max="10246" width="12.28515625" style="924" customWidth="1"/>
    <col min="10247" max="10247" width="15.140625" style="924" customWidth="1"/>
    <col min="10248" max="10496" width="11.42578125" style="924"/>
    <col min="10497" max="10497" width="1.28515625" style="924" customWidth="1"/>
    <col min="10498" max="10498" width="56.42578125" style="924" customWidth="1"/>
    <col min="10499" max="10499" width="14.7109375" style="924" customWidth="1"/>
    <col min="10500" max="10500" width="15" style="924" customWidth="1"/>
    <col min="10501" max="10501" width="59.42578125" style="924" customWidth="1"/>
    <col min="10502" max="10502" width="12.28515625" style="924" customWidth="1"/>
    <col min="10503" max="10503" width="15.140625" style="924" customWidth="1"/>
    <col min="10504" max="10752" width="11.42578125" style="924"/>
    <col min="10753" max="10753" width="1.28515625" style="924" customWidth="1"/>
    <col min="10754" max="10754" width="56.42578125" style="924" customWidth="1"/>
    <col min="10755" max="10755" width="14.7109375" style="924" customWidth="1"/>
    <col min="10756" max="10756" width="15" style="924" customWidth="1"/>
    <col min="10757" max="10757" width="59.42578125" style="924" customWidth="1"/>
    <col min="10758" max="10758" width="12.28515625" style="924" customWidth="1"/>
    <col min="10759" max="10759" width="15.140625" style="924" customWidth="1"/>
    <col min="10760" max="11008" width="11.42578125" style="924"/>
    <col min="11009" max="11009" width="1.28515625" style="924" customWidth="1"/>
    <col min="11010" max="11010" width="56.42578125" style="924" customWidth="1"/>
    <col min="11011" max="11011" width="14.7109375" style="924" customWidth="1"/>
    <col min="11012" max="11012" width="15" style="924" customWidth="1"/>
    <col min="11013" max="11013" width="59.42578125" style="924" customWidth="1"/>
    <col min="11014" max="11014" width="12.28515625" style="924" customWidth="1"/>
    <col min="11015" max="11015" width="15.140625" style="924" customWidth="1"/>
    <col min="11016" max="11264" width="11.42578125" style="924"/>
    <col min="11265" max="11265" width="1.28515625" style="924" customWidth="1"/>
    <col min="11266" max="11266" width="56.42578125" style="924" customWidth="1"/>
    <col min="11267" max="11267" width="14.7109375" style="924" customWidth="1"/>
    <col min="11268" max="11268" width="15" style="924" customWidth="1"/>
    <col min="11269" max="11269" width="59.42578125" style="924" customWidth="1"/>
    <col min="11270" max="11270" width="12.28515625" style="924" customWidth="1"/>
    <col min="11271" max="11271" width="15.140625" style="924" customWidth="1"/>
    <col min="11272" max="11520" width="11.42578125" style="924"/>
    <col min="11521" max="11521" width="1.28515625" style="924" customWidth="1"/>
    <col min="11522" max="11522" width="56.42578125" style="924" customWidth="1"/>
    <col min="11523" max="11523" width="14.7109375" style="924" customWidth="1"/>
    <col min="11524" max="11524" width="15" style="924" customWidth="1"/>
    <col min="11525" max="11525" width="59.42578125" style="924" customWidth="1"/>
    <col min="11526" max="11526" width="12.28515625" style="924" customWidth="1"/>
    <col min="11527" max="11527" width="15.140625" style="924" customWidth="1"/>
    <col min="11528" max="11776" width="11.42578125" style="924"/>
    <col min="11777" max="11777" width="1.28515625" style="924" customWidth="1"/>
    <col min="11778" max="11778" width="56.42578125" style="924" customWidth="1"/>
    <col min="11779" max="11779" width="14.7109375" style="924" customWidth="1"/>
    <col min="11780" max="11780" width="15" style="924" customWidth="1"/>
    <col min="11781" max="11781" width="59.42578125" style="924" customWidth="1"/>
    <col min="11782" max="11782" width="12.28515625" style="924" customWidth="1"/>
    <col min="11783" max="11783" width="15.140625" style="924" customWidth="1"/>
    <col min="11784" max="12032" width="11.42578125" style="924"/>
    <col min="12033" max="12033" width="1.28515625" style="924" customWidth="1"/>
    <col min="12034" max="12034" width="56.42578125" style="924" customWidth="1"/>
    <col min="12035" max="12035" width="14.7109375" style="924" customWidth="1"/>
    <col min="12036" max="12036" width="15" style="924" customWidth="1"/>
    <col min="12037" max="12037" width="59.42578125" style="924" customWidth="1"/>
    <col min="12038" max="12038" width="12.28515625" style="924" customWidth="1"/>
    <col min="12039" max="12039" width="15.140625" style="924" customWidth="1"/>
    <col min="12040" max="12288" width="11.42578125" style="924"/>
    <col min="12289" max="12289" width="1.28515625" style="924" customWidth="1"/>
    <col min="12290" max="12290" width="56.42578125" style="924" customWidth="1"/>
    <col min="12291" max="12291" width="14.7109375" style="924" customWidth="1"/>
    <col min="12292" max="12292" width="15" style="924" customWidth="1"/>
    <col min="12293" max="12293" width="59.42578125" style="924" customWidth="1"/>
    <col min="12294" max="12294" width="12.28515625" style="924" customWidth="1"/>
    <col min="12295" max="12295" width="15.140625" style="924" customWidth="1"/>
    <col min="12296" max="12544" width="11.42578125" style="924"/>
    <col min="12545" max="12545" width="1.28515625" style="924" customWidth="1"/>
    <col min="12546" max="12546" width="56.42578125" style="924" customWidth="1"/>
    <col min="12547" max="12547" width="14.7109375" style="924" customWidth="1"/>
    <col min="12548" max="12548" width="15" style="924" customWidth="1"/>
    <col min="12549" max="12549" width="59.42578125" style="924" customWidth="1"/>
    <col min="12550" max="12550" width="12.28515625" style="924" customWidth="1"/>
    <col min="12551" max="12551" width="15.140625" style="924" customWidth="1"/>
    <col min="12552" max="12800" width="11.42578125" style="924"/>
    <col min="12801" max="12801" width="1.28515625" style="924" customWidth="1"/>
    <col min="12802" max="12802" width="56.42578125" style="924" customWidth="1"/>
    <col min="12803" max="12803" width="14.7109375" style="924" customWidth="1"/>
    <col min="12804" max="12804" width="15" style="924" customWidth="1"/>
    <col min="12805" max="12805" width="59.42578125" style="924" customWidth="1"/>
    <col min="12806" max="12806" width="12.28515625" style="924" customWidth="1"/>
    <col min="12807" max="12807" width="15.140625" style="924" customWidth="1"/>
    <col min="12808" max="13056" width="11.42578125" style="924"/>
    <col min="13057" max="13057" width="1.28515625" style="924" customWidth="1"/>
    <col min="13058" max="13058" width="56.42578125" style="924" customWidth="1"/>
    <col min="13059" max="13059" width="14.7109375" style="924" customWidth="1"/>
    <col min="13060" max="13060" width="15" style="924" customWidth="1"/>
    <col min="13061" max="13061" width="59.42578125" style="924" customWidth="1"/>
    <col min="13062" max="13062" width="12.28515625" style="924" customWidth="1"/>
    <col min="13063" max="13063" width="15.140625" style="924" customWidth="1"/>
    <col min="13064" max="13312" width="11.42578125" style="924"/>
    <col min="13313" max="13313" width="1.28515625" style="924" customWidth="1"/>
    <col min="13314" max="13314" width="56.42578125" style="924" customWidth="1"/>
    <col min="13315" max="13315" width="14.7109375" style="924" customWidth="1"/>
    <col min="13316" max="13316" width="15" style="924" customWidth="1"/>
    <col min="13317" max="13317" width="59.42578125" style="924" customWidth="1"/>
    <col min="13318" max="13318" width="12.28515625" style="924" customWidth="1"/>
    <col min="13319" max="13319" width="15.140625" style="924" customWidth="1"/>
    <col min="13320" max="13568" width="11.42578125" style="924"/>
    <col min="13569" max="13569" width="1.28515625" style="924" customWidth="1"/>
    <col min="13570" max="13570" width="56.42578125" style="924" customWidth="1"/>
    <col min="13571" max="13571" width="14.7109375" style="924" customWidth="1"/>
    <col min="13572" max="13572" width="15" style="924" customWidth="1"/>
    <col min="13573" max="13573" width="59.42578125" style="924" customWidth="1"/>
    <col min="13574" max="13574" width="12.28515625" style="924" customWidth="1"/>
    <col min="13575" max="13575" width="15.140625" style="924" customWidth="1"/>
    <col min="13576" max="13824" width="11.42578125" style="924"/>
    <col min="13825" max="13825" width="1.28515625" style="924" customWidth="1"/>
    <col min="13826" max="13826" width="56.42578125" style="924" customWidth="1"/>
    <col min="13827" max="13827" width="14.7109375" style="924" customWidth="1"/>
    <col min="13828" max="13828" width="15" style="924" customWidth="1"/>
    <col min="13829" max="13829" width="59.42578125" style="924" customWidth="1"/>
    <col min="13830" max="13830" width="12.28515625" style="924" customWidth="1"/>
    <col min="13831" max="13831" width="15.140625" style="924" customWidth="1"/>
    <col min="13832" max="14080" width="11.42578125" style="924"/>
    <col min="14081" max="14081" width="1.28515625" style="924" customWidth="1"/>
    <col min="14082" max="14082" width="56.42578125" style="924" customWidth="1"/>
    <col min="14083" max="14083" width="14.7109375" style="924" customWidth="1"/>
    <col min="14084" max="14084" width="15" style="924" customWidth="1"/>
    <col min="14085" max="14085" width="59.42578125" style="924" customWidth="1"/>
    <col min="14086" max="14086" width="12.28515625" style="924" customWidth="1"/>
    <col min="14087" max="14087" width="15.140625" style="924" customWidth="1"/>
    <col min="14088" max="14336" width="11.42578125" style="924"/>
    <col min="14337" max="14337" width="1.28515625" style="924" customWidth="1"/>
    <col min="14338" max="14338" width="56.42578125" style="924" customWidth="1"/>
    <col min="14339" max="14339" width="14.7109375" style="924" customWidth="1"/>
    <col min="14340" max="14340" width="15" style="924" customWidth="1"/>
    <col min="14341" max="14341" width="59.42578125" style="924" customWidth="1"/>
    <col min="14342" max="14342" width="12.28515625" style="924" customWidth="1"/>
    <col min="14343" max="14343" width="15.140625" style="924" customWidth="1"/>
    <col min="14344" max="14592" width="11.42578125" style="924"/>
    <col min="14593" max="14593" width="1.28515625" style="924" customWidth="1"/>
    <col min="14594" max="14594" width="56.42578125" style="924" customWidth="1"/>
    <col min="14595" max="14595" width="14.7109375" style="924" customWidth="1"/>
    <col min="14596" max="14596" width="15" style="924" customWidth="1"/>
    <col min="14597" max="14597" width="59.42578125" style="924" customWidth="1"/>
    <col min="14598" max="14598" width="12.28515625" style="924" customWidth="1"/>
    <col min="14599" max="14599" width="15.140625" style="924" customWidth="1"/>
    <col min="14600" max="14848" width="11.42578125" style="924"/>
    <col min="14849" max="14849" width="1.28515625" style="924" customWidth="1"/>
    <col min="14850" max="14850" width="56.42578125" style="924" customWidth="1"/>
    <col min="14851" max="14851" width="14.7109375" style="924" customWidth="1"/>
    <col min="14852" max="14852" width="15" style="924" customWidth="1"/>
    <col min="14853" max="14853" width="59.42578125" style="924" customWidth="1"/>
    <col min="14854" max="14854" width="12.28515625" style="924" customWidth="1"/>
    <col min="14855" max="14855" width="15.140625" style="924" customWidth="1"/>
    <col min="14856" max="15104" width="11.42578125" style="924"/>
    <col min="15105" max="15105" width="1.28515625" style="924" customWidth="1"/>
    <col min="15106" max="15106" width="56.42578125" style="924" customWidth="1"/>
    <col min="15107" max="15107" width="14.7109375" style="924" customWidth="1"/>
    <col min="15108" max="15108" width="15" style="924" customWidth="1"/>
    <col min="15109" max="15109" width="59.42578125" style="924" customWidth="1"/>
    <col min="15110" max="15110" width="12.28515625" style="924" customWidth="1"/>
    <col min="15111" max="15111" width="15.140625" style="924" customWidth="1"/>
    <col min="15112" max="15360" width="11.42578125" style="924"/>
    <col min="15361" max="15361" width="1.28515625" style="924" customWidth="1"/>
    <col min="15362" max="15362" width="56.42578125" style="924" customWidth="1"/>
    <col min="15363" max="15363" width="14.7109375" style="924" customWidth="1"/>
    <col min="15364" max="15364" width="15" style="924" customWidth="1"/>
    <col min="15365" max="15365" width="59.42578125" style="924" customWidth="1"/>
    <col min="15366" max="15366" width="12.28515625" style="924" customWidth="1"/>
    <col min="15367" max="15367" width="15.140625" style="924" customWidth="1"/>
    <col min="15368" max="15616" width="11.42578125" style="924"/>
    <col min="15617" max="15617" width="1.28515625" style="924" customWidth="1"/>
    <col min="15618" max="15618" width="56.42578125" style="924" customWidth="1"/>
    <col min="15619" max="15619" width="14.7109375" style="924" customWidth="1"/>
    <col min="15620" max="15620" width="15" style="924" customWidth="1"/>
    <col min="15621" max="15621" width="59.42578125" style="924" customWidth="1"/>
    <col min="15622" max="15622" width="12.28515625" style="924" customWidth="1"/>
    <col min="15623" max="15623" width="15.140625" style="924" customWidth="1"/>
    <col min="15624" max="15872" width="11.42578125" style="924"/>
    <col min="15873" max="15873" width="1.28515625" style="924" customWidth="1"/>
    <col min="15874" max="15874" width="56.42578125" style="924" customWidth="1"/>
    <col min="15875" max="15875" width="14.7109375" style="924" customWidth="1"/>
    <col min="15876" max="15876" width="15" style="924" customWidth="1"/>
    <col min="15877" max="15877" width="59.42578125" style="924" customWidth="1"/>
    <col min="15878" max="15878" width="12.28515625" style="924" customWidth="1"/>
    <col min="15879" max="15879" width="15.140625" style="924" customWidth="1"/>
    <col min="15880" max="16128" width="11.42578125" style="924"/>
    <col min="16129" max="16129" width="1.28515625" style="924" customWidth="1"/>
    <col min="16130" max="16130" width="56.42578125" style="924" customWidth="1"/>
    <col min="16131" max="16131" width="14.7109375" style="924" customWidth="1"/>
    <col min="16132" max="16132" width="15" style="924" customWidth="1"/>
    <col min="16133" max="16133" width="59.42578125" style="924" customWidth="1"/>
    <col min="16134" max="16134" width="12.28515625" style="924" customWidth="1"/>
    <col min="16135" max="16135" width="15.140625" style="924" customWidth="1"/>
    <col min="16136" max="16384" width="11.42578125" style="924"/>
  </cols>
  <sheetData>
    <row r="1" spans="2:7" ht="13.5" thickBot="1" x14ac:dyDescent="0.25"/>
    <row r="2" spans="2:7" x14ac:dyDescent="0.2">
      <c r="B2" s="1125" t="s">
        <v>2318</v>
      </c>
      <c r="C2" s="1126"/>
      <c r="D2" s="1126"/>
      <c r="E2" s="1126"/>
      <c r="F2" s="1126"/>
      <c r="G2" s="1127"/>
    </row>
    <row r="3" spans="2:7" x14ac:dyDescent="0.2">
      <c r="B3" s="1128" t="s">
        <v>2325</v>
      </c>
      <c r="C3" s="1129"/>
      <c r="D3" s="1129"/>
      <c r="E3" s="1129"/>
      <c r="F3" s="1129"/>
      <c r="G3" s="1130"/>
    </row>
    <row r="4" spans="2:7" x14ac:dyDescent="0.2">
      <c r="B4" s="1128" t="s">
        <v>2326</v>
      </c>
      <c r="C4" s="1129"/>
      <c r="D4" s="1129"/>
      <c r="E4" s="1129"/>
      <c r="F4" s="1129"/>
      <c r="G4" s="1130"/>
    </row>
    <row r="5" spans="2:7" ht="13.5" thickBot="1" x14ac:dyDescent="0.25">
      <c r="B5" s="1131" t="s">
        <v>83</v>
      </c>
      <c r="C5" s="1132"/>
      <c r="D5" s="1132"/>
      <c r="E5" s="1132"/>
      <c r="F5" s="1132"/>
      <c r="G5" s="1133"/>
    </row>
    <row r="6" spans="2:7" ht="26.25" thickBot="1" x14ac:dyDescent="0.25">
      <c r="B6" s="939" t="s">
        <v>84</v>
      </c>
      <c r="C6" s="788" t="s">
        <v>2327</v>
      </c>
      <c r="D6" s="788" t="s">
        <v>2328</v>
      </c>
      <c r="E6" s="940" t="s">
        <v>84</v>
      </c>
      <c r="F6" s="788" t="s">
        <v>2327</v>
      </c>
      <c r="G6" s="788" t="s">
        <v>2328</v>
      </c>
    </row>
    <row r="7" spans="2:7" x14ac:dyDescent="0.2">
      <c r="B7" s="941" t="s">
        <v>23</v>
      </c>
      <c r="C7" s="929"/>
      <c r="D7" s="929"/>
      <c r="E7" s="942" t="s">
        <v>24</v>
      </c>
      <c r="F7" s="929"/>
      <c r="G7" s="929"/>
    </row>
    <row r="8" spans="2:7" x14ac:dyDescent="0.2">
      <c r="B8" s="941" t="s">
        <v>25</v>
      </c>
      <c r="C8" s="928"/>
      <c r="D8" s="928"/>
      <c r="E8" s="942" t="s">
        <v>26</v>
      </c>
      <c r="F8" s="928"/>
      <c r="G8" s="928"/>
    </row>
    <row r="9" spans="2:7" x14ac:dyDescent="0.2">
      <c r="B9" s="943" t="s">
        <v>85</v>
      </c>
      <c r="C9" s="928">
        <f>SUM(C10:C16)</f>
        <v>18377664.009999998</v>
      </c>
      <c r="D9" s="928">
        <f>SUM(D10:D16)</f>
        <v>18823801.66</v>
      </c>
      <c r="E9" s="944" t="s">
        <v>86</v>
      </c>
      <c r="F9" s="928">
        <f>SUM(F10:F18)</f>
        <v>5079514.26</v>
      </c>
      <c r="G9" s="928">
        <f>SUM(G10:G18)</f>
        <v>13305775.42</v>
      </c>
    </row>
    <row r="10" spans="2:7" x14ac:dyDescent="0.2">
      <c r="B10" s="945" t="s">
        <v>87</v>
      </c>
      <c r="C10" s="928">
        <v>40828.11</v>
      </c>
      <c r="D10" s="928">
        <v>-7.31</v>
      </c>
      <c r="E10" s="946" t="s">
        <v>88</v>
      </c>
      <c r="F10" s="928">
        <v>2683144.08</v>
      </c>
      <c r="G10" s="928">
        <v>1736278.99</v>
      </c>
    </row>
    <row r="11" spans="2:7" x14ac:dyDescent="0.2">
      <c r="B11" s="945" t="s">
        <v>89</v>
      </c>
      <c r="C11" s="928">
        <v>18336835.899999999</v>
      </c>
      <c r="D11" s="928">
        <v>18823808.969999999</v>
      </c>
      <c r="E11" s="946" t="s">
        <v>90</v>
      </c>
      <c r="F11" s="928">
        <v>107954.34</v>
      </c>
      <c r="G11" s="928">
        <v>1171597.05</v>
      </c>
    </row>
    <row r="12" spans="2:7" x14ac:dyDescent="0.2">
      <c r="B12" s="945" t="s">
        <v>91</v>
      </c>
      <c r="C12" s="928">
        <v>0</v>
      </c>
      <c r="D12" s="928">
        <v>0</v>
      </c>
      <c r="E12" s="946" t="s">
        <v>92</v>
      </c>
      <c r="F12" s="928">
        <v>0</v>
      </c>
      <c r="G12" s="928">
        <v>0</v>
      </c>
    </row>
    <row r="13" spans="2:7" x14ac:dyDescent="0.2">
      <c r="B13" s="945" t="s">
        <v>93</v>
      </c>
      <c r="C13" s="928">
        <v>0</v>
      </c>
      <c r="D13" s="928">
        <v>0</v>
      </c>
      <c r="E13" s="946" t="s">
        <v>94</v>
      </c>
      <c r="F13" s="928">
        <v>0</v>
      </c>
      <c r="G13" s="928">
        <v>0</v>
      </c>
    </row>
    <row r="14" spans="2:7" x14ac:dyDescent="0.2">
      <c r="B14" s="945" t="s">
        <v>95</v>
      </c>
      <c r="C14" s="928">
        <v>0</v>
      </c>
      <c r="D14" s="928">
        <v>0</v>
      </c>
      <c r="E14" s="946" t="s">
        <v>96</v>
      </c>
      <c r="F14" s="928">
        <v>0</v>
      </c>
      <c r="G14" s="928">
        <v>0</v>
      </c>
    </row>
    <row r="15" spans="2:7" ht="25.5" x14ac:dyDescent="0.2">
      <c r="B15" s="945" t="s">
        <v>97</v>
      </c>
      <c r="C15" s="928">
        <v>0</v>
      </c>
      <c r="D15" s="928">
        <v>0</v>
      </c>
      <c r="E15" s="946" t="s">
        <v>98</v>
      </c>
      <c r="F15" s="928">
        <v>0</v>
      </c>
      <c r="G15" s="928">
        <v>0</v>
      </c>
    </row>
    <row r="16" spans="2:7" x14ac:dyDescent="0.2">
      <c r="B16" s="945" t="s">
        <v>99</v>
      </c>
      <c r="C16" s="928">
        <v>0</v>
      </c>
      <c r="D16" s="928">
        <v>0</v>
      </c>
      <c r="E16" s="946" t="s">
        <v>100</v>
      </c>
      <c r="F16" s="928">
        <v>2234856.0699999998</v>
      </c>
      <c r="G16" s="928">
        <v>10216945.939999999</v>
      </c>
    </row>
    <row r="17" spans="2:7" x14ac:dyDescent="0.2">
      <c r="B17" s="943" t="s">
        <v>101</v>
      </c>
      <c r="C17" s="928">
        <f>SUM(C18:C24)</f>
        <v>268463.40999999997</v>
      </c>
      <c r="D17" s="928">
        <f>SUM(D18:D24)</f>
        <v>77979.56</v>
      </c>
      <c r="E17" s="946" t="s">
        <v>102</v>
      </c>
      <c r="F17" s="928">
        <v>0</v>
      </c>
      <c r="G17" s="928">
        <v>0</v>
      </c>
    </row>
    <row r="18" spans="2:7" x14ac:dyDescent="0.2">
      <c r="B18" s="945" t="s">
        <v>103</v>
      </c>
      <c r="C18" s="928">
        <v>0</v>
      </c>
      <c r="D18" s="928">
        <v>0</v>
      </c>
      <c r="E18" s="946" t="s">
        <v>104</v>
      </c>
      <c r="F18" s="928">
        <v>53559.77</v>
      </c>
      <c r="G18" s="928">
        <v>180953.44</v>
      </c>
    </row>
    <row r="19" spans="2:7" x14ac:dyDescent="0.2">
      <c r="B19" s="945" t="s">
        <v>105</v>
      </c>
      <c r="C19" s="928">
        <v>0</v>
      </c>
      <c r="D19" s="928">
        <v>0</v>
      </c>
      <c r="E19" s="944" t="s">
        <v>106</v>
      </c>
      <c r="F19" s="928">
        <f>SUM(F20:F22)</f>
        <v>0</v>
      </c>
      <c r="G19" s="928">
        <f>SUM(G20:G22)</f>
        <v>0</v>
      </c>
    </row>
    <row r="20" spans="2:7" x14ac:dyDescent="0.2">
      <c r="B20" s="945" t="s">
        <v>107</v>
      </c>
      <c r="C20" s="928">
        <v>268463.40999999997</v>
      </c>
      <c r="D20" s="928">
        <v>77979.56</v>
      </c>
      <c r="E20" s="946" t="s">
        <v>108</v>
      </c>
      <c r="F20" s="928">
        <v>0</v>
      </c>
      <c r="G20" s="928">
        <v>0</v>
      </c>
    </row>
    <row r="21" spans="2:7" x14ac:dyDescent="0.2">
      <c r="B21" s="945" t="s">
        <v>109</v>
      </c>
      <c r="C21" s="928">
        <v>0</v>
      </c>
      <c r="D21" s="928">
        <v>0</v>
      </c>
      <c r="E21" s="947" t="s">
        <v>110</v>
      </c>
      <c r="F21" s="928">
        <v>0</v>
      </c>
      <c r="G21" s="928">
        <v>0</v>
      </c>
    </row>
    <row r="22" spans="2:7" x14ac:dyDescent="0.2">
      <c r="B22" s="945" t="s">
        <v>111</v>
      </c>
      <c r="C22" s="928">
        <v>0</v>
      </c>
      <c r="D22" s="928">
        <v>0</v>
      </c>
      <c r="E22" s="946" t="s">
        <v>112</v>
      </c>
      <c r="F22" s="928">
        <v>0</v>
      </c>
      <c r="G22" s="928">
        <v>0</v>
      </c>
    </row>
    <row r="23" spans="2:7" x14ac:dyDescent="0.2">
      <c r="B23" s="945" t="s">
        <v>113</v>
      </c>
      <c r="C23" s="928">
        <v>0</v>
      </c>
      <c r="D23" s="928">
        <v>0</v>
      </c>
      <c r="E23" s="944" t="s">
        <v>114</v>
      </c>
      <c r="F23" s="928">
        <f>SUM(F24:F25)</f>
        <v>0</v>
      </c>
      <c r="G23" s="928">
        <f>SUM(G24:G25)</f>
        <v>0</v>
      </c>
    </row>
    <row r="24" spans="2:7" x14ac:dyDescent="0.2">
      <c r="B24" s="945" t="s">
        <v>115</v>
      </c>
      <c r="C24" s="928">
        <v>0</v>
      </c>
      <c r="D24" s="928">
        <v>0</v>
      </c>
      <c r="E24" s="946" t="s">
        <v>116</v>
      </c>
      <c r="F24" s="928">
        <v>0</v>
      </c>
      <c r="G24" s="928">
        <v>0</v>
      </c>
    </row>
    <row r="25" spans="2:7" x14ac:dyDescent="0.2">
      <c r="B25" s="943" t="s">
        <v>117</v>
      </c>
      <c r="C25" s="928">
        <f>SUM(C26:C30)</f>
        <v>3480039.53</v>
      </c>
      <c r="D25" s="928">
        <f>SUM(D26:D30)</f>
        <v>3494069.01</v>
      </c>
      <c r="E25" s="946" t="s">
        <v>118</v>
      </c>
      <c r="F25" s="928">
        <v>0</v>
      </c>
      <c r="G25" s="928">
        <v>0</v>
      </c>
    </row>
    <row r="26" spans="2:7" ht="25.5" x14ac:dyDescent="0.2">
      <c r="B26" s="945" t="s">
        <v>119</v>
      </c>
      <c r="C26" s="928">
        <v>3480039.53</v>
      </c>
      <c r="D26" s="928">
        <v>3494069.01</v>
      </c>
      <c r="E26" s="944" t="s">
        <v>120</v>
      </c>
      <c r="F26" s="928">
        <v>0</v>
      </c>
      <c r="G26" s="928">
        <v>0</v>
      </c>
    </row>
    <row r="27" spans="2:7" ht="25.5" x14ac:dyDescent="0.2">
      <c r="B27" s="945" t="s">
        <v>121</v>
      </c>
      <c r="C27" s="928">
        <v>0</v>
      </c>
      <c r="D27" s="928">
        <v>0</v>
      </c>
      <c r="E27" s="944" t="s">
        <v>122</v>
      </c>
      <c r="F27" s="928">
        <f>SUM(F28:F30)</f>
        <v>0</v>
      </c>
      <c r="G27" s="928">
        <f>SUM(G28:G30)</f>
        <v>0</v>
      </c>
    </row>
    <row r="28" spans="2:7" ht="25.5" x14ac:dyDescent="0.2">
      <c r="B28" s="945" t="s">
        <v>123</v>
      </c>
      <c r="C28" s="928">
        <v>0</v>
      </c>
      <c r="D28" s="928">
        <v>0</v>
      </c>
      <c r="E28" s="946" t="s">
        <v>124</v>
      </c>
      <c r="F28" s="928">
        <v>0</v>
      </c>
      <c r="G28" s="928">
        <v>0</v>
      </c>
    </row>
    <row r="29" spans="2:7" x14ac:dyDescent="0.2">
      <c r="B29" s="945" t="s">
        <v>125</v>
      </c>
      <c r="C29" s="928">
        <v>0</v>
      </c>
      <c r="D29" s="928">
        <v>0</v>
      </c>
      <c r="E29" s="946" t="s">
        <v>126</v>
      </c>
      <c r="F29" s="928">
        <v>0</v>
      </c>
      <c r="G29" s="928">
        <v>0</v>
      </c>
    </row>
    <row r="30" spans="2:7" x14ac:dyDescent="0.2">
      <c r="B30" s="945" t="s">
        <v>127</v>
      </c>
      <c r="C30" s="928">
        <v>0</v>
      </c>
      <c r="D30" s="928">
        <v>0</v>
      </c>
      <c r="E30" s="946" t="s">
        <v>128</v>
      </c>
      <c r="F30" s="928">
        <v>0</v>
      </c>
      <c r="G30" s="928">
        <v>0</v>
      </c>
    </row>
    <row r="31" spans="2:7" ht="25.5" x14ac:dyDescent="0.2">
      <c r="B31" s="943" t="s">
        <v>129</v>
      </c>
      <c r="C31" s="928">
        <f>SUM(C32:C36)</f>
        <v>0</v>
      </c>
      <c r="D31" s="928">
        <f>SUM(D32:D36)</f>
        <v>0</v>
      </c>
      <c r="E31" s="944" t="s">
        <v>130</v>
      </c>
      <c r="F31" s="928">
        <f>SUM(F32:F37)</f>
        <v>0</v>
      </c>
      <c r="G31" s="928">
        <f>SUM(G32:G37)</f>
        <v>0</v>
      </c>
    </row>
    <row r="32" spans="2:7" x14ac:dyDescent="0.2">
      <c r="B32" s="945" t="s">
        <v>131</v>
      </c>
      <c r="C32" s="928">
        <v>0</v>
      </c>
      <c r="D32" s="928">
        <v>0</v>
      </c>
      <c r="E32" s="946" t="s">
        <v>132</v>
      </c>
      <c r="F32" s="928">
        <v>0</v>
      </c>
      <c r="G32" s="928">
        <v>0</v>
      </c>
    </row>
    <row r="33" spans="2:7" x14ac:dyDescent="0.2">
      <c r="B33" s="945" t="s">
        <v>133</v>
      </c>
      <c r="C33" s="928">
        <v>0</v>
      </c>
      <c r="D33" s="928">
        <v>0</v>
      </c>
      <c r="E33" s="946" t="s">
        <v>134</v>
      </c>
      <c r="F33" s="928">
        <v>0</v>
      </c>
      <c r="G33" s="928">
        <v>0</v>
      </c>
    </row>
    <row r="34" spans="2:7" x14ac:dyDescent="0.2">
      <c r="B34" s="945" t="s">
        <v>135</v>
      </c>
      <c r="C34" s="928">
        <v>0</v>
      </c>
      <c r="D34" s="928">
        <v>0</v>
      </c>
      <c r="E34" s="946" t="s">
        <v>136</v>
      </c>
      <c r="F34" s="928">
        <v>0</v>
      </c>
      <c r="G34" s="928">
        <v>0</v>
      </c>
    </row>
    <row r="35" spans="2:7" ht="25.5" x14ac:dyDescent="0.2">
      <c r="B35" s="945" t="s">
        <v>137</v>
      </c>
      <c r="C35" s="928">
        <v>0</v>
      </c>
      <c r="D35" s="928">
        <v>0</v>
      </c>
      <c r="E35" s="946" t="s">
        <v>138</v>
      </c>
      <c r="F35" s="928">
        <v>0</v>
      </c>
      <c r="G35" s="928">
        <v>0</v>
      </c>
    </row>
    <row r="36" spans="2:7" x14ac:dyDescent="0.2">
      <c r="B36" s="945" t="s">
        <v>139</v>
      </c>
      <c r="C36" s="928">
        <v>0</v>
      </c>
      <c r="D36" s="928">
        <v>0</v>
      </c>
      <c r="E36" s="946" t="s">
        <v>140</v>
      </c>
      <c r="F36" s="928">
        <v>0</v>
      </c>
      <c r="G36" s="928">
        <v>0</v>
      </c>
    </row>
    <row r="37" spans="2:7" x14ac:dyDescent="0.2">
      <c r="B37" s="943" t="s">
        <v>141</v>
      </c>
      <c r="C37" s="928">
        <v>0</v>
      </c>
      <c r="D37" s="928">
        <v>0</v>
      </c>
      <c r="E37" s="946" t="s">
        <v>142</v>
      </c>
      <c r="F37" s="928">
        <v>0</v>
      </c>
      <c r="G37" s="928">
        <v>0</v>
      </c>
    </row>
    <row r="38" spans="2:7" x14ac:dyDescent="0.2">
      <c r="B38" s="943" t="s">
        <v>143</v>
      </c>
      <c r="C38" s="928">
        <f>SUM(C39:C40)</f>
        <v>0</v>
      </c>
      <c r="D38" s="928">
        <f>SUM(D39:D40)</f>
        <v>0</v>
      </c>
      <c r="E38" s="944" t="s">
        <v>144</v>
      </c>
      <c r="F38" s="928">
        <f>SUM(F39:F41)</f>
        <v>0</v>
      </c>
      <c r="G38" s="928">
        <f>SUM(G39:G41)</f>
        <v>0</v>
      </c>
    </row>
    <row r="39" spans="2:7" ht="25.5" x14ac:dyDescent="0.2">
      <c r="B39" s="945" t="s">
        <v>145</v>
      </c>
      <c r="C39" s="928">
        <v>0</v>
      </c>
      <c r="D39" s="928">
        <v>0</v>
      </c>
      <c r="E39" s="946" t="s">
        <v>146</v>
      </c>
      <c r="F39" s="928">
        <v>0</v>
      </c>
      <c r="G39" s="928">
        <v>0</v>
      </c>
    </row>
    <row r="40" spans="2:7" x14ac:dyDescent="0.2">
      <c r="B40" s="945" t="s">
        <v>147</v>
      </c>
      <c r="C40" s="928">
        <v>0</v>
      </c>
      <c r="D40" s="928">
        <v>0</v>
      </c>
      <c r="E40" s="946" t="s">
        <v>148</v>
      </c>
      <c r="F40" s="928">
        <v>0</v>
      </c>
      <c r="G40" s="928">
        <v>0</v>
      </c>
    </row>
    <row r="41" spans="2:7" x14ac:dyDescent="0.2">
      <c r="B41" s="943" t="s">
        <v>149</v>
      </c>
      <c r="C41" s="928">
        <f>SUM(C42:C45)</f>
        <v>0</v>
      </c>
      <c r="D41" s="928">
        <f>SUM(D42:D45)</f>
        <v>0</v>
      </c>
      <c r="E41" s="946" t="s">
        <v>150</v>
      </c>
      <c r="F41" s="928">
        <v>0</v>
      </c>
      <c r="G41" s="928">
        <v>0</v>
      </c>
    </row>
    <row r="42" spans="2:7" x14ac:dyDescent="0.2">
      <c r="B42" s="945" t="s">
        <v>151</v>
      </c>
      <c r="C42" s="928">
        <v>0</v>
      </c>
      <c r="D42" s="928">
        <v>0</v>
      </c>
      <c r="E42" s="944" t="s">
        <v>152</v>
      </c>
      <c r="F42" s="928">
        <f>SUM(F43:F45)</f>
        <v>0</v>
      </c>
      <c r="G42" s="928">
        <f>SUM(G43:G45)</f>
        <v>0</v>
      </c>
    </row>
    <row r="43" spans="2:7" x14ac:dyDescent="0.2">
      <c r="B43" s="945" t="s">
        <v>153</v>
      </c>
      <c r="C43" s="928">
        <v>0</v>
      </c>
      <c r="D43" s="928">
        <v>0</v>
      </c>
      <c r="E43" s="946" t="s">
        <v>154</v>
      </c>
      <c r="F43" s="928">
        <v>0</v>
      </c>
      <c r="G43" s="928">
        <v>0</v>
      </c>
    </row>
    <row r="44" spans="2:7" ht="25.5" x14ac:dyDescent="0.2">
      <c r="B44" s="945" t="s">
        <v>155</v>
      </c>
      <c r="C44" s="928">
        <v>0</v>
      </c>
      <c r="D44" s="928">
        <v>0</v>
      </c>
      <c r="E44" s="946" t="s">
        <v>156</v>
      </c>
      <c r="F44" s="928">
        <v>0</v>
      </c>
      <c r="G44" s="928">
        <v>0</v>
      </c>
    </row>
    <row r="45" spans="2:7" x14ac:dyDescent="0.2">
      <c r="B45" s="945" t="s">
        <v>157</v>
      </c>
      <c r="C45" s="928">
        <v>0</v>
      </c>
      <c r="D45" s="928">
        <v>0</v>
      </c>
      <c r="E45" s="946" t="s">
        <v>158</v>
      </c>
      <c r="F45" s="928">
        <v>0</v>
      </c>
      <c r="G45" s="928">
        <v>0</v>
      </c>
    </row>
    <row r="46" spans="2:7" x14ac:dyDescent="0.2">
      <c r="B46" s="943"/>
      <c r="C46" s="928"/>
      <c r="D46" s="928"/>
      <c r="E46" s="944"/>
      <c r="F46" s="928"/>
      <c r="G46" s="928"/>
    </row>
    <row r="47" spans="2:7" x14ac:dyDescent="0.2">
      <c r="B47" s="941" t="s">
        <v>159</v>
      </c>
      <c r="C47" s="928">
        <f>C9+C17+C25+C31+C37+C38+C41</f>
        <v>22126166.949999999</v>
      </c>
      <c r="D47" s="928">
        <f>D9+D17+D25+D31+D37+D38+D41</f>
        <v>22395850.229999997</v>
      </c>
      <c r="E47" s="942" t="s">
        <v>2329</v>
      </c>
      <c r="F47" s="928">
        <f>F9+F19+F23+F26+F27+F31+F38+F42</f>
        <v>5079514.26</v>
      </c>
      <c r="G47" s="928">
        <f>G9+G19+G23+G26+G27+G31+G38+G42</f>
        <v>13305775.42</v>
      </c>
    </row>
    <row r="48" spans="2:7" x14ac:dyDescent="0.2">
      <c r="B48" s="941"/>
      <c r="C48" s="928"/>
      <c r="D48" s="928"/>
      <c r="E48" s="942"/>
      <c r="F48" s="928"/>
      <c r="G48" s="928"/>
    </row>
    <row r="49" spans="2:7" x14ac:dyDescent="0.2">
      <c r="B49" s="941" t="s">
        <v>44</v>
      </c>
      <c r="C49" s="928"/>
      <c r="D49" s="928"/>
      <c r="E49" s="942" t="s">
        <v>45</v>
      </c>
      <c r="F49" s="928"/>
      <c r="G49" s="928"/>
    </row>
    <row r="50" spans="2:7" x14ac:dyDescent="0.2">
      <c r="B50" s="943" t="s">
        <v>160</v>
      </c>
      <c r="C50" s="928">
        <v>0</v>
      </c>
      <c r="D50" s="928">
        <v>0</v>
      </c>
      <c r="E50" s="944" t="s">
        <v>161</v>
      </c>
      <c r="F50" s="928">
        <v>0</v>
      </c>
      <c r="G50" s="928">
        <v>0</v>
      </c>
    </row>
    <row r="51" spans="2:7" x14ac:dyDescent="0.2">
      <c r="B51" s="943" t="s">
        <v>162</v>
      </c>
      <c r="C51" s="928">
        <v>0</v>
      </c>
      <c r="D51" s="928">
        <v>0</v>
      </c>
      <c r="E51" s="944" t="s">
        <v>163</v>
      </c>
      <c r="F51" s="928">
        <v>0</v>
      </c>
      <c r="G51" s="928">
        <v>0</v>
      </c>
    </row>
    <row r="52" spans="2:7" x14ac:dyDescent="0.2">
      <c r="B52" s="943" t="s">
        <v>164</v>
      </c>
      <c r="C52" s="928">
        <v>35435882.890000001</v>
      </c>
      <c r="D52" s="928">
        <v>35435882.890000001</v>
      </c>
      <c r="E52" s="944" t="s">
        <v>165</v>
      </c>
      <c r="F52" s="928">
        <v>0</v>
      </c>
      <c r="G52" s="928">
        <v>0</v>
      </c>
    </row>
    <row r="53" spans="2:7" x14ac:dyDescent="0.2">
      <c r="B53" s="943" t="s">
        <v>166</v>
      </c>
      <c r="C53" s="928">
        <v>62713114.140000001</v>
      </c>
      <c r="D53" s="928">
        <v>66250541.479999997</v>
      </c>
      <c r="E53" s="944" t="s">
        <v>167</v>
      </c>
      <c r="F53" s="928">
        <v>0</v>
      </c>
      <c r="G53" s="928">
        <v>0</v>
      </c>
    </row>
    <row r="54" spans="2:7" x14ac:dyDescent="0.2">
      <c r="B54" s="943" t="s">
        <v>168</v>
      </c>
      <c r="C54" s="928">
        <v>752357.01</v>
      </c>
      <c r="D54" s="928">
        <v>752357.01</v>
      </c>
      <c r="E54" s="944" t="s">
        <v>169</v>
      </c>
      <c r="F54" s="928">
        <v>0</v>
      </c>
      <c r="G54" s="928">
        <v>0</v>
      </c>
    </row>
    <row r="55" spans="2:7" x14ac:dyDescent="0.2">
      <c r="B55" s="943" t="s">
        <v>170</v>
      </c>
      <c r="C55" s="928">
        <v>-24419565.59</v>
      </c>
      <c r="D55" s="928">
        <v>-20193484.530000001</v>
      </c>
      <c r="E55" s="944" t="s">
        <v>171</v>
      </c>
      <c r="F55" s="928">
        <v>39373.93</v>
      </c>
      <c r="G55" s="928">
        <v>39373.93</v>
      </c>
    </row>
    <row r="56" spans="2:7" x14ac:dyDescent="0.2">
      <c r="B56" s="943" t="s">
        <v>172</v>
      </c>
      <c r="C56" s="928">
        <v>326404.65999999997</v>
      </c>
      <c r="D56" s="928">
        <v>315588.84000000003</v>
      </c>
      <c r="E56" s="942"/>
      <c r="F56" s="928"/>
      <c r="G56" s="928"/>
    </row>
    <row r="57" spans="2:7" x14ac:dyDescent="0.2">
      <c r="B57" s="943" t="s">
        <v>173</v>
      </c>
      <c r="C57" s="928">
        <v>0</v>
      </c>
      <c r="D57" s="928">
        <v>0</v>
      </c>
      <c r="E57" s="942" t="s">
        <v>2330</v>
      </c>
      <c r="F57" s="928">
        <f>SUM(F50:F55)</f>
        <v>39373.93</v>
      </c>
      <c r="G57" s="928">
        <f>SUM(G50:G55)</f>
        <v>39373.93</v>
      </c>
    </row>
    <row r="58" spans="2:7" x14ac:dyDescent="0.2">
      <c r="B58" s="943" t="s">
        <v>174</v>
      </c>
      <c r="C58" s="928">
        <v>0</v>
      </c>
      <c r="D58" s="928">
        <v>0</v>
      </c>
      <c r="E58" s="948"/>
      <c r="F58" s="928"/>
      <c r="G58" s="928"/>
    </row>
    <row r="59" spans="2:7" x14ac:dyDescent="0.2">
      <c r="B59" s="943"/>
      <c r="C59" s="928"/>
      <c r="D59" s="928"/>
      <c r="E59" s="942" t="s">
        <v>176</v>
      </c>
      <c r="F59" s="928">
        <f>F47+F57</f>
        <v>5118888.1899999995</v>
      </c>
      <c r="G59" s="928">
        <f>G47+G57</f>
        <v>13345149.35</v>
      </c>
    </row>
    <row r="60" spans="2:7" ht="25.5" x14ac:dyDescent="0.2">
      <c r="B60" s="941" t="s">
        <v>175</v>
      </c>
      <c r="C60" s="928">
        <f>SUM(C50:C58)</f>
        <v>74808193.109999999</v>
      </c>
      <c r="D60" s="928">
        <f>SUM(D50:D58)</f>
        <v>82560885.690000013</v>
      </c>
      <c r="E60" s="944"/>
      <c r="F60" s="928"/>
      <c r="G60" s="928"/>
    </row>
    <row r="61" spans="2:7" x14ac:dyDescent="0.2">
      <c r="B61" s="943"/>
      <c r="C61" s="928"/>
      <c r="D61" s="928"/>
      <c r="E61" s="942" t="s">
        <v>177</v>
      </c>
      <c r="F61" s="928"/>
      <c r="G61" s="928"/>
    </row>
    <row r="62" spans="2:7" x14ac:dyDescent="0.2">
      <c r="B62" s="941" t="s">
        <v>178</v>
      </c>
      <c r="C62" s="928">
        <f>C47+C60</f>
        <v>96934360.060000002</v>
      </c>
      <c r="D62" s="928">
        <f>D47+D60</f>
        <v>104956735.92000002</v>
      </c>
      <c r="E62" s="942"/>
      <c r="F62" s="928"/>
      <c r="G62" s="928"/>
    </row>
    <row r="63" spans="2:7" x14ac:dyDescent="0.2">
      <c r="B63" s="943"/>
      <c r="C63" s="928"/>
      <c r="D63" s="928"/>
      <c r="E63" s="942" t="s">
        <v>2331</v>
      </c>
      <c r="F63" s="928">
        <f>SUM(F64:F66)</f>
        <v>59031086.509999998</v>
      </c>
      <c r="G63" s="928">
        <f>SUM(G64:G66)</f>
        <v>59031086.509999998</v>
      </c>
    </row>
    <row r="64" spans="2:7" x14ac:dyDescent="0.2">
      <c r="B64" s="943"/>
      <c r="C64" s="928"/>
      <c r="D64" s="928"/>
      <c r="E64" s="944" t="s">
        <v>179</v>
      </c>
      <c r="F64" s="928">
        <v>793445.76</v>
      </c>
      <c r="G64" s="928">
        <v>793445.76</v>
      </c>
    </row>
    <row r="65" spans="2:7" x14ac:dyDescent="0.2">
      <c r="B65" s="943"/>
      <c r="C65" s="928"/>
      <c r="D65" s="928"/>
      <c r="E65" s="944" t="s">
        <v>180</v>
      </c>
      <c r="F65" s="928">
        <v>58237640.75</v>
      </c>
      <c r="G65" s="928">
        <v>58237640.75</v>
      </c>
    </row>
    <row r="66" spans="2:7" x14ac:dyDescent="0.2">
      <c r="B66" s="943"/>
      <c r="C66" s="928"/>
      <c r="D66" s="928"/>
      <c r="E66" s="944" t="s">
        <v>181</v>
      </c>
      <c r="F66" s="928">
        <v>0</v>
      </c>
      <c r="G66" s="928">
        <v>0</v>
      </c>
    </row>
    <row r="67" spans="2:7" x14ac:dyDescent="0.2">
      <c r="B67" s="943"/>
      <c r="C67" s="928"/>
      <c r="D67" s="928"/>
      <c r="E67" s="944"/>
      <c r="F67" s="928"/>
      <c r="G67" s="928"/>
    </row>
    <row r="68" spans="2:7" x14ac:dyDescent="0.2">
      <c r="B68" s="943"/>
      <c r="C68" s="928"/>
      <c r="D68" s="928"/>
      <c r="E68" s="942" t="s">
        <v>182</v>
      </c>
      <c r="F68" s="928">
        <f>SUM(F69:F73)</f>
        <v>32784385.359999999</v>
      </c>
      <c r="G68" s="928">
        <f>SUM(G69:G73)</f>
        <v>32580500.060000002</v>
      </c>
    </row>
    <row r="69" spans="2:7" x14ac:dyDescent="0.2">
      <c r="B69" s="943"/>
      <c r="C69" s="928"/>
      <c r="D69" s="928"/>
      <c r="E69" s="944" t="s">
        <v>183</v>
      </c>
      <c r="F69" s="928">
        <v>5935561.29</v>
      </c>
      <c r="G69" s="928">
        <v>1533960.42</v>
      </c>
    </row>
    <row r="70" spans="2:7" x14ac:dyDescent="0.2">
      <c r="B70" s="943"/>
      <c r="C70" s="928"/>
      <c r="D70" s="928"/>
      <c r="E70" s="944" t="s">
        <v>184</v>
      </c>
      <c r="F70" s="928">
        <v>26472560.390000001</v>
      </c>
      <c r="G70" s="928">
        <v>30670275.960000001</v>
      </c>
    </row>
    <row r="71" spans="2:7" x14ac:dyDescent="0.2">
      <c r="B71" s="943"/>
      <c r="C71" s="928"/>
      <c r="D71" s="928"/>
      <c r="E71" s="944" t="s">
        <v>185</v>
      </c>
      <c r="F71" s="928">
        <v>0</v>
      </c>
      <c r="G71" s="928">
        <v>0</v>
      </c>
    </row>
    <row r="72" spans="2:7" x14ac:dyDescent="0.2">
      <c r="B72" s="943"/>
      <c r="C72" s="928"/>
      <c r="D72" s="928"/>
      <c r="E72" s="944" t="s">
        <v>186</v>
      </c>
      <c r="F72" s="928">
        <v>0</v>
      </c>
      <c r="G72" s="928">
        <v>0</v>
      </c>
    </row>
    <row r="73" spans="2:7" x14ac:dyDescent="0.2">
      <c r="B73" s="943"/>
      <c r="C73" s="928"/>
      <c r="D73" s="928"/>
      <c r="E73" s="944" t="s">
        <v>187</v>
      </c>
      <c r="F73" s="928">
        <v>376263.67999999999</v>
      </c>
      <c r="G73" s="928">
        <v>376263.67999999999</v>
      </c>
    </row>
    <row r="74" spans="2:7" x14ac:dyDescent="0.2">
      <c r="B74" s="943"/>
      <c r="C74" s="928"/>
      <c r="D74" s="928"/>
      <c r="E74" s="944"/>
      <c r="F74" s="928"/>
      <c r="G74" s="928"/>
    </row>
    <row r="75" spans="2:7" ht="25.5" x14ac:dyDescent="0.2">
      <c r="B75" s="943"/>
      <c r="C75" s="928"/>
      <c r="D75" s="928"/>
      <c r="E75" s="942" t="s">
        <v>188</v>
      </c>
      <c r="F75" s="928">
        <f>SUM(F76:F77)</f>
        <v>0</v>
      </c>
      <c r="G75" s="928">
        <f>SUM(G76:G77)</f>
        <v>0</v>
      </c>
    </row>
    <row r="76" spans="2:7" x14ac:dyDescent="0.2">
      <c r="B76" s="943"/>
      <c r="C76" s="928"/>
      <c r="D76" s="928"/>
      <c r="E76" s="944" t="s">
        <v>189</v>
      </c>
      <c r="F76" s="928">
        <v>0</v>
      </c>
      <c r="G76" s="928">
        <v>0</v>
      </c>
    </row>
    <row r="77" spans="2:7" x14ac:dyDescent="0.2">
      <c r="B77" s="943"/>
      <c r="C77" s="928"/>
      <c r="D77" s="928"/>
      <c r="E77" s="944" t="s">
        <v>190</v>
      </c>
      <c r="F77" s="928">
        <v>0</v>
      </c>
      <c r="G77" s="928">
        <v>0</v>
      </c>
    </row>
    <row r="78" spans="2:7" x14ac:dyDescent="0.2">
      <c r="B78" s="943"/>
      <c r="C78" s="928"/>
      <c r="D78" s="928"/>
      <c r="E78" s="944"/>
      <c r="F78" s="928"/>
      <c r="G78" s="928"/>
    </row>
    <row r="79" spans="2:7" x14ac:dyDescent="0.2">
      <c r="B79" s="943"/>
      <c r="C79" s="928"/>
      <c r="D79" s="928"/>
      <c r="E79" s="942" t="s">
        <v>191</v>
      </c>
      <c r="F79" s="928">
        <f>F63+F68+F75</f>
        <v>91815471.870000005</v>
      </c>
      <c r="G79" s="928">
        <f>G63+G68+G75</f>
        <v>91611586.569999993</v>
      </c>
    </row>
    <row r="80" spans="2:7" x14ac:dyDescent="0.2">
      <c r="B80" s="943"/>
      <c r="C80" s="928"/>
      <c r="D80" s="928"/>
      <c r="E80" s="944"/>
      <c r="F80" s="928"/>
      <c r="G80" s="928"/>
    </row>
    <row r="81" spans="2:7" x14ac:dyDescent="0.2">
      <c r="B81" s="943"/>
      <c r="C81" s="928"/>
      <c r="D81" s="928"/>
      <c r="E81" s="942" t="s">
        <v>2332</v>
      </c>
      <c r="F81" s="928">
        <f>F59+F79</f>
        <v>96934360.060000002</v>
      </c>
      <c r="G81" s="928">
        <f>G59+G79</f>
        <v>104956735.91999999</v>
      </c>
    </row>
    <row r="82" spans="2:7" ht="13.5" thickBot="1" x14ac:dyDescent="0.25">
      <c r="B82" s="949"/>
      <c r="C82" s="950"/>
      <c r="D82" s="950"/>
      <c r="E82" s="951"/>
      <c r="F82" s="933"/>
      <c r="G82" s="933"/>
    </row>
  </sheetData>
  <mergeCells count="4">
    <mergeCell ref="B2:G2"/>
    <mergeCell ref="B3:G3"/>
    <mergeCell ref="B4:G4"/>
    <mergeCell ref="B5:G5"/>
  </mergeCells>
  <pageMargins left="0.70866141732283472" right="0.70866141732283472" top="0.74803149606299213" bottom="0.74803149606299213" header="0.31496062992125984" footer="0.31496062992125984"/>
  <pageSetup scale="51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50"/>
  </sheetPr>
  <dimension ref="A1:I37"/>
  <sheetViews>
    <sheetView view="pageBreakPreview" zoomScale="90" zoomScaleNormal="100" zoomScaleSheetLayoutView="90" workbookViewId="0">
      <selection activeCell="D34" sqref="D34"/>
    </sheetView>
  </sheetViews>
  <sheetFormatPr baseColWidth="10" defaultColWidth="11.28515625" defaultRowHeight="16.5" x14ac:dyDescent="0.3"/>
  <cols>
    <col min="1" max="1" width="4.85546875" style="110" customWidth="1"/>
    <col min="2" max="2" width="41" style="92" customWidth="1"/>
    <col min="3" max="4" width="25.7109375" style="92" customWidth="1"/>
    <col min="5" max="16384" width="11.28515625" style="92"/>
  </cols>
  <sheetData>
    <row r="1" spans="1:6" x14ac:dyDescent="0.3">
      <c r="A1" s="337"/>
      <c r="B1" s="1401" t="str">
        <f>'ETCA-I-01'!A1</f>
        <v>INSTITUTO DE CAPACITACIÓN PARA EL TRABAJO DEL ESTADO DE SONORA</v>
      </c>
      <c r="C1" s="1401"/>
      <c r="D1" s="1401"/>
    </row>
    <row r="2" spans="1:6" x14ac:dyDescent="0.3">
      <c r="A2" s="92"/>
      <c r="B2" s="1405" t="s">
        <v>719</v>
      </c>
      <c r="C2" s="1405"/>
      <c r="D2" s="1405"/>
      <c r="F2" s="314"/>
    </row>
    <row r="3" spans="1:6" x14ac:dyDescent="0.3">
      <c r="B3" s="1149" t="str">
        <f>'ETCA-I-03'!A3</f>
        <v>Del 01 de Enero al 30 de Septiembre de 2020</v>
      </c>
      <c r="C3" s="1149"/>
      <c r="D3" s="1149"/>
    </row>
    <row r="4" spans="1:6" x14ac:dyDescent="0.3">
      <c r="A4" s="625"/>
      <c r="B4" s="1417" t="s">
        <v>956</v>
      </c>
      <c r="C4" s="1417"/>
      <c r="D4" s="226"/>
    </row>
    <row r="5" spans="1:6" ht="6.75" customHeight="1" thickBot="1" x14ac:dyDescent="0.35"/>
    <row r="6" spans="1:6" s="191" customFormat="1" ht="27.95" customHeight="1" x14ac:dyDescent="0.25">
      <c r="A6" s="1406" t="s">
        <v>708</v>
      </c>
      <c r="B6" s="1407"/>
      <c r="C6" s="1413" t="s">
        <v>380</v>
      </c>
      <c r="D6" s="1415" t="s">
        <v>603</v>
      </c>
    </row>
    <row r="7" spans="1:6" s="191" customFormat="1" ht="4.5" customHeight="1" thickBot="1" x14ac:dyDescent="0.3">
      <c r="A7" s="1408"/>
      <c r="B7" s="1409"/>
      <c r="C7" s="1414"/>
      <c r="D7" s="1416"/>
    </row>
    <row r="8" spans="1:6" s="191" customFormat="1" ht="21" customHeight="1" x14ac:dyDescent="0.25">
      <c r="A8" s="1410" t="s">
        <v>714</v>
      </c>
      <c r="B8" s="1411"/>
      <c r="C8" s="1411"/>
      <c r="D8" s="1412"/>
    </row>
    <row r="9" spans="1:6" s="191" customFormat="1" ht="18" customHeight="1" x14ac:dyDescent="0.25">
      <c r="A9" s="321">
        <v>1</v>
      </c>
      <c r="B9" s="322"/>
      <c r="C9" s="338"/>
      <c r="D9" s="339"/>
    </row>
    <row r="10" spans="1:6" s="191" customFormat="1" ht="18" customHeight="1" x14ac:dyDescent="0.25">
      <c r="A10" s="321">
        <v>2</v>
      </c>
      <c r="B10" s="322"/>
      <c r="C10" s="338"/>
      <c r="D10" s="339"/>
    </row>
    <row r="11" spans="1:6" s="191" customFormat="1" ht="18" customHeight="1" x14ac:dyDescent="0.25">
      <c r="A11" s="321">
        <v>3</v>
      </c>
      <c r="B11" s="322"/>
      <c r="C11" s="338"/>
      <c r="D11" s="339"/>
    </row>
    <row r="12" spans="1:6" s="191" customFormat="1" ht="18" customHeight="1" x14ac:dyDescent="0.25">
      <c r="A12" s="321">
        <v>4</v>
      </c>
      <c r="B12" s="322"/>
      <c r="C12" s="338"/>
      <c r="D12" s="339"/>
    </row>
    <row r="13" spans="1:6" s="191" customFormat="1" ht="18" customHeight="1" x14ac:dyDescent="0.25">
      <c r="A13" s="321">
        <v>5</v>
      </c>
      <c r="B13" s="322"/>
      <c r="C13" s="338"/>
      <c r="D13" s="339"/>
    </row>
    <row r="14" spans="1:6" s="191" customFormat="1" ht="18" customHeight="1" x14ac:dyDescent="0.25">
      <c r="A14" s="321">
        <v>6</v>
      </c>
      <c r="B14" s="322"/>
      <c r="C14" s="338"/>
      <c r="D14" s="339"/>
    </row>
    <row r="15" spans="1:6" s="191" customFormat="1" ht="18" customHeight="1" x14ac:dyDescent="0.25">
      <c r="A15" s="321">
        <v>7</v>
      </c>
      <c r="B15" s="322"/>
      <c r="C15" s="338"/>
      <c r="D15" s="339"/>
    </row>
    <row r="16" spans="1:6" s="191" customFormat="1" ht="18" customHeight="1" x14ac:dyDescent="0.25">
      <c r="A16" s="321">
        <v>8</v>
      </c>
      <c r="B16" s="322"/>
      <c r="C16" s="338"/>
      <c r="D16" s="339"/>
    </row>
    <row r="17" spans="1:4" s="191" customFormat="1" ht="18" customHeight="1" x14ac:dyDescent="0.25">
      <c r="A17" s="321">
        <v>9</v>
      </c>
      <c r="B17" s="322"/>
      <c r="C17" s="338"/>
      <c r="D17" s="339"/>
    </row>
    <row r="18" spans="1:4" s="191" customFormat="1" ht="18" customHeight="1" x14ac:dyDescent="0.25">
      <c r="A18" s="321">
        <v>10</v>
      </c>
      <c r="B18" s="322"/>
      <c r="C18" s="338"/>
      <c r="D18" s="339"/>
    </row>
    <row r="19" spans="1:4" s="191" customFormat="1" ht="18" customHeight="1" x14ac:dyDescent="0.25">
      <c r="A19" s="321"/>
      <c r="B19" s="326" t="s">
        <v>720</v>
      </c>
      <c r="C19" s="332">
        <f>SUM(C9:C18)</f>
        <v>0</v>
      </c>
      <c r="D19" s="334">
        <f>SUM(D9:D18)</f>
        <v>0</v>
      </c>
    </row>
    <row r="20" spans="1:4" s="191" customFormat="1" ht="21" customHeight="1" x14ac:dyDescent="0.25">
      <c r="A20" s="1402" t="s">
        <v>716</v>
      </c>
      <c r="B20" s="1403"/>
      <c r="C20" s="1403"/>
      <c r="D20" s="1404"/>
    </row>
    <row r="21" spans="1:4" s="191" customFormat="1" ht="18" customHeight="1" x14ac:dyDescent="0.25">
      <c r="A21" s="321">
        <v>1</v>
      </c>
      <c r="B21" s="322"/>
      <c r="C21" s="338"/>
      <c r="D21" s="339"/>
    </row>
    <row r="22" spans="1:4" s="191" customFormat="1" ht="18" customHeight="1" x14ac:dyDescent="0.25">
      <c r="A22" s="321">
        <v>2</v>
      </c>
      <c r="B22" s="322"/>
      <c r="C22" s="338"/>
      <c r="D22" s="339"/>
    </row>
    <row r="23" spans="1:4" s="191" customFormat="1" ht="18" customHeight="1" x14ac:dyDescent="0.25">
      <c r="A23" s="321">
        <v>3</v>
      </c>
      <c r="B23" s="322"/>
      <c r="C23" s="338"/>
      <c r="D23" s="339"/>
    </row>
    <row r="24" spans="1:4" s="191" customFormat="1" ht="18" customHeight="1" x14ac:dyDescent="0.25">
      <c r="A24" s="321">
        <v>4</v>
      </c>
      <c r="B24" s="322"/>
      <c r="C24" s="338"/>
      <c r="D24" s="339"/>
    </row>
    <row r="25" spans="1:4" s="191" customFormat="1" ht="18" customHeight="1" x14ac:dyDescent="0.25">
      <c r="A25" s="321">
        <v>5</v>
      </c>
      <c r="B25" s="322"/>
      <c r="C25" s="338"/>
      <c r="D25" s="339"/>
    </row>
    <row r="26" spans="1:4" s="191" customFormat="1" ht="18" customHeight="1" x14ac:dyDescent="0.25">
      <c r="A26" s="321">
        <v>6</v>
      </c>
      <c r="B26" s="322"/>
      <c r="C26" s="338"/>
      <c r="D26" s="339"/>
    </row>
    <row r="27" spans="1:4" s="191" customFormat="1" ht="18" customHeight="1" x14ac:dyDescent="0.25">
      <c r="A27" s="321">
        <v>7</v>
      </c>
      <c r="B27" s="322"/>
      <c r="C27" s="338"/>
      <c r="D27" s="339"/>
    </row>
    <row r="28" spans="1:4" s="191" customFormat="1" ht="18" customHeight="1" x14ac:dyDescent="0.25">
      <c r="A28" s="321">
        <v>8</v>
      </c>
      <c r="B28" s="322"/>
      <c r="C28" s="338"/>
      <c r="D28" s="339"/>
    </row>
    <row r="29" spans="1:4" s="191" customFormat="1" ht="18" customHeight="1" x14ac:dyDescent="0.25">
      <c r="A29" s="321">
        <v>9</v>
      </c>
      <c r="B29" s="322"/>
      <c r="C29" s="338"/>
      <c r="D29" s="339"/>
    </row>
    <row r="30" spans="1:4" s="191" customFormat="1" ht="18" customHeight="1" x14ac:dyDescent="0.25">
      <c r="A30" s="321">
        <v>10</v>
      </c>
      <c r="B30" s="322"/>
      <c r="C30" s="338" t="s">
        <v>239</v>
      </c>
      <c r="D30" s="339"/>
    </row>
    <row r="31" spans="1:4" s="328" customFormat="1" ht="18" customHeight="1" thickBot="1" x14ac:dyDescent="0.35">
      <c r="A31" s="321"/>
      <c r="B31" s="327" t="s">
        <v>721</v>
      </c>
      <c r="C31" s="332">
        <f>SUM(C21:C30)</f>
        <v>0</v>
      </c>
      <c r="D31" s="334">
        <f>SUM(D21:D30)</f>
        <v>0</v>
      </c>
    </row>
    <row r="32" spans="1:4" ht="27.95" customHeight="1" thickBot="1" x14ac:dyDescent="0.35">
      <c r="A32" s="329"/>
      <c r="B32" s="330" t="s">
        <v>718</v>
      </c>
      <c r="C32" s="335">
        <f>SUM(C31,C19)</f>
        <v>0</v>
      </c>
      <c r="D32" s="340">
        <f>SUM(D31,D19)</f>
        <v>0</v>
      </c>
    </row>
    <row r="33" spans="1:9" s="493" customFormat="1" ht="18" customHeight="1" x14ac:dyDescent="0.3">
      <c r="A33" s="424" t="s">
        <v>81</v>
      </c>
      <c r="B33" s="92"/>
      <c r="C33" s="92"/>
      <c r="D33" s="92"/>
      <c r="E33" s="92"/>
    </row>
    <row r="34" spans="1:9" s="493" customFormat="1" ht="18" customHeight="1" x14ac:dyDescent="0.3">
      <c r="A34" s="39"/>
      <c r="B34" s="92"/>
      <c r="C34" s="92"/>
      <c r="D34" s="92"/>
      <c r="E34" s="92"/>
    </row>
    <row r="35" spans="1:9" s="493" customFormat="1" ht="18" customHeight="1" x14ac:dyDescent="0.3">
      <c r="A35" s="39"/>
      <c r="B35" s="92"/>
      <c r="C35" s="92"/>
      <c r="D35" s="92"/>
      <c r="E35" s="92"/>
    </row>
    <row r="36" spans="1:9" s="494" customFormat="1" ht="17.100000000000001" customHeight="1" x14ac:dyDescent="0.3">
      <c r="A36" s="490"/>
      <c r="B36" s="491"/>
      <c r="C36" s="492"/>
      <c r="D36" s="492"/>
    </row>
    <row r="37" spans="1:9" ht="17.100000000000001" customHeight="1" x14ac:dyDescent="0.3">
      <c r="A37" s="39"/>
      <c r="I37" s="331"/>
    </row>
  </sheetData>
  <sheetProtection insertHyperlinks="0"/>
  <mergeCells count="9">
    <mergeCell ref="A8:D8"/>
    <mergeCell ref="A20:D20"/>
    <mergeCell ref="C6:C7"/>
    <mergeCell ref="D6:D7"/>
    <mergeCell ref="B1:D1"/>
    <mergeCell ref="B2:D2"/>
    <mergeCell ref="B3:D3"/>
    <mergeCell ref="B4:C4"/>
    <mergeCell ref="A6:B7"/>
  </mergeCells>
  <printOptions horizontalCentered="1"/>
  <pageMargins left="0.39370078740157483" right="0.39370078740157483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44"/>
  <sheetViews>
    <sheetView view="pageBreakPreview" zoomScaleNormal="100" zoomScaleSheetLayoutView="100" workbookViewId="0">
      <selection activeCell="C15" sqref="C15"/>
    </sheetView>
  </sheetViews>
  <sheetFormatPr baseColWidth="10" defaultColWidth="11.28515625" defaultRowHeight="15" x14ac:dyDescent="0.25"/>
  <cols>
    <col min="1" max="1" width="47.7109375" style="351" bestFit="1" customWidth="1"/>
    <col min="2" max="2" width="11.28515625" style="341"/>
    <col min="3" max="3" width="12.28515625" style="341" customWidth="1"/>
    <col min="4" max="16384" width="11.28515625" style="341"/>
  </cols>
  <sheetData>
    <row r="1" spans="1:7" ht="16.5" customHeight="1" x14ac:dyDescent="0.25">
      <c r="A1" s="1418" t="str">
        <f>'ETCA-I-01'!A1:G1</f>
        <v>INSTITUTO DE CAPACITACIÓN PARA EL TRABAJO DEL ESTADO DE SONORA</v>
      </c>
      <c r="B1" s="1418"/>
      <c r="C1" s="1418"/>
      <c r="D1" s="1418"/>
      <c r="E1" s="1418"/>
      <c r="F1" s="1418"/>
      <c r="G1" s="1418"/>
    </row>
    <row r="2" spans="1:7" ht="16.5" customHeight="1" x14ac:dyDescent="0.25">
      <c r="A2" s="1418" t="s">
        <v>722</v>
      </c>
      <c r="B2" s="1418"/>
      <c r="C2" s="1418"/>
      <c r="D2" s="1418"/>
      <c r="E2" s="1418"/>
      <c r="F2" s="1418"/>
      <c r="G2" s="1418"/>
    </row>
    <row r="3" spans="1:7" ht="16.5" x14ac:dyDescent="0.25">
      <c r="A3" s="1419" t="str">
        <f>'ETCA-I-03'!A3:D3</f>
        <v>Del 01 de Enero al 30 de Septiembre de 2020</v>
      </c>
      <c r="B3" s="1419"/>
      <c r="C3" s="1419"/>
      <c r="D3" s="1419"/>
      <c r="E3" s="1419"/>
      <c r="F3" s="1419"/>
      <c r="G3" s="1419"/>
    </row>
    <row r="4" spans="1:7" ht="17.25" thickBot="1" x14ac:dyDescent="0.3">
      <c r="A4" s="342"/>
      <c r="B4" s="1420" t="s">
        <v>723</v>
      </c>
      <c r="C4" s="1420"/>
      <c r="D4" s="1420"/>
      <c r="E4" s="152"/>
      <c r="F4" s="40"/>
      <c r="G4" s="499"/>
    </row>
    <row r="5" spans="1:7" ht="38.25" x14ac:dyDescent="0.25">
      <c r="A5" s="1370" t="s">
        <v>241</v>
      </c>
      <c r="B5" s="188" t="s">
        <v>444</v>
      </c>
      <c r="C5" s="188" t="s">
        <v>378</v>
      </c>
      <c r="D5" s="188" t="s">
        <v>445</v>
      </c>
      <c r="E5" s="189" t="s">
        <v>724</v>
      </c>
      <c r="F5" s="189" t="s">
        <v>725</v>
      </c>
      <c r="G5" s="188" t="s">
        <v>448</v>
      </c>
    </row>
    <row r="6" spans="1:7" ht="15.75" thickBot="1" x14ac:dyDescent="0.3">
      <c r="A6" s="1371"/>
      <c r="B6" s="278" t="s">
        <v>359</v>
      </c>
      <c r="C6" s="278" t="s">
        <v>360</v>
      </c>
      <c r="D6" s="278" t="s">
        <v>449</v>
      </c>
      <c r="E6" s="343" t="s">
        <v>362</v>
      </c>
      <c r="F6" s="343" t="s">
        <v>363</v>
      </c>
      <c r="G6" s="278" t="s">
        <v>450</v>
      </c>
    </row>
    <row r="7" spans="1:7" ht="16.5" x14ac:dyDescent="0.25">
      <c r="A7" s="352"/>
      <c r="B7" s="344"/>
      <c r="C7" s="344"/>
      <c r="D7" s="344"/>
      <c r="E7" s="344"/>
      <c r="F7" s="344"/>
      <c r="G7" s="344"/>
    </row>
    <row r="8" spans="1:7" s="347" customFormat="1" x14ac:dyDescent="0.25">
      <c r="A8" s="345" t="s">
        <v>726</v>
      </c>
      <c r="B8" s="346"/>
      <c r="C8" s="346"/>
      <c r="D8" s="346"/>
      <c r="E8" s="346"/>
      <c r="F8" s="346"/>
      <c r="G8" s="346"/>
    </row>
    <row r="9" spans="1:7" s="349" customFormat="1" x14ac:dyDescent="0.25">
      <c r="A9" s="348" t="s">
        <v>857</v>
      </c>
      <c r="B9" s="427">
        <f>B11+B12</f>
        <v>0</v>
      </c>
      <c r="C9" s="427">
        <f>C11+C12</f>
        <v>0</v>
      </c>
      <c r="D9" s="427">
        <f>SUM(B9+C9)</f>
        <v>0</v>
      </c>
      <c r="E9" s="427">
        <f>E11+E12</f>
        <v>0</v>
      </c>
      <c r="F9" s="427">
        <f>F11+F12</f>
        <v>0</v>
      </c>
      <c r="G9" s="427">
        <f>SUM(D9-E9)</f>
        <v>0</v>
      </c>
    </row>
    <row r="10" spans="1:7" s="350" customFormat="1" x14ac:dyDescent="0.25">
      <c r="A10" s="353"/>
      <c r="B10" s="428"/>
      <c r="C10" s="428"/>
      <c r="D10" s="428"/>
      <c r="E10" s="428"/>
      <c r="F10" s="428"/>
      <c r="G10" s="429"/>
    </row>
    <row r="11" spans="1:7" s="350" customFormat="1" x14ac:dyDescent="0.25">
      <c r="A11" s="353" t="s">
        <v>727</v>
      </c>
      <c r="B11" s="428"/>
      <c r="C11" s="428"/>
      <c r="D11" s="429">
        <f>B11+C11</f>
        <v>0</v>
      </c>
      <c r="E11" s="428"/>
      <c r="F11" s="428"/>
      <c r="G11" s="429">
        <f>D11-E11</f>
        <v>0</v>
      </c>
    </row>
    <row r="12" spans="1:7" s="350" customFormat="1" x14ac:dyDescent="0.25">
      <c r="A12" s="353" t="s">
        <v>728</v>
      </c>
      <c r="B12" s="428"/>
      <c r="C12" s="428"/>
      <c r="D12" s="429">
        <f>B12+C12</f>
        <v>0</v>
      </c>
      <c r="E12" s="428"/>
      <c r="F12" s="428"/>
      <c r="G12" s="429">
        <f>D12-E12</f>
        <v>0</v>
      </c>
    </row>
    <row r="13" spans="1:7" s="349" customFormat="1" x14ac:dyDescent="0.25">
      <c r="A13" s="348" t="s">
        <v>729</v>
      </c>
      <c r="B13" s="427">
        <f t="shared" ref="B13:G13" si="0">SUM(B14:B21)</f>
        <v>130107095.38</v>
      </c>
      <c r="C13" s="427">
        <f t="shared" si="0"/>
        <v>4255486.32</v>
      </c>
      <c r="D13" s="427">
        <f t="shared" si="0"/>
        <v>134362581.69999999</v>
      </c>
      <c r="E13" s="427">
        <f t="shared" si="0"/>
        <v>91088618</v>
      </c>
      <c r="F13" s="427">
        <f t="shared" si="0"/>
        <v>88412471.430000007</v>
      </c>
      <c r="G13" s="427">
        <f t="shared" si="0"/>
        <v>43273963.699999988</v>
      </c>
    </row>
    <row r="14" spans="1:7" s="350" customFormat="1" x14ac:dyDescent="0.25">
      <c r="A14" s="353" t="s">
        <v>730</v>
      </c>
      <c r="B14" s="428">
        <v>130107095.38</v>
      </c>
      <c r="C14" s="428">
        <v>4255486.32</v>
      </c>
      <c r="D14" s="429">
        <f t="shared" ref="D14:D21" si="1">B14+C14</f>
        <v>134362581.69999999</v>
      </c>
      <c r="E14" s="428">
        <v>91088618</v>
      </c>
      <c r="F14" s="428">
        <v>88412471.430000007</v>
      </c>
      <c r="G14" s="429">
        <f>D14-E14</f>
        <v>43273963.699999988</v>
      </c>
    </row>
    <row r="15" spans="1:7" s="350" customFormat="1" x14ac:dyDescent="0.25">
      <c r="A15" s="353" t="s">
        <v>731</v>
      </c>
      <c r="B15" s="428"/>
      <c r="C15" s="428"/>
      <c r="D15" s="429">
        <f t="shared" si="1"/>
        <v>0</v>
      </c>
      <c r="E15" s="428"/>
      <c r="F15" s="428"/>
      <c r="G15" s="429">
        <f t="shared" ref="G15:G38" si="2">D15-E15</f>
        <v>0</v>
      </c>
    </row>
    <row r="16" spans="1:7" s="350" customFormat="1" x14ac:dyDescent="0.25">
      <c r="A16" s="353" t="s">
        <v>732</v>
      </c>
      <c r="B16" s="428"/>
      <c r="C16" s="428"/>
      <c r="D16" s="429">
        <f t="shared" si="1"/>
        <v>0</v>
      </c>
      <c r="E16" s="428"/>
      <c r="F16" s="428"/>
      <c r="G16" s="429">
        <f t="shared" si="2"/>
        <v>0</v>
      </c>
    </row>
    <row r="17" spans="1:7" s="350" customFormat="1" x14ac:dyDescent="0.25">
      <c r="A17" s="353" t="s">
        <v>733</v>
      </c>
      <c r="B17" s="428"/>
      <c r="C17" s="428"/>
      <c r="D17" s="429">
        <f t="shared" si="1"/>
        <v>0</v>
      </c>
      <c r="E17" s="428"/>
      <c r="F17" s="428"/>
      <c r="G17" s="429">
        <f t="shared" si="2"/>
        <v>0</v>
      </c>
    </row>
    <row r="18" spans="1:7" s="350" customFormat="1" x14ac:dyDescent="0.25">
      <c r="A18" s="353" t="s">
        <v>734</v>
      </c>
      <c r="B18" s="428"/>
      <c r="C18" s="428"/>
      <c r="D18" s="429">
        <f t="shared" si="1"/>
        <v>0</v>
      </c>
      <c r="E18" s="428"/>
      <c r="F18" s="428"/>
      <c r="G18" s="429">
        <f t="shared" si="2"/>
        <v>0</v>
      </c>
    </row>
    <row r="19" spans="1:7" s="350" customFormat="1" ht="27" x14ac:dyDescent="0.25">
      <c r="A19" s="353" t="s">
        <v>735</v>
      </c>
      <c r="B19" s="428"/>
      <c r="C19" s="428"/>
      <c r="D19" s="429">
        <f t="shared" si="1"/>
        <v>0</v>
      </c>
      <c r="E19" s="428"/>
      <c r="F19" s="428"/>
      <c r="G19" s="429">
        <f t="shared" si="2"/>
        <v>0</v>
      </c>
    </row>
    <row r="20" spans="1:7" s="350" customFormat="1" x14ac:dyDescent="0.25">
      <c r="A20" s="353" t="s">
        <v>736</v>
      </c>
      <c r="B20" s="428"/>
      <c r="C20" s="428"/>
      <c r="D20" s="429">
        <f t="shared" si="1"/>
        <v>0</v>
      </c>
      <c r="E20" s="428"/>
      <c r="F20" s="428"/>
      <c r="G20" s="429">
        <f t="shared" si="2"/>
        <v>0</v>
      </c>
    </row>
    <row r="21" spans="1:7" s="350" customFormat="1" x14ac:dyDescent="0.25">
      <c r="A21" s="353" t="s">
        <v>737</v>
      </c>
      <c r="B21" s="428"/>
      <c r="C21" s="428"/>
      <c r="D21" s="429">
        <f t="shared" si="1"/>
        <v>0</v>
      </c>
      <c r="E21" s="428"/>
      <c r="F21" s="428"/>
      <c r="G21" s="429">
        <f t="shared" si="2"/>
        <v>0</v>
      </c>
    </row>
    <row r="22" spans="1:7" s="349" customFormat="1" x14ac:dyDescent="0.25">
      <c r="A22" s="348" t="s">
        <v>738</v>
      </c>
      <c r="B22" s="427">
        <f t="shared" ref="B22:G22" si="3">SUM(B23:B25)</f>
        <v>0</v>
      </c>
      <c r="C22" s="427">
        <f t="shared" si="3"/>
        <v>0</v>
      </c>
      <c r="D22" s="427">
        <f t="shared" si="3"/>
        <v>0</v>
      </c>
      <c r="E22" s="427">
        <f t="shared" si="3"/>
        <v>0</v>
      </c>
      <c r="F22" s="427">
        <f t="shared" si="3"/>
        <v>0</v>
      </c>
      <c r="G22" s="427">
        <f t="shared" si="3"/>
        <v>0</v>
      </c>
    </row>
    <row r="23" spans="1:7" s="350" customFormat="1" ht="27" x14ac:dyDescent="0.25">
      <c r="A23" s="353" t="s">
        <v>739</v>
      </c>
      <c r="B23" s="428"/>
      <c r="C23" s="428"/>
      <c r="D23" s="429">
        <f>B23+C23</f>
        <v>0</v>
      </c>
      <c r="E23" s="428"/>
      <c r="F23" s="428"/>
      <c r="G23" s="429">
        <f t="shared" si="2"/>
        <v>0</v>
      </c>
    </row>
    <row r="24" spans="1:7" s="350" customFormat="1" x14ac:dyDescent="0.25">
      <c r="A24" s="353" t="s">
        <v>740</v>
      </c>
      <c r="B24" s="428"/>
      <c r="C24" s="428"/>
      <c r="D24" s="429">
        <f>B24+C24</f>
        <v>0</v>
      </c>
      <c r="E24" s="428"/>
      <c r="F24" s="428"/>
      <c r="G24" s="429">
        <f t="shared" si="2"/>
        <v>0</v>
      </c>
    </row>
    <row r="25" spans="1:7" s="350" customFormat="1" x14ac:dyDescent="0.25">
      <c r="A25" s="353" t="s">
        <v>741</v>
      </c>
      <c r="B25" s="428"/>
      <c r="C25" s="428"/>
      <c r="D25" s="429">
        <f>B25+C25</f>
        <v>0</v>
      </c>
      <c r="E25" s="428"/>
      <c r="F25" s="428"/>
      <c r="G25" s="429">
        <f t="shared" si="2"/>
        <v>0</v>
      </c>
    </row>
    <row r="26" spans="1:7" s="349" customFormat="1" x14ac:dyDescent="0.25">
      <c r="A26" s="348" t="s">
        <v>742</v>
      </c>
      <c r="B26" s="427">
        <f>B27+B28</f>
        <v>0</v>
      </c>
      <c r="C26" s="427">
        <f>C27+C28</f>
        <v>0</v>
      </c>
      <c r="D26" s="427">
        <f>SUM(D27:D28)</f>
        <v>0</v>
      </c>
      <c r="E26" s="427">
        <f>E27+E28</f>
        <v>0</v>
      </c>
      <c r="F26" s="427">
        <f>F27+F28</f>
        <v>0</v>
      </c>
      <c r="G26" s="427">
        <f>SUM(G27:G28)</f>
        <v>0</v>
      </c>
    </row>
    <row r="27" spans="1:7" s="350" customFormat="1" x14ac:dyDescent="0.25">
      <c r="A27" s="353" t="s">
        <v>743</v>
      </c>
      <c r="B27" s="428"/>
      <c r="C27" s="428"/>
      <c r="D27" s="429">
        <f>B27+C27</f>
        <v>0</v>
      </c>
      <c r="E27" s="428"/>
      <c r="F27" s="428"/>
      <c r="G27" s="429">
        <f t="shared" si="2"/>
        <v>0</v>
      </c>
    </row>
    <row r="28" spans="1:7" s="350" customFormat="1" x14ac:dyDescent="0.25">
      <c r="A28" s="353" t="s">
        <v>744</v>
      </c>
      <c r="B28" s="428"/>
      <c r="C28" s="428"/>
      <c r="D28" s="429">
        <f>B28+C28</f>
        <v>0</v>
      </c>
      <c r="E28" s="428"/>
      <c r="F28" s="428"/>
      <c r="G28" s="429">
        <f t="shared" si="2"/>
        <v>0</v>
      </c>
    </row>
    <row r="29" spans="1:7" s="349" customFormat="1" x14ac:dyDescent="0.25">
      <c r="A29" s="348" t="s">
        <v>745</v>
      </c>
      <c r="B29" s="427">
        <f>B30+B31+B32+B33</f>
        <v>0</v>
      </c>
      <c r="C29" s="427">
        <f>C30+C31+C32+C33</f>
        <v>0</v>
      </c>
      <c r="D29" s="427">
        <f>SUM(D30:D33)</f>
        <v>0</v>
      </c>
      <c r="E29" s="427">
        <f>E30+E31+E32+E33</f>
        <v>0</v>
      </c>
      <c r="F29" s="427">
        <f>F30+F31+F32+F33</f>
        <v>0</v>
      </c>
      <c r="G29" s="427">
        <f>SUM(G30:G33)</f>
        <v>0</v>
      </c>
    </row>
    <row r="30" spans="1:7" s="350" customFormat="1" x14ac:dyDescent="0.25">
      <c r="A30" s="353" t="s">
        <v>214</v>
      </c>
      <c r="B30" s="428"/>
      <c r="C30" s="428"/>
      <c r="D30" s="429">
        <f>B30+C30</f>
        <v>0</v>
      </c>
      <c r="E30" s="428"/>
      <c r="F30" s="428"/>
      <c r="G30" s="429">
        <f t="shared" si="2"/>
        <v>0</v>
      </c>
    </row>
    <row r="31" spans="1:7" s="350" customFormat="1" x14ac:dyDescent="0.25">
      <c r="A31" s="353" t="s">
        <v>746</v>
      </c>
      <c r="B31" s="428"/>
      <c r="C31" s="428"/>
      <c r="D31" s="429">
        <f>B31+C31</f>
        <v>0</v>
      </c>
      <c r="E31" s="428"/>
      <c r="F31" s="428"/>
      <c r="G31" s="429">
        <f t="shared" si="2"/>
        <v>0</v>
      </c>
    </row>
    <row r="32" spans="1:7" s="350" customFormat="1" x14ac:dyDescent="0.25">
      <c r="A32" s="353" t="s">
        <v>747</v>
      </c>
      <c r="B32" s="428"/>
      <c r="C32" s="428"/>
      <c r="D32" s="429">
        <f>B32+C32</f>
        <v>0</v>
      </c>
      <c r="E32" s="428"/>
      <c r="F32" s="428"/>
      <c r="G32" s="429">
        <f t="shared" si="2"/>
        <v>0</v>
      </c>
    </row>
    <row r="33" spans="1:8" s="350" customFormat="1" x14ac:dyDescent="0.25">
      <c r="A33" s="353" t="s">
        <v>748</v>
      </c>
      <c r="B33" s="428"/>
      <c r="C33" s="428"/>
      <c r="D33" s="429">
        <f>B33+C33</f>
        <v>0</v>
      </c>
      <c r="E33" s="428"/>
      <c r="F33" s="428"/>
      <c r="G33" s="429">
        <f t="shared" si="2"/>
        <v>0</v>
      </c>
    </row>
    <row r="34" spans="1:8" s="349" customFormat="1" x14ac:dyDescent="0.25">
      <c r="A34" s="348" t="s">
        <v>749</v>
      </c>
      <c r="B34" s="427">
        <f t="shared" ref="B34:G34" si="4">B35</f>
        <v>0</v>
      </c>
      <c r="C34" s="427">
        <f t="shared" si="4"/>
        <v>0</v>
      </c>
      <c r="D34" s="427">
        <f t="shared" si="4"/>
        <v>0</v>
      </c>
      <c r="E34" s="427">
        <f t="shared" si="4"/>
        <v>0</v>
      </c>
      <c r="F34" s="427">
        <f t="shared" si="4"/>
        <v>0</v>
      </c>
      <c r="G34" s="427">
        <f t="shared" si="4"/>
        <v>0</v>
      </c>
    </row>
    <row r="35" spans="1:8" s="350" customFormat="1" x14ac:dyDescent="0.25">
      <c r="A35" s="353" t="s">
        <v>750</v>
      </c>
      <c r="B35" s="428"/>
      <c r="C35" s="428"/>
      <c r="D35" s="429">
        <f>B35+C35</f>
        <v>0</v>
      </c>
      <c r="E35" s="428"/>
      <c r="F35" s="428"/>
      <c r="G35" s="429">
        <f t="shared" si="2"/>
        <v>0</v>
      </c>
    </row>
    <row r="36" spans="1:8" s="349" customFormat="1" x14ac:dyDescent="0.25">
      <c r="A36" s="348" t="s">
        <v>751</v>
      </c>
      <c r="B36" s="430"/>
      <c r="C36" s="430"/>
      <c r="D36" s="427">
        <f>B36+C36</f>
        <v>0</v>
      </c>
      <c r="E36" s="430"/>
      <c r="F36" s="430"/>
      <c r="G36" s="427">
        <f t="shared" si="2"/>
        <v>0</v>
      </c>
    </row>
    <row r="37" spans="1:8" s="349" customFormat="1" ht="27" x14ac:dyDescent="0.25">
      <c r="A37" s="348" t="s">
        <v>752</v>
      </c>
      <c r="B37" s="430"/>
      <c r="C37" s="430"/>
      <c r="D37" s="427">
        <f>B37+C37</f>
        <v>0</v>
      </c>
      <c r="E37" s="430"/>
      <c r="F37" s="430"/>
      <c r="G37" s="427">
        <f t="shared" si="2"/>
        <v>0</v>
      </c>
    </row>
    <row r="38" spans="1:8" s="349" customFormat="1" ht="15.75" thickBot="1" x14ac:dyDescent="0.3">
      <c r="A38" s="348" t="s">
        <v>753</v>
      </c>
      <c r="B38" s="430"/>
      <c r="C38" s="430"/>
      <c r="D38" s="427">
        <f>B38+C38</f>
        <v>0</v>
      </c>
      <c r="E38" s="430"/>
      <c r="F38" s="430"/>
      <c r="G38" s="427">
        <f t="shared" si="2"/>
        <v>0</v>
      </c>
    </row>
    <row r="39" spans="1:8" ht="32.25" customHeight="1" thickBot="1" x14ac:dyDescent="0.3">
      <c r="A39" s="354" t="s">
        <v>500</v>
      </c>
      <c r="B39" s="431">
        <f t="shared" ref="B39:G39" si="5">SUM(B$9,B$13,B$22,B$26,B$29,B$34,B$36,B$37,B$38)</f>
        <v>130107095.38</v>
      </c>
      <c r="C39" s="431">
        <f t="shared" si="5"/>
        <v>4255486.32</v>
      </c>
      <c r="D39" s="431">
        <f t="shared" si="5"/>
        <v>134362581.69999999</v>
      </c>
      <c r="E39" s="431">
        <f t="shared" si="5"/>
        <v>91088618</v>
      </c>
      <c r="F39" s="431">
        <f t="shared" si="5"/>
        <v>88412471.430000007</v>
      </c>
      <c r="G39" s="431">
        <f t="shared" si="5"/>
        <v>43273963.699999988</v>
      </c>
      <c r="H39" s="497" t="str">
        <f>IF((B39-'ETCA II-04'!B80)&gt;0.9,"ERROR!!!!! EL MONTO NO COINCIDE CON LO REPORTADO EN EL FORMATO ETCA-II-04 EN EL TOTAL APROBADO ANUAL DEL ANALÍTICO DE EGRESOS","")</f>
        <v/>
      </c>
    </row>
    <row r="40" spans="1:8" ht="18" customHeight="1" x14ac:dyDescent="0.25">
      <c r="A40" s="495"/>
      <c r="B40" s="498"/>
      <c r="C40" s="498"/>
      <c r="D40" s="498"/>
      <c r="E40" s="498"/>
      <c r="F40" s="498"/>
      <c r="G40" s="498"/>
      <c r="H40" s="497" t="str">
        <f>IF((C39-'ETCA II-04'!C80)&gt;0.9,"ERROR!!!!! EL MONTO NO COINCIDE CON LO REPORTADO EN EL FORMATO ETCA-II-04 EN EL TOTAL DE AMPLIACIONES/REDUCCIONES PRESENTADO EN EL ANALÍTICO DE EGRESOS","")</f>
        <v/>
      </c>
    </row>
    <row r="41" spans="1:8" ht="18" customHeight="1" x14ac:dyDescent="0.25">
      <c r="A41" s="495"/>
      <c r="B41" s="498"/>
      <c r="C41" s="498"/>
      <c r="D41" s="498"/>
      <c r="E41" s="498"/>
      <c r="F41" s="498"/>
      <c r="G41" s="498"/>
      <c r="H41" s="497" t="str">
        <f>IF((D39-'ETCA II-04'!D80)&gt;0.9,"ERROR!!!!! EL MONTO NO COINCIDE CON LO REPORTADO EN EL FORMATO ETCA-II-04 EN EL TOTAL MODIFICADO ANUAL PRESENTADO EN EL ANALÍTICO DE EGRESOS","")</f>
        <v/>
      </c>
    </row>
    <row r="42" spans="1:8" ht="18" customHeight="1" x14ac:dyDescent="0.25">
      <c r="A42" s="495"/>
      <c r="B42" s="498"/>
      <c r="C42" s="498"/>
      <c r="D42" s="498"/>
      <c r="E42" s="498"/>
      <c r="F42" s="498"/>
      <c r="G42" s="498"/>
      <c r="H42" s="497" t="str">
        <f>IF((E39-'ETCA II-04'!E80)&gt;0.9,"ERROR!!!!! EL MONTO NO COINCIDE CON LO REPORTADO EN EL FORMATO ETCA-II-04 EN EL TOTAL DEVENGADO ANUAL PRESENTADO EN EL ANALÍTICO DE EGRESOS","")</f>
        <v/>
      </c>
    </row>
    <row r="43" spans="1:8" ht="18" customHeight="1" x14ac:dyDescent="0.25">
      <c r="A43" s="495"/>
      <c r="B43" s="498"/>
      <c r="C43" s="498"/>
      <c r="D43" s="498"/>
      <c r="E43" s="498"/>
      <c r="F43" s="498"/>
      <c r="G43" s="498"/>
      <c r="H43" s="497" t="str">
        <f>IF((F39-'ETCA II-04'!F80)&gt;0.9,"ERROR!!!!! EL MONTO NO COINCIDE CON LO REPORTADO EN EL FORMATO ETCA-II-04 EN EL TOTAL PAGADO ANUAL PRESENTADO EN EL ANALÍTICO DE EGRESOS","")</f>
        <v/>
      </c>
    </row>
    <row r="44" spans="1:8" ht="18" customHeight="1" x14ac:dyDescent="0.25">
      <c r="H44" s="497" t="str">
        <f>IF((G39-'ETCA II-04'!G80)&gt;0.9,"ERROR!!!!! EL MONTO NO COINCIDE CON LO REPORTADO EN EL FORMATO ETCA-II-04 EN EL TOTAL SUBEJERCICIO PRESENTADO EN EL ANALÍTICO DE EGRESOS","")</f>
        <v/>
      </c>
    </row>
  </sheetData>
  <sheetProtection formatColumns="0" formatRows="0" insertHyperlinks="0"/>
  <mergeCells count="5">
    <mergeCell ref="A1:G1"/>
    <mergeCell ref="A2:G2"/>
    <mergeCell ref="A3:G3"/>
    <mergeCell ref="A5:A6"/>
    <mergeCell ref="B4:D4"/>
  </mergeCells>
  <printOptions horizontalCentered="1"/>
  <pageMargins left="0.39370078740157483" right="0.39370078740157483" top="0.74803149606299213" bottom="0.74803149606299213" header="0.31496062992125984" footer="0.31496062992125984"/>
  <pageSetup scale="84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42"/>
  <sheetViews>
    <sheetView view="pageBreakPreview" zoomScale="90" zoomScaleNormal="100" zoomScaleSheetLayoutView="90" workbookViewId="0">
      <selection activeCell="D40" sqref="D40"/>
    </sheetView>
  </sheetViews>
  <sheetFormatPr baseColWidth="10" defaultColWidth="11.28515625" defaultRowHeight="16.5" x14ac:dyDescent="0.3"/>
  <cols>
    <col min="1" max="1" width="1.85546875" style="356" customWidth="1"/>
    <col min="2" max="2" width="34.7109375" style="34" customWidth="1"/>
    <col min="3" max="3" width="20.85546875" style="34" customWidth="1"/>
    <col min="4" max="4" width="25.7109375" style="34" customWidth="1"/>
    <col min="5" max="5" width="19.85546875" style="34" customWidth="1"/>
    <col min="6" max="16384" width="11.28515625" style="34"/>
  </cols>
  <sheetData>
    <row r="1" spans="1:6" ht="16.5" customHeight="1" x14ac:dyDescent="0.3">
      <c r="A1" s="1421" t="str">
        <f>'ETCA-I-01'!A1:G1</f>
        <v>INSTITUTO DE CAPACITACIÓN PARA EL TRABAJO DEL ESTADO DE SONORA</v>
      </c>
      <c r="B1" s="1421"/>
      <c r="C1" s="1421"/>
      <c r="D1" s="1421"/>
      <c r="E1" s="1421"/>
    </row>
    <row r="2" spans="1:6" x14ac:dyDescent="0.3">
      <c r="A2" s="1422" t="s">
        <v>754</v>
      </c>
      <c r="B2" s="1422"/>
      <c r="C2" s="1422"/>
      <c r="D2" s="1422"/>
      <c r="E2" s="1422"/>
    </row>
    <row r="3" spans="1:6" x14ac:dyDescent="0.3">
      <c r="A3" s="1422" t="str">
        <f>'ETCA-I-03'!A3:D3</f>
        <v>Del 01 de Enero al 30 de Septiembre de 2020</v>
      </c>
      <c r="B3" s="1422"/>
      <c r="C3" s="1422"/>
      <c r="D3" s="1422"/>
      <c r="E3" s="1422"/>
    </row>
    <row r="4" spans="1:6" x14ac:dyDescent="0.3">
      <c r="A4" s="630"/>
      <c r="B4" s="630"/>
      <c r="C4" s="630" t="s">
        <v>957</v>
      </c>
      <c r="D4" s="4"/>
      <c r="E4" s="355"/>
    </row>
    <row r="5" spans="1:6" ht="6.75" customHeight="1" thickBot="1" x14ac:dyDescent="0.35"/>
    <row r="6" spans="1:6" s="357" customFormat="1" ht="17.25" customHeight="1" x14ac:dyDescent="0.25">
      <c r="A6" s="1423"/>
      <c r="B6" s="1424"/>
      <c r="C6" s="631"/>
      <c r="D6" s="631"/>
      <c r="E6" s="370"/>
    </row>
    <row r="7" spans="1:6" s="357" customFormat="1" ht="20.25" customHeight="1" x14ac:dyDescent="0.25">
      <c r="A7" s="359"/>
      <c r="B7" s="369" t="s">
        <v>755</v>
      </c>
      <c r="C7" s="358"/>
      <c r="D7" s="358"/>
      <c r="E7" s="360"/>
      <c r="F7" s="361"/>
    </row>
    <row r="8" spans="1:6" s="357" customFormat="1" ht="20.25" customHeight="1" x14ac:dyDescent="0.25">
      <c r="A8" s="362"/>
      <c r="C8" s="358"/>
      <c r="D8" s="358"/>
      <c r="E8" s="360"/>
      <c r="F8" s="361"/>
    </row>
    <row r="9" spans="1:6" s="357" customFormat="1" ht="27.75" customHeight="1" x14ac:dyDescent="0.25">
      <c r="A9" s="577"/>
      <c r="B9" s="584" t="s">
        <v>756</v>
      </c>
      <c r="C9" s="581"/>
      <c r="D9" s="576" t="s">
        <v>757</v>
      </c>
      <c r="E9" s="578" t="s">
        <v>758</v>
      </c>
      <c r="F9" s="361"/>
    </row>
    <row r="10" spans="1:6" s="357" customFormat="1" ht="20.25" customHeight="1" x14ac:dyDescent="0.25">
      <c r="A10" s="359"/>
      <c r="C10" s="582"/>
      <c r="D10" s="579"/>
      <c r="E10" s="360"/>
      <c r="F10" s="361"/>
    </row>
    <row r="11" spans="1:6" s="357" customFormat="1" ht="20.25" customHeight="1" x14ac:dyDescent="0.25">
      <c r="A11" s="362"/>
      <c r="C11" s="582"/>
      <c r="D11" s="579"/>
      <c r="E11" s="360"/>
      <c r="F11" s="361"/>
    </row>
    <row r="12" spans="1:6" x14ac:dyDescent="0.3">
      <c r="A12" s="363"/>
      <c r="C12" s="583"/>
      <c r="D12" s="580"/>
      <c r="E12" s="364"/>
      <c r="F12" s="18"/>
    </row>
    <row r="13" spans="1:6" x14ac:dyDescent="0.3">
      <c r="A13" s="363"/>
      <c r="B13" s="18"/>
      <c r="C13" s="583"/>
      <c r="D13" s="580"/>
      <c r="E13" s="364"/>
      <c r="F13" s="18"/>
    </row>
    <row r="14" spans="1:6" x14ac:dyDescent="0.3">
      <c r="A14" s="363"/>
      <c r="B14" s="18"/>
      <c r="C14" s="583"/>
      <c r="D14" s="580"/>
      <c r="E14" s="364"/>
      <c r="F14" s="18"/>
    </row>
    <row r="15" spans="1:6" x14ac:dyDescent="0.3">
      <c r="A15" s="363"/>
      <c r="B15" s="18"/>
      <c r="C15" s="583"/>
      <c r="D15" s="580"/>
      <c r="E15" s="364"/>
      <c r="F15" s="18"/>
    </row>
    <row r="16" spans="1:6" x14ac:dyDescent="0.3">
      <c r="A16" s="363"/>
      <c r="B16" s="18"/>
      <c r="C16" s="583"/>
      <c r="D16" s="580"/>
      <c r="E16" s="364"/>
      <c r="F16" s="18"/>
    </row>
    <row r="17" spans="1:6" x14ac:dyDescent="0.3">
      <c r="A17" s="363"/>
      <c r="B17" s="18"/>
      <c r="C17" s="583"/>
      <c r="D17" s="580"/>
      <c r="E17" s="364"/>
      <c r="F17" s="18"/>
    </row>
    <row r="18" spans="1:6" x14ac:dyDescent="0.3">
      <c r="A18" s="363"/>
      <c r="B18" s="18"/>
      <c r="C18" s="583"/>
      <c r="D18" s="580"/>
      <c r="E18" s="364"/>
      <c r="F18" s="18"/>
    </row>
    <row r="19" spans="1:6" x14ac:dyDescent="0.3">
      <c r="A19" s="363"/>
      <c r="B19" s="18"/>
      <c r="C19" s="583"/>
      <c r="D19" s="580"/>
      <c r="E19" s="364"/>
      <c r="F19" s="18"/>
    </row>
    <row r="20" spans="1:6" x14ac:dyDescent="0.3">
      <c r="A20" s="363"/>
      <c r="B20" s="18"/>
      <c r="C20" s="583"/>
      <c r="D20" s="580"/>
      <c r="E20" s="364"/>
      <c r="F20" s="18"/>
    </row>
    <row r="21" spans="1:6" x14ac:dyDescent="0.3">
      <c r="A21" s="363"/>
      <c r="B21" s="18"/>
      <c r="C21" s="583"/>
      <c r="D21" s="580"/>
      <c r="E21" s="364"/>
      <c r="F21" s="18"/>
    </row>
    <row r="22" spans="1:6" x14ac:dyDescent="0.3">
      <c r="A22" s="363"/>
      <c r="B22" s="18"/>
      <c r="C22" s="583"/>
      <c r="D22" s="580"/>
      <c r="E22" s="364"/>
      <c r="F22" s="18"/>
    </row>
    <row r="23" spans="1:6" x14ac:dyDescent="0.3">
      <c r="A23" s="363"/>
      <c r="B23" s="18"/>
      <c r="C23" s="583"/>
      <c r="D23" s="580"/>
      <c r="E23" s="364"/>
      <c r="F23" s="18"/>
    </row>
    <row r="24" spans="1:6" x14ac:dyDescent="0.3">
      <c r="A24" s="363"/>
      <c r="B24" s="18"/>
      <c r="C24" s="583"/>
      <c r="D24" s="580"/>
      <c r="E24" s="364"/>
      <c r="F24" s="18"/>
    </row>
    <row r="25" spans="1:6" x14ac:dyDescent="0.3">
      <c r="A25" s="363"/>
      <c r="B25" s="18"/>
      <c r="C25" s="583"/>
      <c r="D25" s="580"/>
      <c r="E25" s="364"/>
      <c r="F25" s="18"/>
    </row>
    <row r="26" spans="1:6" x14ac:dyDescent="0.3">
      <c r="A26" s="363"/>
      <c r="B26" s="18"/>
      <c r="C26" s="583"/>
      <c r="D26" s="580"/>
      <c r="E26" s="364"/>
      <c r="F26" s="18"/>
    </row>
    <row r="27" spans="1:6" x14ac:dyDescent="0.3">
      <c r="A27" s="363"/>
      <c r="B27" s="18"/>
      <c r="C27" s="583"/>
      <c r="D27" s="580"/>
      <c r="E27" s="364"/>
      <c r="F27" s="18"/>
    </row>
    <row r="28" spans="1:6" x14ac:dyDescent="0.3">
      <c r="A28" s="363"/>
      <c r="B28" s="18"/>
      <c r="C28" s="583"/>
      <c r="D28" s="580"/>
      <c r="E28" s="364"/>
      <c r="F28" s="18"/>
    </row>
    <row r="29" spans="1:6" x14ac:dyDescent="0.3">
      <c r="A29" s="363"/>
      <c r="B29" s="18"/>
      <c r="C29" s="583"/>
      <c r="D29" s="580"/>
      <c r="E29" s="364"/>
      <c r="F29" s="18"/>
    </row>
    <row r="30" spans="1:6" x14ac:dyDescent="0.3">
      <c r="A30" s="363"/>
      <c r="B30" s="18"/>
      <c r="C30" s="583"/>
      <c r="D30" s="580"/>
      <c r="E30" s="364"/>
      <c r="F30" s="18"/>
    </row>
    <row r="31" spans="1:6" x14ac:dyDescent="0.3">
      <c r="A31" s="363"/>
      <c r="B31" s="18"/>
      <c r="C31" s="583"/>
      <c r="D31" s="580"/>
      <c r="E31" s="364"/>
      <c r="F31" s="18"/>
    </row>
    <row r="32" spans="1:6" x14ac:dyDescent="0.3">
      <c r="A32" s="363"/>
      <c r="B32" s="18"/>
      <c r="C32" s="583"/>
      <c r="D32" s="580"/>
      <c r="E32" s="364"/>
      <c r="F32" s="18"/>
    </row>
    <row r="33" spans="1:6" x14ac:dyDescent="0.3">
      <c r="A33" s="363"/>
      <c r="B33" s="18"/>
      <c r="C33" s="583"/>
      <c r="D33" s="580"/>
      <c r="E33" s="364"/>
      <c r="F33" s="18"/>
    </row>
    <row r="34" spans="1:6" ht="17.25" thickBot="1" x14ac:dyDescent="0.35">
      <c r="A34" s="365"/>
      <c r="B34" s="366"/>
      <c r="C34" s="583"/>
      <c r="D34" s="580"/>
      <c r="E34" s="364"/>
      <c r="F34" s="18"/>
    </row>
    <row r="35" spans="1:6" ht="25.5" x14ac:dyDescent="0.35">
      <c r="A35" s="367" t="s">
        <v>759</v>
      </c>
      <c r="B35" s="34" t="s">
        <v>760</v>
      </c>
      <c r="C35" s="585"/>
      <c r="D35" s="585"/>
      <c r="E35" s="585"/>
      <c r="F35" s="18"/>
    </row>
    <row r="36" spans="1:6" x14ac:dyDescent="0.3">
      <c r="B36" s="34" t="s">
        <v>761</v>
      </c>
      <c r="C36" s="18"/>
      <c r="D36" s="18"/>
      <c r="E36" s="18"/>
      <c r="F36" s="18"/>
    </row>
    <row r="37" spans="1:6" x14ac:dyDescent="0.3">
      <c r="A37" s="426" t="s">
        <v>81</v>
      </c>
      <c r="C37" s="368"/>
      <c r="D37" s="368"/>
      <c r="E37" s="18"/>
      <c r="F37" s="18"/>
    </row>
    <row r="38" spans="1:6" ht="10.5" customHeight="1" x14ac:dyDescent="0.3">
      <c r="A38" s="586"/>
      <c r="B38" s="368"/>
      <c r="C38" s="368"/>
      <c r="D38" s="368"/>
      <c r="E38" s="18"/>
    </row>
    <row r="39" spans="1:6" x14ac:dyDescent="0.3">
      <c r="A39" s="586"/>
      <c r="B39" s="18"/>
      <c r="C39" s="18"/>
      <c r="D39" s="18"/>
      <c r="E39" s="18"/>
    </row>
    <row r="41" spans="1:6" x14ac:dyDescent="0.3">
      <c r="A41" s="426"/>
    </row>
    <row r="42" spans="1:6" x14ac:dyDescent="0.3">
      <c r="A42" s="426"/>
    </row>
  </sheetData>
  <mergeCells count="4">
    <mergeCell ref="A1:E1"/>
    <mergeCell ref="A2:E2"/>
    <mergeCell ref="A3:E3"/>
    <mergeCell ref="A6:B6"/>
  </mergeCells>
  <printOptions horizontalCentered="1"/>
  <pageMargins left="0.39370078740157483" right="0.39370078740157483" top="0.74803149606299213" bottom="0.74803149606299213" header="0.31496062992125984" footer="0.31496062992125984"/>
  <pageSetup scale="94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view="pageLayout" topLeftCell="A7" zoomScale="80" zoomScaleNormal="100" zoomScalePageLayoutView="80" workbookViewId="0">
      <selection activeCell="I17" sqref="I17"/>
    </sheetView>
  </sheetViews>
  <sheetFormatPr baseColWidth="10" defaultColWidth="11" defaultRowHeight="15.75" x14ac:dyDescent="0.25"/>
  <cols>
    <col min="1" max="1" width="16.28515625" style="781" customWidth="1"/>
    <col min="2" max="2" width="45.5703125" style="772" customWidth="1"/>
    <col min="3" max="3" width="14.42578125" style="780" customWidth="1"/>
    <col min="4" max="4" width="6.7109375" style="780" customWidth="1"/>
    <col min="5" max="5" width="6" style="780" customWidth="1"/>
    <col min="6" max="6" width="8.28515625" style="780" customWidth="1"/>
    <col min="7" max="20" width="10.7109375" style="772" customWidth="1"/>
    <col min="21" max="21" width="11.42578125" style="772" customWidth="1"/>
    <col min="22" max="16384" width="11" style="772"/>
  </cols>
  <sheetData>
    <row r="1" spans="1:21" s="753" customFormat="1" ht="19.5" customHeight="1" x14ac:dyDescent="0.25">
      <c r="A1" s="748" t="s">
        <v>967</v>
      </c>
      <c r="B1" s="749"/>
      <c r="C1" s="750"/>
      <c r="D1" s="750"/>
      <c r="E1" s="750"/>
      <c r="F1" s="750"/>
      <c r="G1" s="751"/>
      <c r="H1" s="751"/>
      <c r="I1" s="751"/>
      <c r="J1" s="751"/>
      <c r="K1" s="751"/>
      <c r="L1" s="751"/>
      <c r="M1" s="752"/>
      <c r="N1" s="752"/>
      <c r="O1" s="752"/>
      <c r="P1" s="752"/>
      <c r="Q1" s="752"/>
      <c r="R1" s="752"/>
      <c r="S1" s="752"/>
      <c r="T1" s="752"/>
      <c r="U1" s="752"/>
    </row>
    <row r="2" spans="1:21" s="753" customFormat="1" ht="19.5" customHeight="1" x14ac:dyDescent="0.25">
      <c r="A2" s="748" t="s">
        <v>968</v>
      </c>
      <c r="B2" s="754"/>
      <c r="C2" s="750"/>
      <c r="D2" s="750"/>
      <c r="E2" s="750"/>
      <c r="F2" s="750"/>
      <c r="G2" s="751"/>
      <c r="H2" s="751"/>
      <c r="I2" s="751"/>
      <c r="J2" s="751"/>
      <c r="K2" s="751"/>
      <c r="L2" s="751"/>
      <c r="M2" s="752"/>
      <c r="N2" s="752"/>
      <c r="O2" s="752"/>
      <c r="P2" s="752"/>
      <c r="Q2" s="752"/>
      <c r="R2" s="752"/>
      <c r="S2" s="752"/>
      <c r="T2" s="752"/>
      <c r="U2" s="752"/>
    </row>
    <row r="3" spans="1:21" s="753" customFormat="1" ht="12.75" x14ac:dyDescent="0.25">
      <c r="B3" s="754"/>
      <c r="C3" s="750"/>
      <c r="D3" s="750"/>
      <c r="E3" s="750"/>
      <c r="F3" s="750"/>
      <c r="G3" s="751"/>
      <c r="H3" s="751"/>
      <c r="I3" s="751"/>
      <c r="J3" s="751"/>
      <c r="K3" s="751"/>
      <c r="L3" s="751"/>
      <c r="M3" s="752"/>
      <c r="N3" s="752"/>
      <c r="O3" s="752"/>
      <c r="P3" s="752"/>
      <c r="Q3" s="752"/>
      <c r="R3" s="752"/>
      <c r="S3" s="752"/>
      <c r="T3" s="752"/>
      <c r="U3" s="752"/>
    </row>
    <row r="4" spans="1:21" s="753" customFormat="1" ht="26.25" customHeight="1" x14ac:dyDescent="0.2">
      <c r="A4" s="1426" t="s">
        <v>969</v>
      </c>
      <c r="B4" s="1427" t="s">
        <v>970</v>
      </c>
      <c r="C4" s="1427" t="s">
        <v>971</v>
      </c>
      <c r="D4" s="1425" t="s">
        <v>972</v>
      </c>
      <c r="E4" s="1425" t="s">
        <v>973</v>
      </c>
      <c r="F4" s="1425" t="s">
        <v>974</v>
      </c>
      <c r="G4" s="755" t="s">
        <v>975</v>
      </c>
      <c r="H4" s="756"/>
      <c r="I4" s="756"/>
      <c r="J4" s="756"/>
      <c r="K4" s="756"/>
      <c r="L4" s="756" t="s">
        <v>976</v>
      </c>
      <c r="M4" s="756"/>
      <c r="N4" s="756"/>
      <c r="O4" s="756"/>
      <c r="P4" s="756"/>
      <c r="Q4" s="757" t="s">
        <v>977</v>
      </c>
      <c r="R4" s="757"/>
      <c r="S4" s="758"/>
      <c r="T4" s="758"/>
      <c r="U4" s="759" t="s">
        <v>978</v>
      </c>
    </row>
    <row r="5" spans="1:21" s="753" customFormat="1" ht="51" customHeight="1" x14ac:dyDescent="0.2">
      <c r="A5" s="1426"/>
      <c r="B5" s="1427"/>
      <c r="C5" s="1427"/>
      <c r="D5" s="1425"/>
      <c r="E5" s="1425"/>
      <c r="F5" s="1425"/>
      <c r="G5" s="760" t="s">
        <v>979</v>
      </c>
      <c r="H5" s="760" t="s">
        <v>980</v>
      </c>
      <c r="I5" s="760" t="s">
        <v>981</v>
      </c>
      <c r="J5" s="760" t="s">
        <v>982</v>
      </c>
      <c r="K5" s="760" t="s">
        <v>983</v>
      </c>
      <c r="L5" s="760" t="s">
        <v>979</v>
      </c>
      <c r="M5" s="760" t="s">
        <v>980</v>
      </c>
      <c r="N5" s="760" t="s">
        <v>981</v>
      </c>
      <c r="O5" s="760" t="s">
        <v>982</v>
      </c>
      <c r="P5" s="761" t="s">
        <v>983</v>
      </c>
      <c r="Q5" s="760" t="s">
        <v>979</v>
      </c>
      <c r="R5" s="760" t="s">
        <v>980</v>
      </c>
      <c r="S5" s="760" t="s">
        <v>981</v>
      </c>
      <c r="T5" s="760" t="s">
        <v>982</v>
      </c>
      <c r="U5" s="762" t="s">
        <v>984</v>
      </c>
    </row>
    <row r="6" spans="1:21" s="753" customFormat="1" ht="24" customHeight="1" x14ac:dyDescent="0.25">
      <c r="A6" s="763"/>
      <c r="B6" s="764"/>
      <c r="C6" s="765"/>
      <c r="D6" s="765"/>
      <c r="E6" s="765"/>
      <c r="F6" s="765"/>
      <c r="G6" s="766"/>
      <c r="H6" s="766"/>
      <c r="I6" s="766"/>
      <c r="J6" s="766"/>
      <c r="K6" s="766"/>
      <c r="L6" s="766"/>
      <c r="M6" s="766"/>
      <c r="N6" s="766"/>
      <c r="O6" s="766"/>
      <c r="P6" s="767"/>
      <c r="Q6" s="766"/>
      <c r="R6" s="766"/>
      <c r="S6" s="766"/>
      <c r="T6" s="766"/>
      <c r="U6" s="768"/>
    </row>
    <row r="7" spans="1:21" s="753" customFormat="1" ht="24" customHeight="1" x14ac:dyDescent="0.25">
      <c r="A7" s="769"/>
      <c r="B7" s="764"/>
      <c r="C7" s="765"/>
      <c r="D7" s="765"/>
      <c r="E7" s="765"/>
      <c r="F7" s="765"/>
      <c r="G7" s="766"/>
      <c r="H7" s="766"/>
      <c r="I7" s="766"/>
      <c r="J7" s="766"/>
      <c r="K7" s="766"/>
      <c r="L7" s="766"/>
      <c r="M7" s="766"/>
      <c r="N7" s="766"/>
      <c r="O7" s="766"/>
      <c r="P7" s="767"/>
      <c r="Q7" s="766"/>
      <c r="R7" s="766"/>
      <c r="S7" s="766"/>
      <c r="T7" s="766"/>
      <c r="U7" s="768"/>
    </row>
    <row r="8" spans="1:21" ht="22.5" customHeight="1" x14ac:dyDescent="0.25">
      <c r="A8" s="1430"/>
      <c r="B8" s="1431"/>
      <c r="C8" s="1432"/>
      <c r="D8" s="1432"/>
      <c r="E8" s="1431"/>
      <c r="F8" s="770" t="s">
        <v>985</v>
      </c>
      <c r="G8" s="771"/>
      <c r="H8" s="771"/>
      <c r="I8" s="771"/>
      <c r="J8" s="771"/>
      <c r="K8" s="771"/>
      <c r="L8" s="771"/>
      <c r="M8" s="771"/>
      <c r="N8" s="771"/>
      <c r="O8" s="771"/>
      <c r="P8" s="771"/>
      <c r="Q8" s="771"/>
      <c r="R8" s="771"/>
      <c r="S8" s="771"/>
      <c r="T8" s="771"/>
      <c r="U8" s="1433"/>
    </row>
    <row r="9" spans="1:21" ht="22.5" customHeight="1" x14ac:dyDescent="0.25">
      <c r="A9" s="1430"/>
      <c r="B9" s="1431"/>
      <c r="C9" s="1432"/>
      <c r="D9" s="1432"/>
      <c r="E9" s="1431"/>
      <c r="F9" s="773" t="s">
        <v>986</v>
      </c>
      <c r="G9" s="774"/>
      <c r="H9" s="775"/>
      <c r="I9" s="774"/>
      <c r="J9" s="775"/>
      <c r="K9" s="775"/>
      <c r="L9" s="774"/>
      <c r="M9" s="775"/>
      <c r="N9" s="774"/>
      <c r="O9" s="775"/>
      <c r="P9" s="775"/>
      <c r="Q9" s="774"/>
      <c r="R9" s="775"/>
      <c r="S9" s="774"/>
      <c r="T9" s="774"/>
      <c r="U9" s="1434"/>
    </row>
    <row r="10" spans="1:21" ht="22.5" customHeight="1" x14ac:dyDescent="0.25">
      <c r="A10" s="1430"/>
      <c r="B10" s="1431"/>
      <c r="C10" s="1432"/>
      <c r="D10" s="1432"/>
      <c r="E10" s="1431"/>
      <c r="F10" s="773" t="s">
        <v>987</v>
      </c>
      <c r="G10" s="774"/>
      <c r="H10" s="775"/>
      <c r="I10" s="774"/>
      <c r="J10" s="775"/>
      <c r="K10" s="775"/>
      <c r="L10" s="774"/>
      <c r="M10" s="775"/>
      <c r="N10" s="774"/>
      <c r="O10" s="775"/>
      <c r="P10" s="775"/>
      <c r="Q10" s="774"/>
      <c r="R10" s="775"/>
      <c r="S10" s="774"/>
      <c r="T10" s="774"/>
      <c r="U10" s="1434"/>
    </row>
    <row r="11" spans="1:21" ht="9.75" customHeight="1" x14ac:dyDescent="0.25">
      <c r="A11" s="776"/>
      <c r="B11" s="777"/>
      <c r="C11" s="778"/>
      <c r="D11" s="778"/>
      <c r="E11" s="778"/>
      <c r="F11" s="778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</row>
    <row r="12" spans="1:21" ht="26.25" customHeight="1" x14ac:dyDescent="0.25">
      <c r="A12" s="1428" t="s">
        <v>988</v>
      </c>
      <c r="B12" s="1428"/>
      <c r="C12" s="1428"/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1428"/>
      <c r="S12" s="1428"/>
      <c r="T12" s="1428"/>
      <c r="U12" s="1428"/>
    </row>
    <row r="13" spans="1:21" ht="56.25" customHeight="1" x14ac:dyDescent="0.25">
      <c r="A13" s="1429"/>
      <c r="B13" s="1429"/>
      <c r="C13" s="1429"/>
      <c r="D13" s="1429"/>
      <c r="E13" s="1429"/>
      <c r="F13" s="1429"/>
      <c r="G13" s="1429"/>
      <c r="H13" s="1429"/>
      <c r="I13" s="1429"/>
      <c r="J13" s="1429"/>
      <c r="K13" s="1429"/>
      <c r="L13" s="1429"/>
      <c r="M13" s="1429"/>
      <c r="N13" s="1429"/>
      <c r="O13" s="1429"/>
      <c r="P13" s="1429"/>
      <c r="Q13" s="1429"/>
      <c r="R13" s="1429"/>
      <c r="S13" s="1429"/>
      <c r="T13" s="1429"/>
      <c r="U13" s="1429"/>
    </row>
    <row r="15" spans="1:21" ht="26.25" x14ac:dyDescent="0.25">
      <c r="A15" s="779" t="s">
        <v>989</v>
      </c>
    </row>
  </sheetData>
  <protectedRanges>
    <protectedRange sqref="A11:F11 A14:F199" name="Rango2"/>
    <protectedRange sqref="O1:P4 T1:T4 T10:T1048576 O10:P11 O14:P1048576" name="Rango1"/>
  </protectedRanges>
  <mergeCells count="14">
    <mergeCell ref="A12:U12"/>
    <mergeCell ref="A13:U13"/>
    <mergeCell ref="A8:A10"/>
    <mergeCell ref="B8:B10"/>
    <mergeCell ref="C8:C10"/>
    <mergeCell ref="D8:D10"/>
    <mergeCell ref="E8:E10"/>
    <mergeCell ref="U8:U10"/>
    <mergeCell ref="F4:F5"/>
    <mergeCell ref="A4:A5"/>
    <mergeCell ref="B4:B5"/>
    <mergeCell ref="C4:C5"/>
    <mergeCell ref="D4:D5"/>
    <mergeCell ref="E4:E5"/>
  </mergeCells>
  <pageMargins left="0.35433070866141736" right="0.35433070866141736" top="1.1811023622047245" bottom="0.39370078740157483" header="0.31496062992125984" footer="0.31496062992125984"/>
  <pageSetup scale="50" fitToHeight="10" orientation="landscape" r:id="rId1"/>
  <headerFooter>
    <oddHeader>&amp;L&amp;G&amp;C&amp;"-,Negrita"&amp;20
GOBIERNO DEL ESTADO DE SONORA
INFORME DE AVANCE PROGRAMÁTICO 2020&amp;R&amp;"-,Negrita"&amp;14
&amp;16ETCA III-04
TRIMESTRE:__________________</oddHead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20"/>
  <sheetViews>
    <sheetView zoomScale="70" zoomScaleNormal="70" workbookViewId="0">
      <pane ySplit="2115" topLeftCell="A13" activePane="bottomLeft"/>
      <selection activeCell="C5" sqref="C5:K5"/>
      <selection pane="bottomLeft" activeCell="R15" sqref="R15"/>
    </sheetView>
  </sheetViews>
  <sheetFormatPr baseColWidth="10" defaultColWidth="8.7109375" defaultRowHeight="15.75" x14ac:dyDescent="0.25"/>
  <cols>
    <col min="1" max="1" width="18.5703125" style="782" customWidth="1"/>
    <col min="2" max="2" width="35" customWidth="1"/>
    <col min="3" max="3" width="34.5703125" customWidth="1"/>
    <col min="4" max="4" width="37.140625" customWidth="1"/>
    <col min="5" max="6" width="18" customWidth="1"/>
    <col min="7" max="7" width="15.7109375" customWidth="1"/>
    <col min="8" max="8" width="19.140625" customWidth="1"/>
    <col min="9" max="9" width="20" customWidth="1"/>
    <col min="10" max="10" width="27.42578125" customWidth="1"/>
    <col min="11" max="11" width="26.85546875" customWidth="1"/>
    <col min="12" max="256" width="11.42578125" customWidth="1"/>
  </cols>
  <sheetData>
    <row r="1" spans="1:13" ht="20.25" customHeight="1" x14ac:dyDescent="0.25">
      <c r="A1" s="1448" t="s">
        <v>1012</v>
      </c>
      <c r="B1" s="1448"/>
      <c r="C1" s="1458" t="s">
        <v>2324</v>
      </c>
      <c r="D1" s="1458"/>
      <c r="E1" s="1458"/>
      <c r="F1" s="1458"/>
      <c r="G1" s="1458"/>
      <c r="H1" s="1458"/>
      <c r="I1" s="1458"/>
      <c r="J1" s="1458"/>
      <c r="K1" s="1458"/>
    </row>
    <row r="2" spans="1:13" ht="22.5" customHeight="1" x14ac:dyDescent="0.25">
      <c r="A2" s="1448" t="s">
        <v>1011</v>
      </c>
      <c r="B2" s="1448"/>
      <c r="C2" s="1458" t="s">
        <v>2357</v>
      </c>
      <c r="D2" s="1458"/>
      <c r="E2" s="1458"/>
      <c r="F2" s="1458"/>
      <c r="G2" s="1458"/>
      <c r="H2" s="1458"/>
      <c r="I2" s="1458"/>
      <c r="J2" s="1458"/>
      <c r="K2" s="1458"/>
    </row>
    <row r="3" spans="1:13" ht="26.25" customHeight="1" x14ac:dyDescent="0.25">
      <c r="A3" s="1448" t="s">
        <v>1010</v>
      </c>
      <c r="B3" s="1448"/>
      <c r="C3" s="1458" t="s">
        <v>2358</v>
      </c>
      <c r="D3" s="1458"/>
      <c r="E3" s="1458"/>
      <c r="F3" s="1458"/>
      <c r="G3" s="1458"/>
      <c r="H3" s="1458"/>
      <c r="I3" s="1458"/>
      <c r="J3" s="1458"/>
      <c r="K3" s="1458"/>
    </row>
    <row r="4" spans="1:13" ht="30.75" customHeight="1" x14ac:dyDescent="0.25">
      <c r="A4" s="1448" t="s">
        <v>1009</v>
      </c>
      <c r="B4" s="1448"/>
      <c r="C4" s="1449" t="s">
        <v>2359</v>
      </c>
      <c r="D4" s="1449"/>
      <c r="E4" s="1449"/>
      <c r="F4" s="1449"/>
      <c r="G4" s="1449"/>
      <c r="H4" s="1449"/>
      <c r="I4" s="1449"/>
      <c r="J4" s="1449"/>
      <c r="K4" s="1449"/>
    </row>
    <row r="5" spans="1:13" ht="30" customHeight="1" x14ac:dyDescent="0.25">
      <c r="A5" s="1448" t="s">
        <v>1008</v>
      </c>
      <c r="B5" s="1448"/>
      <c r="C5" s="1450" t="s">
        <v>2360</v>
      </c>
      <c r="D5" s="1451"/>
      <c r="E5" s="1451"/>
      <c r="F5" s="1451"/>
      <c r="G5" s="1451"/>
      <c r="H5" s="1451"/>
      <c r="I5" s="1451"/>
      <c r="J5" s="1451"/>
      <c r="K5" s="1452"/>
    </row>
    <row r="6" spans="1:13" x14ac:dyDescent="0.25">
      <c r="A6" s="1453" t="s">
        <v>2361</v>
      </c>
      <c r="B6" s="1453"/>
      <c r="D6" s="784"/>
      <c r="E6" s="784"/>
      <c r="F6" s="784"/>
      <c r="I6" s="1454"/>
      <c r="J6" s="1454"/>
      <c r="K6" s="1454"/>
      <c r="L6" s="1454"/>
      <c r="M6" s="1454"/>
    </row>
    <row r="7" spans="1:13" ht="20.25" x14ac:dyDescent="0.3">
      <c r="A7" s="1455"/>
      <c r="B7" s="1455"/>
      <c r="C7" s="1455"/>
      <c r="D7" s="1455"/>
      <c r="E7" s="1455"/>
      <c r="F7" s="1455"/>
      <c r="G7" s="1455"/>
      <c r="H7" s="1455"/>
      <c r="I7" s="1455"/>
      <c r="J7" s="1455"/>
      <c r="K7" s="1455"/>
    </row>
    <row r="8" spans="1:13" x14ac:dyDescent="0.25">
      <c r="A8" s="1456"/>
      <c r="B8" s="792" t="s">
        <v>1007</v>
      </c>
      <c r="C8" s="1457" t="s">
        <v>1006</v>
      </c>
      <c r="D8" s="1457"/>
      <c r="E8" s="1457"/>
      <c r="F8" s="1457"/>
      <c r="G8" s="1457"/>
      <c r="H8" s="792" t="s">
        <v>1005</v>
      </c>
      <c r="I8" s="792" t="s">
        <v>1004</v>
      </c>
      <c r="J8" s="792" t="s">
        <v>1003</v>
      </c>
      <c r="K8" s="1457" t="s">
        <v>1002</v>
      </c>
      <c r="L8" s="1447" t="s">
        <v>2362</v>
      </c>
      <c r="M8" s="1447" t="s">
        <v>2363</v>
      </c>
    </row>
    <row r="9" spans="1:13" ht="31.5" x14ac:dyDescent="0.25">
      <c r="A9" s="1456"/>
      <c r="B9" s="792" t="s">
        <v>1001</v>
      </c>
      <c r="C9" s="792" t="s">
        <v>1000</v>
      </c>
      <c r="D9" s="792" t="s">
        <v>999</v>
      </c>
      <c r="E9" s="792" t="s">
        <v>998</v>
      </c>
      <c r="F9" s="792" t="s">
        <v>997</v>
      </c>
      <c r="G9" s="792" t="s">
        <v>996</v>
      </c>
      <c r="H9" s="792" t="s">
        <v>995</v>
      </c>
      <c r="I9" s="792">
        <v>2020</v>
      </c>
      <c r="J9" s="792" t="s">
        <v>994</v>
      </c>
      <c r="K9" s="1457"/>
      <c r="L9" s="1447"/>
      <c r="M9" s="1447"/>
    </row>
    <row r="10" spans="1:13" ht="15" customHeight="1" x14ac:dyDescent="0.25">
      <c r="A10" s="1444" t="s">
        <v>993</v>
      </c>
      <c r="B10" s="1441" t="s">
        <v>2364</v>
      </c>
      <c r="C10" s="1441" t="s">
        <v>2365</v>
      </c>
      <c r="D10" s="1441" t="s">
        <v>2366</v>
      </c>
      <c r="E10" s="1441" t="s">
        <v>2367</v>
      </c>
      <c r="F10" s="1441" t="s">
        <v>2368</v>
      </c>
      <c r="G10" s="1441" t="s">
        <v>2369</v>
      </c>
      <c r="H10" s="1442">
        <v>0.68</v>
      </c>
      <c r="I10" s="1442">
        <v>0.7</v>
      </c>
      <c r="J10" s="1441" t="s">
        <v>2370</v>
      </c>
      <c r="K10" s="1436" t="s">
        <v>2371</v>
      </c>
      <c r="L10" s="1435">
        <v>0</v>
      </c>
      <c r="M10" s="1435">
        <v>0</v>
      </c>
    </row>
    <row r="11" spans="1:13" ht="28.5" customHeight="1" x14ac:dyDescent="0.25">
      <c r="A11" s="1445"/>
      <c r="B11" s="1441"/>
      <c r="C11" s="1441"/>
      <c r="D11" s="1441"/>
      <c r="E11" s="1441"/>
      <c r="F11" s="1441"/>
      <c r="G11" s="1441"/>
      <c r="H11" s="1442"/>
      <c r="I11" s="1442"/>
      <c r="J11" s="1441"/>
      <c r="K11" s="1443"/>
      <c r="L11" s="1436"/>
      <c r="M11" s="1436"/>
    </row>
    <row r="12" spans="1:13" ht="91.5" customHeight="1" x14ac:dyDescent="0.25">
      <c r="A12" s="1446"/>
      <c r="B12" s="1441"/>
      <c r="C12" s="1441"/>
      <c r="D12" s="1441"/>
      <c r="E12" s="1441"/>
      <c r="F12" s="1441"/>
      <c r="G12" s="1441"/>
      <c r="H12" s="1442"/>
      <c r="I12" s="1442"/>
      <c r="J12" s="1441"/>
      <c r="K12" s="1443"/>
      <c r="L12" s="1436"/>
      <c r="M12" s="1436"/>
    </row>
    <row r="13" spans="1:13" ht="91.5" customHeight="1" x14ac:dyDescent="0.25">
      <c r="A13" s="791" t="s">
        <v>992</v>
      </c>
      <c r="B13" s="791" t="s">
        <v>2372</v>
      </c>
      <c r="C13" s="791" t="s">
        <v>2373</v>
      </c>
      <c r="D13" s="791" t="s">
        <v>2374</v>
      </c>
      <c r="E13" s="791" t="s">
        <v>2367</v>
      </c>
      <c r="F13" s="791" t="s">
        <v>2368</v>
      </c>
      <c r="G13" s="791" t="s">
        <v>2369</v>
      </c>
      <c r="H13" s="1058" t="s">
        <v>2375</v>
      </c>
      <c r="I13" s="1058" t="s">
        <v>2376</v>
      </c>
      <c r="J13" s="789" t="s">
        <v>2377</v>
      </c>
      <c r="K13" s="1059" t="s">
        <v>2378</v>
      </c>
      <c r="L13" s="1060">
        <v>0</v>
      </c>
      <c r="M13" s="1061">
        <v>0</v>
      </c>
    </row>
    <row r="14" spans="1:13" ht="91.5" customHeight="1" x14ac:dyDescent="0.25">
      <c r="A14" s="791" t="s">
        <v>991</v>
      </c>
      <c r="B14" s="791" t="s">
        <v>2379</v>
      </c>
      <c r="C14" s="791" t="s">
        <v>2380</v>
      </c>
      <c r="D14" s="791" t="s">
        <v>2381</v>
      </c>
      <c r="E14" s="1059" t="s">
        <v>2367</v>
      </c>
      <c r="F14" s="1059" t="s">
        <v>2382</v>
      </c>
      <c r="G14" s="1062" t="s">
        <v>2383</v>
      </c>
      <c r="H14" s="1063" t="s">
        <v>2384</v>
      </c>
      <c r="I14" s="1058" t="s">
        <v>2385</v>
      </c>
      <c r="J14" s="791" t="s">
        <v>2386</v>
      </c>
      <c r="K14" s="1059" t="s">
        <v>2378</v>
      </c>
      <c r="L14" s="1060">
        <v>3666</v>
      </c>
      <c r="M14" s="1061">
        <v>0.13159999999999999</v>
      </c>
    </row>
    <row r="15" spans="1:13" ht="133.5" customHeight="1" x14ac:dyDescent="0.25">
      <c r="A15" s="1437" t="s">
        <v>990</v>
      </c>
      <c r="B15" s="1059" t="s">
        <v>2387</v>
      </c>
      <c r="C15" s="1064" t="s">
        <v>2388</v>
      </c>
      <c r="D15" s="1064" t="s">
        <v>2389</v>
      </c>
      <c r="E15" s="791" t="s">
        <v>2367</v>
      </c>
      <c r="F15" s="1065" t="s">
        <v>2390</v>
      </c>
      <c r="G15" s="1062" t="s">
        <v>2383</v>
      </c>
      <c r="H15" s="1058">
        <v>22</v>
      </c>
      <c r="I15" s="1058">
        <v>24</v>
      </c>
      <c r="J15" s="1065" t="s">
        <v>2391</v>
      </c>
      <c r="K15" s="1059" t="s">
        <v>2378</v>
      </c>
      <c r="L15" s="1066">
        <v>0</v>
      </c>
      <c r="M15" s="1067">
        <v>0</v>
      </c>
    </row>
    <row r="16" spans="1:13" ht="116.25" customHeight="1" x14ac:dyDescent="0.25">
      <c r="A16" s="1438"/>
      <c r="B16" s="791" t="s">
        <v>2392</v>
      </c>
      <c r="C16" s="791" t="s">
        <v>2393</v>
      </c>
      <c r="D16" s="791" t="s">
        <v>2394</v>
      </c>
      <c r="E16" s="1059" t="s">
        <v>2367</v>
      </c>
      <c r="F16" s="1059" t="s">
        <v>2382</v>
      </c>
      <c r="G16" s="1062" t="s">
        <v>2383</v>
      </c>
      <c r="H16" s="1058" t="s">
        <v>2395</v>
      </c>
      <c r="I16" s="1058" t="s">
        <v>2396</v>
      </c>
      <c r="J16" s="791" t="s">
        <v>2397</v>
      </c>
      <c r="K16" s="1059" t="s">
        <v>2378</v>
      </c>
      <c r="L16" s="1060">
        <v>7123</v>
      </c>
      <c r="M16" s="1068">
        <v>0.20100000000000001</v>
      </c>
    </row>
    <row r="17" spans="1:13" ht="124.5" customHeight="1" x14ac:dyDescent="0.25">
      <c r="A17" s="1439"/>
      <c r="B17" s="791" t="s">
        <v>2398</v>
      </c>
      <c r="C17" s="791" t="s">
        <v>2399</v>
      </c>
      <c r="D17" s="791" t="s">
        <v>2400</v>
      </c>
      <c r="E17" s="1059" t="s">
        <v>2367</v>
      </c>
      <c r="F17" s="1059" t="s">
        <v>2401</v>
      </c>
      <c r="G17" s="1062" t="s">
        <v>2383</v>
      </c>
      <c r="H17" s="790" t="s">
        <v>2402</v>
      </c>
      <c r="I17" s="790" t="s">
        <v>2402</v>
      </c>
      <c r="J17" s="791" t="s">
        <v>2403</v>
      </c>
      <c r="K17" s="791" t="s">
        <v>2404</v>
      </c>
      <c r="L17" s="1069">
        <v>1</v>
      </c>
      <c r="M17" s="1070">
        <v>0.25</v>
      </c>
    </row>
    <row r="18" spans="1:13" ht="1.5" customHeight="1" x14ac:dyDescent="0.25">
      <c r="A18" s="1071" t="s">
        <v>2405</v>
      </c>
      <c r="G18" s="783"/>
      <c r="H18" s="783"/>
      <c r="I18" s="783"/>
      <c r="L18" s="1072"/>
      <c r="M18" s="1073"/>
    </row>
    <row r="19" spans="1:13" ht="18.600000000000001" customHeight="1" x14ac:dyDescent="0.25"/>
    <row r="20" spans="1:13" x14ac:dyDescent="0.25">
      <c r="B20" s="1440"/>
      <c r="C20" s="1440"/>
      <c r="D20" s="1440"/>
      <c r="E20" s="1440"/>
      <c r="F20" s="1440"/>
      <c r="G20" s="1440"/>
      <c r="H20" s="1440"/>
    </row>
  </sheetData>
  <mergeCells count="33">
    <mergeCell ref="A1:B1"/>
    <mergeCell ref="C1:K1"/>
    <mergeCell ref="A2:B2"/>
    <mergeCell ref="C2:K2"/>
    <mergeCell ref="A3:B3"/>
    <mergeCell ref="C3:K3"/>
    <mergeCell ref="M8:M9"/>
    <mergeCell ref="A4:B4"/>
    <mergeCell ref="C4:K4"/>
    <mergeCell ref="A5:B5"/>
    <mergeCell ref="C5:K5"/>
    <mergeCell ref="A6:B6"/>
    <mergeCell ref="I6:M6"/>
    <mergeCell ref="A7:K7"/>
    <mergeCell ref="A8:A9"/>
    <mergeCell ref="C8:G8"/>
    <mergeCell ref="K8:K9"/>
    <mergeCell ref="L8:L9"/>
    <mergeCell ref="M10:M12"/>
    <mergeCell ref="A15:A17"/>
    <mergeCell ref="B20:H20"/>
    <mergeCell ref="G10:G12"/>
    <mergeCell ref="H10:H12"/>
    <mergeCell ref="I10:I12"/>
    <mergeCell ref="J10:J12"/>
    <mergeCell ref="K10:K12"/>
    <mergeCell ref="L10:L12"/>
    <mergeCell ref="A10:A12"/>
    <mergeCell ref="B10:B12"/>
    <mergeCell ref="C10:C12"/>
    <mergeCell ref="D10:D12"/>
    <mergeCell ref="E10:E12"/>
    <mergeCell ref="F10:F12"/>
  </mergeCells>
  <pageMargins left="0.70866141732283472" right="0.70866141732283472" top="0.82677165354330717" bottom="0.74803149606299213" header="0.31496062992125984" footer="0.31496062992125984"/>
  <pageSetup scale="41" fitToHeight="2" orientation="landscape" verticalDpi="1200" r:id="rId1"/>
  <headerFooter>
    <oddHeader>&amp;L&amp;G&amp;C&amp;14Matriz de Indicadores para Resultados&amp;R&amp;G</oddHeader>
    <oddFooter>&amp;R&amp;P / &amp;N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B050"/>
  </sheetPr>
  <dimension ref="A1:J37"/>
  <sheetViews>
    <sheetView view="pageBreakPreview" zoomScaleNormal="100" zoomScaleSheetLayoutView="100" workbookViewId="0">
      <selection activeCell="C30" sqref="C30"/>
    </sheetView>
  </sheetViews>
  <sheetFormatPr baseColWidth="10" defaultColWidth="11.28515625" defaultRowHeight="16.5" x14ac:dyDescent="0.3"/>
  <cols>
    <col min="1" max="1" width="4.28515625" style="110" customWidth="1"/>
    <col min="2" max="2" width="41" style="92" customWidth="1"/>
    <col min="3" max="5" width="15.7109375" style="92" customWidth="1"/>
    <col min="6" max="16384" width="11.28515625" style="92"/>
  </cols>
  <sheetData>
    <row r="1" spans="1:6" x14ac:dyDescent="0.3">
      <c r="A1" s="615"/>
      <c r="B1" s="1468" t="str">
        <f>'ETCA-I-01'!A1</f>
        <v>INSTITUTO DE CAPACITACIÓN PARA EL TRABAJO DEL ESTADO DE SONORA</v>
      </c>
      <c r="C1" s="1468"/>
      <c r="D1" s="1468"/>
      <c r="E1" s="1468"/>
    </row>
    <row r="2" spans="1:6" x14ac:dyDescent="0.3">
      <c r="A2" s="315"/>
      <c r="B2" s="1405" t="s">
        <v>762</v>
      </c>
      <c r="C2" s="1405"/>
      <c r="D2" s="1405"/>
      <c r="E2" s="1405"/>
    </row>
    <row r="3" spans="1:6" x14ac:dyDescent="0.3">
      <c r="A3" s="1469" t="str">
        <f>'ETCA-I-03'!A3</f>
        <v>Del 01 de Enero al 30 de Septiembre de 2020</v>
      </c>
      <c r="B3" s="1469"/>
      <c r="C3" s="1469"/>
      <c r="D3" s="1469"/>
      <c r="E3" s="1469"/>
    </row>
    <row r="4" spans="1:6" x14ac:dyDescent="0.3">
      <c r="A4" s="625"/>
      <c r="B4" s="1405" t="s">
        <v>958</v>
      </c>
      <c r="C4" s="1405"/>
      <c r="D4" s="617"/>
      <c r="E4" s="315"/>
    </row>
    <row r="5" spans="1:6" ht="6.75" customHeight="1" thickBot="1" x14ac:dyDescent="0.35">
      <c r="A5" s="615"/>
      <c r="B5" s="618"/>
      <c r="C5" s="618"/>
      <c r="D5" s="618"/>
      <c r="E5" s="618"/>
    </row>
    <row r="6" spans="1:6" s="191" customFormat="1" x14ac:dyDescent="0.25">
      <c r="A6" s="1460" t="s">
        <v>241</v>
      </c>
      <c r="B6" s="1461"/>
      <c r="C6" s="1464" t="s">
        <v>763</v>
      </c>
      <c r="D6" s="1464" t="s">
        <v>380</v>
      </c>
      <c r="E6" s="1470" t="s">
        <v>764</v>
      </c>
    </row>
    <row r="7" spans="1:6" s="191" customFormat="1" ht="17.25" thickBot="1" x14ac:dyDescent="0.3">
      <c r="A7" s="1462"/>
      <c r="B7" s="1463"/>
      <c r="C7" s="1465"/>
      <c r="D7" s="1465"/>
      <c r="E7" s="1471"/>
    </row>
    <row r="8" spans="1:6" s="191" customFormat="1" ht="20.25" customHeight="1" x14ac:dyDescent="0.25">
      <c r="A8" s="371" t="s">
        <v>765</v>
      </c>
      <c r="B8" s="322"/>
      <c r="C8" s="332">
        <f>C9+C10</f>
        <v>130107095.59</v>
      </c>
      <c r="D8" s="332">
        <f>D9+D10</f>
        <v>104786402.65000001</v>
      </c>
      <c r="E8" s="377">
        <f>E9+E10</f>
        <v>104786402.65000001</v>
      </c>
      <c r="F8" s="404" t="str">
        <f>IF((C8-'ETCA-II-01'!C44)&gt;0.9,"ERROR!!!!! EL MONTO NO COINCIDE CON LO REPORTADO EN EL FORMATO ETCA-II-01 EN EL TOTAL DEVENGADO DEL ANALÍTICO DE INGRESOS","")</f>
        <v/>
      </c>
    </row>
    <row r="9" spans="1:6" s="191" customFormat="1" ht="20.25" customHeight="1" x14ac:dyDescent="0.25">
      <c r="A9" s="321"/>
      <c r="B9" s="373" t="s">
        <v>766</v>
      </c>
      <c r="C9" s="323"/>
      <c r="D9" s="323"/>
      <c r="E9" s="372"/>
    </row>
    <row r="10" spans="1:6" s="191" customFormat="1" ht="20.25" customHeight="1" x14ac:dyDescent="0.25">
      <c r="A10" s="321"/>
      <c r="B10" s="373" t="s">
        <v>767</v>
      </c>
      <c r="C10" s="323">
        <v>130107095.59</v>
      </c>
      <c r="D10" s="323">
        <v>104786402.65000001</v>
      </c>
      <c r="E10" s="323">
        <v>104786402.65000001</v>
      </c>
    </row>
    <row r="11" spans="1:6" s="191" customFormat="1" ht="20.25" customHeight="1" x14ac:dyDescent="0.25">
      <c r="A11" s="371" t="s">
        <v>768</v>
      </c>
      <c r="B11" s="373"/>
      <c r="C11" s="332">
        <f>C12+C13</f>
        <v>130107095.59</v>
      </c>
      <c r="D11" s="332">
        <f>D12+D13</f>
        <v>91088618</v>
      </c>
      <c r="E11" s="377">
        <f>E12+E13</f>
        <v>88412471.430000007</v>
      </c>
      <c r="F11" s="404" t="str">
        <f>IF((C11-'ETCA II-04'!B80)&gt;0.9,"ERROR!!!!! EL MONTO NO COINCIDE CON LO REPORTADO EN EL FORMATO ETCA-II-04 EN EL TOTAL DEVENGADO DEL ANALÍTICO DE INGRESOS","")</f>
        <v/>
      </c>
    </row>
    <row r="12" spans="1:6" s="191" customFormat="1" ht="20.25" customHeight="1" x14ac:dyDescent="0.25">
      <c r="A12" s="321"/>
      <c r="B12" s="373" t="s">
        <v>769</v>
      </c>
      <c r="C12" s="323"/>
      <c r="D12" s="323"/>
      <c r="E12" s="372"/>
    </row>
    <row r="13" spans="1:6" s="191" customFormat="1" ht="20.25" customHeight="1" x14ac:dyDescent="0.25">
      <c r="A13" s="321"/>
      <c r="B13" s="373" t="s">
        <v>770</v>
      </c>
      <c r="C13" s="323">
        <v>130107095.59</v>
      </c>
      <c r="D13" s="323">
        <v>91088618</v>
      </c>
      <c r="E13" s="372">
        <v>88412471.430000007</v>
      </c>
    </row>
    <row r="14" spans="1:6" s="191" customFormat="1" ht="20.25" customHeight="1" x14ac:dyDescent="0.25">
      <c r="A14" s="371" t="s">
        <v>771</v>
      </c>
      <c r="B14" s="373"/>
      <c r="C14" s="332">
        <f>C8-C11</f>
        <v>0</v>
      </c>
      <c r="D14" s="332">
        <f>D8-D11</f>
        <v>13697784.650000006</v>
      </c>
      <c r="E14" s="377">
        <f>E8-E11</f>
        <v>16373931.219999999</v>
      </c>
    </row>
    <row r="15" spans="1:6" s="191" customFormat="1" ht="20.25" customHeight="1" thickBot="1" x14ac:dyDescent="0.3">
      <c r="A15" s="321"/>
      <c r="B15" s="322"/>
      <c r="C15" s="323"/>
      <c r="D15" s="323"/>
      <c r="E15" s="325"/>
    </row>
    <row r="16" spans="1:6" s="191" customFormat="1" x14ac:dyDescent="0.25">
      <c r="A16" s="1460" t="s">
        <v>241</v>
      </c>
      <c r="B16" s="1461"/>
      <c r="C16" s="1464" t="s">
        <v>763</v>
      </c>
      <c r="D16" s="1464" t="s">
        <v>380</v>
      </c>
      <c r="E16" s="1466" t="s">
        <v>764</v>
      </c>
    </row>
    <row r="17" spans="1:10" s="191" customFormat="1" ht="12" customHeight="1" thickBot="1" x14ac:dyDescent="0.3">
      <c r="A17" s="1462"/>
      <c r="B17" s="1463"/>
      <c r="C17" s="1465"/>
      <c r="D17" s="1465"/>
      <c r="E17" s="1467"/>
    </row>
    <row r="18" spans="1:10" s="191" customFormat="1" ht="20.25" customHeight="1" x14ac:dyDescent="0.25">
      <c r="A18" s="371" t="s">
        <v>772</v>
      </c>
      <c r="B18" s="322"/>
      <c r="C18" s="332">
        <f>C14</f>
        <v>0</v>
      </c>
      <c r="D18" s="332">
        <f>D14</f>
        <v>13697784.650000006</v>
      </c>
      <c r="E18" s="575">
        <f>E14</f>
        <v>16373931.219999999</v>
      </c>
    </row>
    <row r="19" spans="1:10" s="191" customFormat="1" ht="20.25" customHeight="1" x14ac:dyDescent="0.25">
      <c r="A19" s="371" t="s">
        <v>773</v>
      </c>
      <c r="B19" s="322"/>
      <c r="C19" s="323"/>
      <c r="D19" s="323"/>
      <c r="E19" s="372"/>
      <c r="F19" s="404" t="str">
        <f>IF((D19-'ETCA-I-03'!C45)&gt;0.9,"ERROR!!!!! EL MONTO NO COINCIDE CON LO REPORTADO EN EL FORMATO ETCA-I-03 POR CONCEPTO DE INTERESES, COMISIONES Y GASTOS DE LA DEUDA","")</f>
        <v/>
      </c>
    </row>
    <row r="20" spans="1:10" s="191" customFormat="1" ht="20.25" customHeight="1" x14ac:dyDescent="0.25">
      <c r="A20" s="371" t="s">
        <v>774</v>
      </c>
      <c r="B20" s="322"/>
      <c r="C20" s="332">
        <f>C18-C19</f>
        <v>0</v>
      </c>
      <c r="D20" s="332">
        <f>D18-D19</f>
        <v>13697784.650000006</v>
      </c>
      <c r="E20" s="377">
        <f>E18-E19</f>
        <v>16373931.219999999</v>
      </c>
    </row>
    <row r="21" spans="1:10" s="191" customFormat="1" ht="20.25" customHeight="1" thickBot="1" x14ac:dyDescent="0.3">
      <c r="A21" s="321"/>
      <c r="B21" s="322"/>
      <c r="C21" s="338"/>
      <c r="D21" s="338"/>
      <c r="E21" s="629"/>
    </row>
    <row r="22" spans="1:10" s="191" customFormat="1" ht="28.5" customHeight="1" x14ac:dyDescent="0.25">
      <c r="A22" s="1460" t="s">
        <v>241</v>
      </c>
      <c r="B22" s="1461"/>
      <c r="C22" s="1464" t="s">
        <v>763</v>
      </c>
      <c r="D22" s="374" t="s">
        <v>380</v>
      </c>
      <c r="E22" s="1466" t="s">
        <v>764</v>
      </c>
    </row>
    <row r="23" spans="1:10" s="191" customFormat="1" ht="0.75" customHeight="1" thickBot="1" x14ac:dyDescent="0.3">
      <c r="A23" s="1462"/>
      <c r="B23" s="1463"/>
      <c r="C23" s="1465"/>
      <c r="D23" s="375"/>
      <c r="E23" s="1467"/>
    </row>
    <row r="24" spans="1:10" s="191" customFormat="1" ht="20.25" customHeight="1" x14ac:dyDescent="0.25">
      <c r="A24" s="371" t="s">
        <v>775</v>
      </c>
      <c r="B24" s="322"/>
      <c r="C24" s="323"/>
      <c r="D24" s="323"/>
      <c r="E24" s="325"/>
    </row>
    <row r="25" spans="1:10" s="191" customFormat="1" ht="20.25" customHeight="1" x14ac:dyDescent="0.25">
      <c r="A25" s="371" t="s">
        <v>776</v>
      </c>
      <c r="B25" s="322"/>
      <c r="C25" s="323"/>
      <c r="D25" s="323"/>
      <c r="E25" s="325"/>
    </row>
    <row r="26" spans="1:10" s="191" customFormat="1" ht="20.25" customHeight="1" x14ac:dyDescent="0.25">
      <c r="A26" s="371" t="s">
        <v>777</v>
      </c>
      <c r="B26" s="322"/>
      <c r="C26" s="332">
        <f>C24-C25</f>
        <v>0</v>
      </c>
      <c r="D26" s="332">
        <f>D24-D25</f>
        <v>0</v>
      </c>
      <c r="E26" s="377">
        <f>E24-E25</f>
        <v>0</v>
      </c>
    </row>
    <row r="27" spans="1:10" s="191" customFormat="1" ht="20.25" customHeight="1" thickBot="1" x14ac:dyDescent="0.3">
      <c r="A27" s="626"/>
      <c r="B27" s="627"/>
      <c r="C27" s="628"/>
      <c r="D27" s="628"/>
      <c r="E27" s="376"/>
    </row>
    <row r="28" spans="1:10" s="191" customFormat="1" ht="18" customHeight="1" x14ac:dyDescent="0.25">
      <c r="A28" s="619" t="s">
        <v>81</v>
      </c>
      <c r="B28" s="620"/>
      <c r="C28" s="620"/>
      <c r="D28" s="620"/>
      <c r="E28" s="620"/>
    </row>
    <row r="29" spans="1:10" s="191" customFormat="1" ht="18" customHeight="1" x14ac:dyDescent="0.25">
      <c r="A29" s="490"/>
      <c r="B29" s="490"/>
      <c r="C29" s="490"/>
      <c r="D29" s="490"/>
      <c r="E29" s="490"/>
    </row>
    <row r="30" spans="1:10" s="191" customFormat="1" ht="18" customHeight="1" x14ac:dyDescent="0.25">
      <c r="A30" s="490"/>
      <c r="B30" s="490"/>
      <c r="C30" s="490"/>
      <c r="D30" s="490"/>
      <c r="E30" s="490"/>
    </row>
    <row r="31" spans="1:10" s="191" customFormat="1" ht="18" customHeight="1" x14ac:dyDescent="0.25">
      <c r="A31" s="490"/>
      <c r="B31" s="490"/>
      <c r="C31" s="490"/>
      <c r="D31" s="490"/>
      <c r="E31" s="490"/>
    </row>
    <row r="32" spans="1:10" ht="18" customHeight="1" x14ac:dyDescent="0.3">
      <c r="A32" s="619" t="s">
        <v>239</v>
      </c>
      <c r="B32" s="621" t="s">
        <v>778</v>
      </c>
      <c r="C32" s="620"/>
      <c r="D32" s="620"/>
      <c r="E32" s="620"/>
      <c r="J32" s="331"/>
    </row>
    <row r="33" spans="1:5" ht="49.5" customHeight="1" x14ac:dyDescent="0.3">
      <c r="A33" s="1459" t="s">
        <v>779</v>
      </c>
      <c r="B33" s="1459"/>
      <c r="C33" s="1459"/>
      <c r="D33" s="1459"/>
      <c r="E33" s="1459"/>
    </row>
    <row r="34" spans="1:5" x14ac:dyDescent="0.3">
      <c r="A34" s="616"/>
      <c r="B34" s="620"/>
      <c r="C34" s="620"/>
      <c r="D34" s="620"/>
      <c r="E34" s="620"/>
    </row>
    <row r="35" spans="1:5" ht="75" customHeight="1" x14ac:dyDescent="0.3">
      <c r="A35" s="1459" t="s">
        <v>780</v>
      </c>
      <c r="B35" s="1459"/>
      <c r="C35" s="1459"/>
      <c r="D35" s="1459"/>
      <c r="E35" s="1459"/>
    </row>
    <row r="36" spans="1:5" ht="5.25" customHeight="1" x14ac:dyDescent="0.3">
      <c r="A36" s="616"/>
      <c r="B36" s="620"/>
      <c r="C36" s="620"/>
      <c r="D36" s="620"/>
      <c r="E36" s="620"/>
    </row>
    <row r="37" spans="1:5" ht="13.5" customHeight="1" x14ac:dyDescent="0.3">
      <c r="A37" s="1459" t="s">
        <v>781</v>
      </c>
      <c r="B37" s="1459"/>
      <c r="C37" s="1459"/>
      <c r="D37" s="1459"/>
      <c r="E37" s="1459"/>
    </row>
  </sheetData>
  <sheetProtection insertHyperlinks="0"/>
  <mergeCells count="18">
    <mergeCell ref="B1:E1"/>
    <mergeCell ref="B2:E2"/>
    <mergeCell ref="B4:C4"/>
    <mergeCell ref="A3:E3"/>
    <mergeCell ref="A33:E33"/>
    <mergeCell ref="A6:B7"/>
    <mergeCell ref="C6:C7"/>
    <mergeCell ref="E6:E7"/>
    <mergeCell ref="C16:C17"/>
    <mergeCell ref="E16:E17"/>
    <mergeCell ref="A16:B17"/>
    <mergeCell ref="D6:D7"/>
    <mergeCell ref="D16:D17"/>
    <mergeCell ref="A35:E35"/>
    <mergeCell ref="A37:E37"/>
    <mergeCell ref="A22:B23"/>
    <mergeCell ref="C22:C23"/>
    <mergeCell ref="E22:E23"/>
  </mergeCells>
  <printOptions horizontalCentered="1"/>
  <pageMargins left="0.39370078740157483" right="0.39370078740157483" top="0.74803149606299213" bottom="0.74803149606299213" header="0.31496062992125984" footer="0.31496062992125984"/>
  <pageSetup scale="93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E85"/>
  <sheetViews>
    <sheetView workbookViewId="0">
      <pane ySplit="8" topLeftCell="A12" activePane="bottomLeft" state="frozen"/>
      <selection pane="bottomLeft" activeCell="L96" sqref="L96"/>
    </sheetView>
  </sheetViews>
  <sheetFormatPr baseColWidth="10" defaultRowHeight="12.75" x14ac:dyDescent="0.2"/>
  <cols>
    <col min="1" max="1" width="4.85546875" style="924" customWidth="1"/>
    <col min="2" max="2" width="69.7109375" style="924" bestFit="1" customWidth="1"/>
    <col min="3" max="3" width="17.7109375" style="924" customWidth="1"/>
    <col min="4" max="4" width="18" style="924" customWidth="1"/>
    <col min="5" max="5" width="20.85546875" style="924" customWidth="1"/>
    <col min="6" max="256" width="11.42578125" style="924"/>
    <col min="257" max="257" width="4.85546875" style="924" customWidth="1"/>
    <col min="258" max="258" width="69.7109375" style="924" bestFit="1" customWidth="1"/>
    <col min="259" max="259" width="17.7109375" style="924" customWidth="1"/>
    <col min="260" max="260" width="18" style="924" customWidth="1"/>
    <col min="261" max="261" width="20.85546875" style="924" customWidth="1"/>
    <col min="262" max="512" width="11.42578125" style="924"/>
    <col min="513" max="513" width="4.85546875" style="924" customWidth="1"/>
    <col min="514" max="514" width="69.7109375" style="924" bestFit="1" customWidth="1"/>
    <col min="515" max="515" width="17.7109375" style="924" customWidth="1"/>
    <col min="516" max="516" width="18" style="924" customWidth="1"/>
    <col min="517" max="517" width="20.85546875" style="924" customWidth="1"/>
    <col min="518" max="768" width="11.42578125" style="924"/>
    <col min="769" max="769" width="4.85546875" style="924" customWidth="1"/>
    <col min="770" max="770" width="69.7109375" style="924" bestFit="1" customWidth="1"/>
    <col min="771" max="771" width="17.7109375" style="924" customWidth="1"/>
    <col min="772" max="772" width="18" style="924" customWidth="1"/>
    <col min="773" max="773" width="20.85546875" style="924" customWidth="1"/>
    <col min="774" max="1024" width="11.42578125" style="924"/>
    <col min="1025" max="1025" width="4.85546875" style="924" customWidth="1"/>
    <col min="1026" max="1026" width="69.7109375" style="924" bestFit="1" customWidth="1"/>
    <col min="1027" max="1027" width="17.7109375" style="924" customWidth="1"/>
    <col min="1028" max="1028" width="18" style="924" customWidth="1"/>
    <col min="1029" max="1029" width="20.85546875" style="924" customWidth="1"/>
    <col min="1030" max="1280" width="11.42578125" style="924"/>
    <col min="1281" max="1281" width="4.85546875" style="924" customWidth="1"/>
    <col min="1282" max="1282" width="69.7109375" style="924" bestFit="1" customWidth="1"/>
    <col min="1283" max="1283" width="17.7109375" style="924" customWidth="1"/>
    <col min="1284" max="1284" width="18" style="924" customWidth="1"/>
    <col min="1285" max="1285" width="20.85546875" style="924" customWidth="1"/>
    <col min="1286" max="1536" width="11.42578125" style="924"/>
    <col min="1537" max="1537" width="4.85546875" style="924" customWidth="1"/>
    <col min="1538" max="1538" width="69.7109375" style="924" bestFit="1" customWidth="1"/>
    <col min="1539" max="1539" width="17.7109375" style="924" customWidth="1"/>
    <col min="1540" max="1540" width="18" style="924" customWidth="1"/>
    <col min="1541" max="1541" width="20.85546875" style="924" customWidth="1"/>
    <col min="1542" max="1792" width="11.42578125" style="924"/>
    <col min="1793" max="1793" width="4.85546875" style="924" customWidth="1"/>
    <col min="1794" max="1794" width="69.7109375" style="924" bestFit="1" customWidth="1"/>
    <col min="1795" max="1795" width="17.7109375" style="924" customWidth="1"/>
    <col min="1796" max="1796" width="18" style="924" customWidth="1"/>
    <col min="1797" max="1797" width="20.85546875" style="924" customWidth="1"/>
    <col min="1798" max="2048" width="11.42578125" style="924"/>
    <col min="2049" max="2049" width="4.85546875" style="924" customWidth="1"/>
    <col min="2050" max="2050" width="69.7109375" style="924" bestFit="1" customWidth="1"/>
    <col min="2051" max="2051" width="17.7109375" style="924" customWidth="1"/>
    <col min="2052" max="2052" width="18" style="924" customWidth="1"/>
    <col min="2053" max="2053" width="20.85546875" style="924" customWidth="1"/>
    <col min="2054" max="2304" width="11.42578125" style="924"/>
    <col min="2305" max="2305" width="4.85546875" style="924" customWidth="1"/>
    <col min="2306" max="2306" width="69.7109375" style="924" bestFit="1" customWidth="1"/>
    <col min="2307" max="2307" width="17.7109375" style="924" customWidth="1"/>
    <col min="2308" max="2308" width="18" style="924" customWidth="1"/>
    <col min="2309" max="2309" width="20.85546875" style="924" customWidth="1"/>
    <col min="2310" max="2560" width="11.42578125" style="924"/>
    <col min="2561" max="2561" width="4.85546875" style="924" customWidth="1"/>
    <col min="2562" max="2562" width="69.7109375" style="924" bestFit="1" customWidth="1"/>
    <col min="2563" max="2563" width="17.7109375" style="924" customWidth="1"/>
    <col min="2564" max="2564" width="18" style="924" customWidth="1"/>
    <col min="2565" max="2565" width="20.85546875" style="924" customWidth="1"/>
    <col min="2566" max="2816" width="11.42578125" style="924"/>
    <col min="2817" max="2817" width="4.85546875" style="924" customWidth="1"/>
    <col min="2818" max="2818" width="69.7109375" style="924" bestFit="1" customWidth="1"/>
    <col min="2819" max="2819" width="17.7109375" style="924" customWidth="1"/>
    <col min="2820" max="2820" width="18" style="924" customWidth="1"/>
    <col min="2821" max="2821" width="20.85546875" style="924" customWidth="1"/>
    <col min="2822" max="3072" width="11.42578125" style="924"/>
    <col min="3073" max="3073" width="4.85546875" style="924" customWidth="1"/>
    <col min="3074" max="3074" width="69.7109375" style="924" bestFit="1" customWidth="1"/>
    <col min="3075" max="3075" width="17.7109375" style="924" customWidth="1"/>
    <col min="3076" max="3076" width="18" style="924" customWidth="1"/>
    <col min="3077" max="3077" width="20.85546875" style="924" customWidth="1"/>
    <col min="3078" max="3328" width="11.42578125" style="924"/>
    <col min="3329" max="3329" width="4.85546875" style="924" customWidth="1"/>
    <col min="3330" max="3330" width="69.7109375" style="924" bestFit="1" customWidth="1"/>
    <col min="3331" max="3331" width="17.7109375" style="924" customWidth="1"/>
    <col min="3332" max="3332" width="18" style="924" customWidth="1"/>
    <col min="3333" max="3333" width="20.85546875" style="924" customWidth="1"/>
    <col min="3334" max="3584" width="11.42578125" style="924"/>
    <col min="3585" max="3585" width="4.85546875" style="924" customWidth="1"/>
    <col min="3586" max="3586" width="69.7109375" style="924" bestFit="1" customWidth="1"/>
    <col min="3587" max="3587" width="17.7109375" style="924" customWidth="1"/>
    <col min="3588" max="3588" width="18" style="924" customWidth="1"/>
    <col min="3589" max="3589" width="20.85546875" style="924" customWidth="1"/>
    <col min="3590" max="3840" width="11.42578125" style="924"/>
    <col min="3841" max="3841" width="4.85546875" style="924" customWidth="1"/>
    <col min="3842" max="3842" width="69.7109375" style="924" bestFit="1" customWidth="1"/>
    <col min="3843" max="3843" width="17.7109375" style="924" customWidth="1"/>
    <col min="3844" max="3844" width="18" style="924" customWidth="1"/>
    <col min="3845" max="3845" width="20.85546875" style="924" customWidth="1"/>
    <col min="3846" max="4096" width="11.42578125" style="924"/>
    <col min="4097" max="4097" width="4.85546875" style="924" customWidth="1"/>
    <col min="4098" max="4098" width="69.7109375" style="924" bestFit="1" customWidth="1"/>
    <col min="4099" max="4099" width="17.7109375" style="924" customWidth="1"/>
    <col min="4100" max="4100" width="18" style="924" customWidth="1"/>
    <col min="4101" max="4101" width="20.85546875" style="924" customWidth="1"/>
    <col min="4102" max="4352" width="11.42578125" style="924"/>
    <col min="4353" max="4353" width="4.85546875" style="924" customWidth="1"/>
    <col min="4354" max="4354" width="69.7109375" style="924" bestFit="1" customWidth="1"/>
    <col min="4355" max="4355" width="17.7109375" style="924" customWidth="1"/>
    <col min="4356" max="4356" width="18" style="924" customWidth="1"/>
    <col min="4357" max="4357" width="20.85546875" style="924" customWidth="1"/>
    <col min="4358" max="4608" width="11.42578125" style="924"/>
    <col min="4609" max="4609" width="4.85546875" style="924" customWidth="1"/>
    <col min="4610" max="4610" width="69.7109375" style="924" bestFit="1" customWidth="1"/>
    <col min="4611" max="4611" width="17.7109375" style="924" customWidth="1"/>
    <col min="4612" max="4612" width="18" style="924" customWidth="1"/>
    <col min="4613" max="4613" width="20.85546875" style="924" customWidth="1"/>
    <col min="4614" max="4864" width="11.42578125" style="924"/>
    <col min="4865" max="4865" width="4.85546875" style="924" customWidth="1"/>
    <col min="4866" max="4866" width="69.7109375" style="924" bestFit="1" customWidth="1"/>
    <col min="4867" max="4867" width="17.7109375" style="924" customWidth="1"/>
    <col min="4868" max="4868" width="18" style="924" customWidth="1"/>
    <col min="4869" max="4869" width="20.85546875" style="924" customWidth="1"/>
    <col min="4870" max="5120" width="11.42578125" style="924"/>
    <col min="5121" max="5121" width="4.85546875" style="924" customWidth="1"/>
    <col min="5122" max="5122" width="69.7109375" style="924" bestFit="1" customWidth="1"/>
    <col min="5123" max="5123" width="17.7109375" style="924" customWidth="1"/>
    <col min="5124" max="5124" width="18" style="924" customWidth="1"/>
    <col min="5125" max="5125" width="20.85546875" style="924" customWidth="1"/>
    <col min="5126" max="5376" width="11.42578125" style="924"/>
    <col min="5377" max="5377" width="4.85546875" style="924" customWidth="1"/>
    <col min="5378" max="5378" width="69.7109375" style="924" bestFit="1" customWidth="1"/>
    <col min="5379" max="5379" width="17.7109375" style="924" customWidth="1"/>
    <col min="5380" max="5380" width="18" style="924" customWidth="1"/>
    <col min="5381" max="5381" width="20.85546875" style="924" customWidth="1"/>
    <col min="5382" max="5632" width="11.42578125" style="924"/>
    <col min="5633" max="5633" width="4.85546875" style="924" customWidth="1"/>
    <col min="5634" max="5634" width="69.7109375" style="924" bestFit="1" customWidth="1"/>
    <col min="5635" max="5635" width="17.7109375" style="924" customWidth="1"/>
    <col min="5636" max="5636" width="18" style="924" customWidth="1"/>
    <col min="5637" max="5637" width="20.85546875" style="924" customWidth="1"/>
    <col min="5638" max="5888" width="11.42578125" style="924"/>
    <col min="5889" max="5889" width="4.85546875" style="924" customWidth="1"/>
    <col min="5890" max="5890" width="69.7109375" style="924" bestFit="1" customWidth="1"/>
    <col min="5891" max="5891" width="17.7109375" style="924" customWidth="1"/>
    <col min="5892" max="5892" width="18" style="924" customWidth="1"/>
    <col min="5893" max="5893" width="20.85546875" style="924" customWidth="1"/>
    <col min="5894" max="6144" width="11.42578125" style="924"/>
    <col min="6145" max="6145" width="4.85546875" style="924" customWidth="1"/>
    <col min="6146" max="6146" width="69.7109375" style="924" bestFit="1" customWidth="1"/>
    <col min="6147" max="6147" width="17.7109375" style="924" customWidth="1"/>
    <col min="6148" max="6148" width="18" style="924" customWidth="1"/>
    <col min="6149" max="6149" width="20.85546875" style="924" customWidth="1"/>
    <col min="6150" max="6400" width="11.42578125" style="924"/>
    <col min="6401" max="6401" width="4.85546875" style="924" customWidth="1"/>
    <col min="6402" max="6402" width="69.7109375" style="924" bestFit="1" customWidth="1"/>
    <col min="6403" max="6403" width="17.7109375" style="924" customWidth="1"/>
    <col min="6404" max="6404" width="18" style="924" customWidth="1"/>
    <col min="6405" max="6405" width="20.85546875" style="924" customWidth="1"/>
    <col min="6406" max="6656" width="11.42578125" style="924"/>
    <col min="6657" max="6657" width="4.85546875" style="924" customWidth="1"/>
    <col min="6658" max="6658" width="69.7109375" style="924" bestFit="1" customWidth="1"/>
    <col min="6659" max="6659" width="17.7109375" style="924" customWidth="1"/>
    <col min="6660" max="6660" width="18" style="924" customWidth="1"/>
    <col min="6661" max="6661" width="20.85546875" style="924" customWidth="1"/>
    <col min="6662" max="6912" width="11.42578125" style="924"/>
    <col min="6913" max="6913" width="4.85546875" style="924" customWidth="1"/>
    <col min="6914" max="6914" width="69.7109375" style="924" bestFit="1" customWidth="1"/>
    <col min="6915" max="6915" width="17.7109375" style="924" customWidth="1"/>
    <col min="6916" max="6916" width="18" style="924" customWidth="1"/>
    <col min="6917" max="6917" width="20.85546875" style="924" customWidth="1"/>
    <col min="6918" max="7168" width="11.42578125" style="924"/>
    <col min="7169" max="7169" width="4.85546875" style="924" customWidth="1"/>
    <col min="7170" max="7170" width="69.7109375" style="924" bestFit="1" customWidth="1"/>
    <col min="7171" max="7171" width="17.7109375" style="924" customWidth="1"/>
    <col min="7172" max="7172" width="18" style="924" customWidth="1"/>
    <col min="7173" max="7173" width="20.85546875" style="924" customWidth="1"/>
    <col min="7174" max="7424" width="11.42578125" style="924"/>
    <col min="7425" max="7425" width="4.85546875" style="924" customWidth="1"/>
    <col min="7426" max="7426" width="69.7109375" style="924" bestFit="1" customWidth="1"/>
    <col min="7427" max="7427" width="17.7109375" style="924" customWidth="1"/>
    <col min="7428" max="7428" width="18" style="924" customWidth="1"/>
    <col min="7429" max="7429" width="20.85546875" style="924" customWidth="1"/>
    <col min="7430" max="7680" width="11.42578125" style="924"/>
    <col min="7681" max="7681" width="4.85546875" style="924" customWidth="1"/>
    <col min="7682" max="7682" width="69.7109375" style="924" bestFit="1" customWidth="1"/>
    <col min="7683" max="7683" width="17.7109375" style="924" customWidth="1"/>
    <col min="7684" max="7684" width="18" style="924" customWidth="1"/>
    <col min="7685" max="7685" width="20.85546875" style="924" customWidth="1"/>
    <col min="7686" max="7936" width="11.42578125" style="924"/>
    <col min="7937" max="7937" width="4.85546875" style="924" customWidth="1"/>
    <col min="7938" max="7938" width="69.7109375" style="924" bestFit="1" customWidth="1"/>
    <col min="7939" max="7939" width="17.7109375" style="924" customWidth="1"/>
    <col min="7940" max="7940" width="18" style="924" customWidth="1"/>
    <col min="7941" max="7941" width="20.85546875" style="924" customWidth="1"/>
    <col min="7942" max="8192" width="11.42578125" style="924"/>
    <col min="8193" max="8193" width="4.85546875" style="924" customWidth="1"/>
    <col min="8194" max="8194" width="69.7109375" style="924" bestFit="1" customWidth="1"/>
    <col min="8195" max="8195" width="17.7109375" style="924" customWidth="1"/>
    <col min="8196" max="8196" width="18" style="924" customWidth="1"/>
    <col min="8197" max="8197" width="20.85546875" style="924" customWidth="1"/>
    <col min="8198" max="8448" width="11.42578125" style="924"/>
    <col min="8449" max="8449" width="4.85546875" style="924" customWidth="1"/>
    <col min="8450" max="8450" width="69.7109375" style="924" bestFit="1" customWidth="1"/>
    <col min="8451" max="8451" width="17.7109375" style="924" customWidth="1"/>
    <col min="8452" max="8452" width="18" style="924" customWidth="1"/>
    <col min="8453" max="8453" width="20.85546875" style="924" customWidth="1"/>
    <col min="8454" max="8704" width="11.42578125" style="924"/>
    <col min="8705" max="8705" width="4.85546875" style="924" customWidth="1"/>
    <col min="8706" max="8706" width="69.7109375" style="924" bestFit="1" customWidth="1"/>
    <col min="8707" max="8707" width="17.7109375" style="924" customWidth="1"/>
    <col min="8708" max="8708" width="18" style="924" customWidth="1"/>
    <col min="8709" max="8709" width="20.85546875" style="924" customWidth="1"/>
    <col min="8710" max="8960" width="11.42578125" style="924"/>
    <col min="8961" max="8961" width="4.85546875" style="924" customWidth="1"/>
    <col min="8962" max="8962" width="69.7109375" style="924" bestFit="1" customWidth="1"/>
    <col min="8963" max="8963" width="17.7109375" style="924" customWidth="1"/>
    <col min="8964" max="8964" width="18" style="924" customWidth="1"/>
    <col min="8965" max="8965" width="20.85546875" style="924" customWidth="1"/>
    <col min="8966" max="9216" width="11.42578125" style="924"/>
    <col min="9217" max="9217" width="4.85546875" style="924" customWidth="1"/>
    <col min="9218" max="9218" width="69.7109375" style="924" bestFit="1" customWidth="1"/>
    <col min="9219" max="9219" width="17.7109375" style="924" customWidth="1"/>
    <col min="9220" max="9220" width="18" style="924" customWidth="1"/>
    <col min="9221" max="9221" width="20.85546875" style="924" customWidth="1"/>
    <col min="9222" max="9472" width="11.42578125" style="924"/>
    <col min="9473" max="9473" width="4.85546875" style="924" customWidth="1"/>
    <col min="9474" max="9474" width="69.7109375" style="924" bestFit="1" customWidth="1"/>
    <col min="9475" max="9475" width="17.7109375" style="924" customWidth="1"/>
    <col min="9476" max="9476" width="18" style="924" customWidth="1"/>
    <col min="9477" max="9477" width="20.85546875" style="924" customWidth="1"/>
    <col min="9478" max="9728" width="11.42578125" style="924"/>
    <col min="9729" max="9729" width="4.85546875" style="924" customWidth="1"/>
    <col min="9730" max="9730" width="69.7109375" style="924" bestFit="1" customWidth="1"/>
    <col min="9731" max="9731" width="17.7109375" style="924" customWidth="1"/>
    <col min="9732" max="9732" width="18" style="924" customWidth="1"/>
    <col min="9733" max="9733" width="20.85546875" style="924" customWidth="1"/>
    <col min="9734" max="9984" width="11.42578125" style="924"/>
    <col min="9985" max="9985" width="4.85546875" style="924" customWidth="1"/>
    <col min="9986" max="9986" width="69.7109375" style="924" bestFit="1" customWidth="1"/>
    <col min="9987" max="9987" width="17.7109375" style="924" customWidth="1"/>
    <col min="9988" max="9988" width="18" style="924" customWidth="1"/>
    <col min="9989" max="9989" width="20.85546875" style="924" customWidth="1"/>
    <col min="9990" max="10240" width="11.42578125" style="924"/>
    <col min="10241" max="10241" width="4.85546875" style="924" customWidth="1"/>
    <col min="10242" max="10242" width="69.7109375" style="924" bestFit="1" customWidth="1"/>
    <col min="10243" max="10243" width="17.7109375" style="924" customWidth="1"/>
    <col min="10244" max="10244" width="18" style="924" customWidth="1"/>
    <col min="10245" max="10245" width="20.85546875" style="924" customWidth="1"/>
    <col min="10246" max="10496" width="11.42578125" style="924"/>
    <col min="10497" max="10497" width="4.85546875" style="924" customWidth="1"/>
    <col min="10498" max="10498" width="69.7109375" style="924" bestFit="1" customWidth="1"/>
    <col min="10499" max="10499" width="17.7109375" style="924" customWidth="1"/>
    <col min="10500" max="10500" width="18" style="924" customWidth="1"/>
    <col min="10501" max="10501" width="20.85546875" style="924" customWidth="1"/>
    <col min="10502" max="10752" width="11.42578125" style="924"/>
    <col min="10753" max="10753" width="4.85546875" style="924" customWidth="1"/>
    <col min="10754" max="10754" width="69.7109375" style="924" bestFit="1" customWidth="1"/>
    <col min="10755" max="10755" width="17.7109375" style="924" customWidth="1"/>
    <col min="10756" max="10756" width="18" style="924" customWidth="1"/>
    <col min="10757" max="10757" width="20.85546875" style="924" customWidth="1"/>
    <col min="10758" max="11008" width="11.42578125" style="924"/>
    <col min="11009" max="11009" width="4.85546875" style="924" customWidth="1"/>
    <col min="11010" max="11010" width="69.7109375" style="924" bestFit="1" customWidth="1"/>
    <col min="11011" max="11011" width="17.7109375" style="924" customWidth="1"/>
    <col min="11012" max="11012" width="18" style="924" customWidth="1"/>
    <col min="11013" max="11013" width="20.85546875" style="924" customWidth="1"/>
    <col min="11014" max="11264" width="11.42578125" style="924"/>
    <col min="11265" max="11265" width="4.85546875" style="924" customWidth="1"/>
    <col min="11266" max="11266" width="69.7109375" style="924" bestFit="1" customWidth="1"/>
    <col min="11267" max="11267" width="17.7109375" style="924" customWidth="1"/>
    <col min="11268" max="11268" width="18" style="924" customWidth="1"/>
    <col min="11269" max="11269" width="20.85546875" style="924" customWidth="1"/>
    <col min="11270" max="11520" width="11.42578125" style="924"/>
    <col min="11521" max="11521" width="4.85546875" style="924" customWidth="1"/>
    <col min="11522" max="11522" width="69.7109375" style="924" bestFit="1" customWidth="1"/>
    <col min="11523" max="11523" width="17.7109375" style="924" customWidth="1"/>
    <col min="11524" max="11524" width="18" style="924" customWidth="1"/>
    <col min="11525" max="11525" width="20.85546875" style="924" customWidth="1"/>
    <col min="11526" max="11776" width="11.42578125" style="924"/>
    <col min="11777" max="11777" width="4.85546875" style="924" customWidth="1"/>
    <col min="11778" max="11778" width="69.7109375" style="924" bestFit="1" customWidth="1"/>
    <col min="11779" max="11779" width="17.7109375" style="924" customWidth="1"/>
    <col min="11780" max="11780" width="18" style="924" customWidth="1"/>
    <col min="11781" max="11781" width="20.85546875" style="924" customWidth="1"/>
    <col min="11782" max="12032" width="11.42578125" style="924"/>
    <col min="12033" max="12033" width="4.85546875" style="924" customWidth="1"/>
    <col min="12034" max="12034" width="69.7109375" style="924" bestFit="1" customWidth="1"/>
    <col min="12035" max="12035" width="17.7109375" style="924" customWidth="1"/>
    <col min="12036" max="12036" width="18" style="924" customWidth="1"/>
    <col min="12037" max="12037" width="20.85546875" style="924" customWidth="1"/>
    <col min="12038" max="12288" width="11.42578125" style="924"/>
    <col min="12289" max="12289" width="4.85546875" style="924" customWidth="1"/>
    <col min="12290" max="12290" width="69.7109375" style="924" bestFit="1" customWidth="1"/>
    <col min="12291" max="12291" width="17.7109375" style="924" customWidth="1"/>
    <col min="12292" max="12292" width="18" style="924" customWidth="1"/>
    <col min="12293" max="12293" width="20.85546875" style="924" customWidth="1"/>
    <col min="12294" max="12544" width="11.42578125" style="924"/>
    <col min="12545" max="12545" width="4.85546875" style="924" customWidth="1"/>
    <col min="12546" max="12546" width="69.7109375" style="924" bestFit="1" customWidth="1"/>
    <col min="12547" max="12547" width="17.7109375" style="924" customWidth="1"/>
    <col min="12548" max="12548" width="18" style="924" customWidth="1"/>
    <col min="12549" max="12549" width="20.85546875" style="924" customWidth="1"/>
    <col min="12550" max="12800" width="11.42578125" style="924"/>
    <col min="12801" max="12801" width="4.85546875" style="924" customWidth="1"/>
    <col min="12802" max="12802" width="69.7109375" style="924" bestFit="1" customWidth="1"/>
    <col min="12803" max="12803" width="17.7109375" style="924" customWidth="1"/>
    <col min="12804" max="12804" width="18" style="924" customWidth="1"/>
    <col min="12805" max="12805" width="20.85546875" style="924" customWidth="1"/>
    <col min="12806" max="13056" width="11.42578125" style="924"/>
    <col min="13057" max="13057" width="4.85546875" style="924" customWidth="1"/>
    <col min="13058" max="13058" width="69.7109375" style="924" bestFit="1" customWidth="1"/>
    <col min="13059" max="13059" width="17.7109375" style="924" customWidth="1"/>
    <col min="13060" max="13060" width="18" style="924" customWidth="1"/>
    <col min="13061" max="13061" width="20.85546875" style="924" customWidth="1"/>
    <col min="13062" max="13312" width="11.42578125" style="924"/>
    <col min="13313" max="13313" width="4.85546875" style="924" customWidth="1"/>
    <col min="13314" max="13314" width="69.7109375" style="924" bestFit="1" customWidth="1"/>
    <col min="13315" max="13315" width="17.7109375" style="924" customWidth="1"/>
    <col min="13316" max="13316" width="18" style="924" customWidth="1"/>
    <col min="13317" max="13317" width="20.85546875" style="924" customWidth="1"/>
    <col min="13318" max="13568" width="11.42578125" style="924"/>
    <col min="13569" max="13569" width="4.85546875" style="924" customWidth="1"/>
    <col min="13570" max="13570" width="69.7109375" style="924" bestFit="1" customWidth="1"/>
    <col min="13571" max="13571" width="17.7109375" style="924" customWidth="1"/>
    <col min="13572" max="13572" width="18" style="924" customWidth="1"/>
    <col min="13573" max="13573" width="20.85546875" style="924" customWidth="1"/>
    <col min="13574" max="13824" width="11.42578125" style="924"/>
    <col min="13825" max="13825" width="4.85546875" style="924" customWidth="1"/>
    <col min="13826" max="13826" width="69.7109375" style="924" bestFit="1" customWidth="1"/>
    <col min="13827" max="13827" width="17.7109375" style="924" customWidth="1"/>
    <col min="13828" max="13828" width="18" style="924" customWidth="1"/>
    <col min="13829" max="13829" width="20.85546875" style="924" customWidth="1"/>
    <col min="13830" max="14080" width="11.42578125" style="924"/>
    <col min="14081" max="14081" width="4.85546875" style="924" customWidth="1"/>
    <col min="14082" max="14082" width="69.7109375" style="924" bestFit="1" customWidth="1"/>
    <col min="14083" max="14083" width="17.7109375" style="924" customWidth="1"/>
    <col min="14084" max="14084" width="18" style="924" customWidth="1"/>
    <col min="14085" max="14085" width="20.85546875" style="924" customWidth="1"/>
    <col min="14086" max="14336" width="11.42578125" style="924"/>
    <col min="14337" max="14337" width="4.85546875" style="924" customWidth="1"/>
    <col min="14338" max="14338" width="69.7109375" style="924" bestFit="1" customWidth="1"/>
    <col min="14339" max="14339" width="17.7109375" style="924" customWidth="1"/>
    <col min="14340" max="14340" width="18" style="924" customWidth="1"/>
    <col min="14341" max="14341" width="20.85546875" style="924" customWidth="1"/>
    <col min="14342" max="14592" width="11.42578125" style="924"/>
    <col min="14593" max="14593" width="4.85546875" style="924" customWidth="1"/>
    <col min="14594" max="14594" width="69.7109375" style="924" bestFit="1" customWidth="1"/>
    <col min="14595" max="14595" width="17.7109375" style="924" customWidth="1"/>
    <col min="14596" max="14596" width="18" style="924" customWidth="1"/>
    <col min="14597" max="14597" width="20.85546875" style="924" customWidth="1"/>
    <col min="14598" max="14848" width="11.42578125" style="924"/>
    <col min="14849" max="14849" width="4.85546875" style="924" customWidth="1"/>
    <col min="14850" max="14850" width="69.7109375" style="924" bestFit="1" customWidth="1"/>
    <col min="14851" max="14851" width="17.7109375" style="924" customWidth="1"/>
    <col min="14852" max="14852" width="18" style="924" customWidth="1"/>
    <col min="14853" max="14853" width="20.85546875" style="924" customWidth="1"/>
    <col min="14854" max="15104" width="11.42578125" style="924"/>
    <col min="15105" max="15105" width="4.85546875" style="924" customWidth="1"/>
    <col min="15106" max="15106" width="69.7109375" style="924" bestFit="1" customWidth="1"/>
    <col min="15107" max="15107" width="17.7109375" style="924" customWidth="1"/>
    <col min="15108" max="15108" width="18" style="924" customWidth="1"/>
    <col min="15109" max="15109" width="20.85546875" style="924" customWidth="1"/>
    <col min="15110" max="15360" width="11.42578125" style="924"/>
    <col min="15361" max="15361" width="4.85546875" style="924" customWidth="1"/>
    <col min="15362" max="15362" width="69.7109375" style="924" bestFit="1" customWidth="1"/>
    <col min="15363" max="15363" width="17.7109375" style="924" customWidth="1"/>
    <col min="15364" max="15364" width="18" style="924" customWidth="1"/>
    <col min="15365" max="15365" width="20.85546875" style="924" customWidth="1"/>
    <col min="15366" max="15616" width="11.42578125" style="924"/>
    <col min="15617" max="15617" width="4.85546875" style="924" customWidth="1"/>
    <col min="15618" max="15618" width="69.7109375" style="924" bestFit="1" customWidth="1"/>
    <col min="15619" max="15619" width="17.7109375" style="924" customWidth="1"/>
    <col min="15620" max="15620" width="18" style="924" customWidth="1"/>
    <col min="15621" max="15621" width="20.85546875" style="924" customWidth="1"/>
    <col min="15622" max="15872" width="11.42578125" style="924"/>
    <col min="15873" max="15873" width="4.85546875" style="924" customWidth="1"/>
    <col min="15874" max="15874" width="69.7109375" style="924" bestFit="1" customWidth="1"/>
    <col min="15875" max="15875" width="17.7109375" style="924" customWidth="1"/>
    <col min="15876" max="15876" width="18" style="924" customWidth="1"/>
    <col min="15877" max="15877" width="20.85546875" style="924" customWidth="1"/>
    <col min="15878" max="16128" width="11.42578125" style="924"/>
    <col min="16129" max="16129" width="4.85546875" style="924" customWidth="1"/>
    <col min="16130" max="16130" width="69.7109375" style="924" bestFit="1" customWidth="1"/>
    <col min="16131" max="16131" width="17.7109375" style="924" customWidth="1"/>
    <col min="16132" max="16132" width="18" style="924" customWidth="1"/>
    <col min="16133" max="16133" width="20.85546875" style="924" customWidth="1"/>
    <col min="16134" max="16384" width="11.42578125" style="924"/>
  </cols>
  <sheetData>
    <row r="1" spans="2:5" ht="13.5" thickBot="1" x14ac:dyDescent="0.25"/>
    <row r="2" spans="2:5" x14ac:dyDescent="0.2">
      <c r="B2" s="1125" t="s">
        <v>2318</v>
      </c>
      <c r="C2" s="1126"/>
      <c r="D2" s="1126"/>
      <c r="E2" s="1127"/>
    </row>
    <row r="3" spans="2:5" x14ac:dyDescent="0.2">
      <c r="B3" s="1345" t="s">
        <v>782</v>
      </c>
      <c r="C3" s="1346"/>
      <c r="D3" s="1346"/>
      <c r="E3" s="1347"/>
    </row>
    <row r="4" spans="2:5" x14ac:dyDescent="0.2">
      <c r="B4" s="1345" t="s">
        <v>2319</v>
      </c>
      <c r="C4" s="1346"/>
      <c r="D4" s="1346"/>
      <c r="E4" s="1347"/>
    </row>
    <row r="5" spans="2:5" ht="13.5" thickBot="1" x14ac:dyDescent="0.25">
      <c r="B5" s="1348" t="s">
        <v>83</v>
      </c>
      <c r="C5" s="1349"/>
      <c r="D5" s="1349"/>
      <c r="E5" s="1350"/>
    </row>
    <row r="6" spans="2:5" ht="13.5" thickBot="1" x14ac:dyDescent="0.25">
      <c r="B6" s="1034"/>
      <c r="C6" s="1034"/>
      <c r="D6" s="1034"/>
      <c r="E6" s="1034"/>
    </row>
    <row r="7" spans="2:5" x14ac:dyDescent="0.2">
      <c r="B7" s="1472" t="s">
        <v>84</v>
      </c>
      <c r="C7" s="934" t="s">
        <v>783</v>
      </c>
      <c r="D7" s="1355" t="s">
        <v>380</v>
      </c>
      <c r="E7" s="934" t="s">
        <v>784</v>
      </c>
    </row>
    <row r="8" spans="2:5" ht="13.5" thickBot="1" x14ac:dyDescent="0.25">
      <c r="B8" s="1473"/>
      <c r="C8" s="920" t="s">
        <v>505</v>
      </c>
      <c r="D8" s="1356"/>
      <c r="E8" s="920" t="s">
        <v>508</v>
      </c>
    </row>
    <row r="9" spans="2:5" x14ac:dyDescent="0.2">
      <c r="B9" s="988" t="s">
        <v>785</v>
      </c>
      <c r="C9" s="1035">
        <f>SUM(C10:C12)</f>
        <v>130107095.59</v>
      </c>
      <c r="D9" s="1035">
        <f>SUM(D10:D12)</f>
        <v>104786402.65000001</v>
      </c>
      <c r="E9" s="1035">
        <f>SUM(E10:E12)</f>
        <v>104786402.65000001</v>
      </c>
    </row>
    <row r="10" spans="2:5" x14ac:dyDescent="0.2">
      <c r="B10" s="1036" t="s">
        <v>786</v>
      </c>
      <c r="C10" s="1037">
        <v>44406147</v>
      </c>
      <c r="D10" s="1037">
        <v>35452987.719999999</v>
      </c>
      <c r="E10" s="1037">
        <v>35452987.719999999</v>
      </c>
    </row>
    <row r="11" spans="2:5" x14ac:dyDescent="0.2">
      <c r="B11" s="1036" t="s">
        <v>787</v>
      </c>
      <c r="C11" s="1037">
        <v>85700948.590000004</v>
      </c>
      <c r="D11" s="1037">
        <v>69333414.930000007</v>
      </c>
      <c r="E11" s="1037">
        <v>69333414.930000007</v>
      </c>
    </row>
    <row r="12" spans="2:5" x14ac:dyDescent="0.2">
      <c r="B12" s="1036" t="s">
        <v>788</v>
      </c>
      <c r="C12" s="1037">
        <f>C48</f>
        <v>0</v>
      </c>
      <c r="D12" s="1037">
        <f>D48</f>
        <v>0</v>
      </c>
      <c r="E12" s="1037">
        <f>E48</f>
        <v>0</v>
      </c>
    </row>
    <row r="13" spans="2:5" x14ac:dyDescent="0.2">
      <c r="B13" s="988"/>
      <c r="C13" s="1037"/>
      <c r="D13" s="1037"/>
      <c r="E13" s="1037"/>
    </row>
    <row r="14" spans="2:5" ht="15" x14ac:dyDescent="0.2">
      <c r="B14" s="988" t="s">
        <v>2355</v>
      </c>
      <c r="C14" s="1035">
        <f>SUM(C15:C16)</f>
        <v>130107095.38</v>
      </c>
      <c r="D14" s="1035">
        <f>SUM(D15:D16)</f>
        <v>91088618</v>
      </c>
      <c r="E14" s="1035">
        <f>SUM(E15:E16)</f>
        <v>88412471.429999992</v>
      </c>
    </row>
    <row r="15" spans="2:5" x14ac:dyDescent="0.2">
      <c r="B15" s="1036" t="s">
        <v>789</v>
      </c>
      <c r="C15" s="1037">
        <v>10728556.92</v>
      </c>
      <c r="D15" s="1037">
        <v>4707863.34</v>
      </c>
      <c r="E15" s="1037">
        <v>4580602.5199999996</v>
      </c>
    </row>
    <row r="16" spans="2:5" x14ac:dyDescent="0.2">
      <c r="B16" s="1036" t="s">
        <v>790</v>
      </c>
      <c r="C16" s="1037">
        <v>119378538.45999999</v>
      </c>
      <c r="D16" s="1037">
        <v>86380754.659999996</v>
      </c>
      <c r="E16" s="1037">
        <v>83831868.909999996</v>
      </c>
    </row>
    <row r="17" spans="2:5" x14ac:dyDescent="0.2">
      <c r="B17" s="1038"/>
      <c r="C17" s="1037"/>
      <c r="D17" s="1037"/>
      <c r="E17" s="1037"/>
    </row>
    <row r="18" spans="2:5" x14ac:dyDescent="0.2">
      <c r="B18" s="988" t="s">
        <v>791</v>
      </c>
      <c r="C18" s="1039"/>
      <c r="D18" s="1035">
        <f>SUM(D19:D20)</f>
        <v>0</v>
      </c>
      <c r="E18" s="1035">
        <f>SUM(E19:E20)</f>
        <v>0</v>
      </c>
    </row>
    <row r="19" spans="2:5" x14ac:dyDescent="0.2">
      <c r="B19" s="1036" t="s">
        <v>792</v>
      </c>
      <c r="C19" s="1039"/>
      <c r="D19" s="1037"/>
      <c r="E19" s="1037"/>
    </row>
    <row r="20" spans="2:5" x14ac:dyDescent="0.2">
      <c r="B20" s="1036" t="s">
        <v>793</v>
      </c>
      <c r="C20" s="1039"/>
      <c r="D20" s="1037"/>
      <c r="E20" s="1037"/>
    </row>
    <row r="21" spans="2:5" x14ac:dyDescent="0.2">
      <c r="B21" s="1038"/>
      <c r="C21" s="1037"/>
      <c r="D21" s="1037"/>
      <c r="E21" s="1037"/>
    </row>
    <row r="22" spans="2:5" x14ac:dyDescent="0.2">
      <c r="B22" s="988" t="s">
        <v>794</v>
      </c>
      <c r="C22" s="1035">
        <f>C9-C14+C18</f>
        <v>0.21000000834465027</v>
      </c>
      <c r="D22" s="988">
        <f>D9-D14+D18</f>
        <v>13697784.650000006</v>
      </c>
      <c r="E22" s="988">
        <f>E9-E14+E18</f>
        <v>16373931.220000014</v>
      </c>
    </row>
    <row r="23" spans="2:5" x14ac:dyDescent="0.2">
      <c r="B23" s="988"/>
      <c r="C23" s="1037"/>
      <c r="D23" s="1038"/>
      <c r="E23" s="1038"/>
    </row>
    <row r="24" spans="2:5" x14ac:dyDescent="0.2">
      <c r="B24" s="988" t="s">
        <v>795</v>
      </c>
      <c r="C24" s="1035">
        <f>C22-C12</f>
        <v>0.21000000834465027</v>
      </c>
      <c r="D24" s="988">
        <f>D22-D12</f>
        <v>13697784.650000006</v>
      </c>
      <c r="E24" s="988">
        <f>E22-E12</f>
        <v>16373931.220000014</v>
      </c>
    </row>
    <row r="25" spans="2:5" x14ac:dyDescent="0.2">
      <c r="B25" s="988"/>
      <c r="C25" s="1037"/>
      <c r="D25" s="1038"/>
      <c r="E25" s="1038"/>
    </row>
    <row r="26" spans="2:5" ht="25.5" x14ac:dyDescent="0.2">
      <c r="B26" s="988" t="s">
        <v>796</v>
      </c>
      <c r="C26" s="1035">
        <f>C24-C18</f>
        <v>0.21000000834465027</v>
      </c>
      <c r="D26" s="1035">
        <f>D24-D18</f>
        <v>13697784.650000006</v>
      </c>
      <c r="E26" s="1035">
        <f>E24-E18</f>
        <v>16373931.220000014</v>
      </c>
    </row>
    <row r="27" spans="2:5" ht="13.5" thickBot="1" x14ac:dyDescent="0.25">
      <c r="B27" s="1040"/>
      <c r="C27" s="1041"/>
      <c r="D27" s="1041"/>
      <c r="E27" s="1041"/>
    </row>
    <row r="28" spans="2:5" ht="35.1" customHeight="1" thickBot="1" x14ac:dyDescent="0.25">
      <c r="B28" s="1480"/>
      <c r="C28" s="1480"/>
      <c r="D28" s="1480"/>
      <c r="E28" s="1480"/>
    </row>
    <row r="29" spans="2:5" ht="13.5" thickBot="1" x14ac:dyDescent="0.25">
      <c r="B29" s="1042" t="s">
        <v>241</v>
      </c>
      <c r="C29" s="1043" t="s">
        <v>797</v>
      </c>
      <c r="D29" s="1043" t="s">
        <v>380</v>
      </c>
      <c r="E29" s="1043" t="s">
        <v>603</v>
      </c>
    </row>
    <row r="30" spans="2:5" x14ac:dyDescent="0.2">
      <c r="B30" s="1044"/>
      <c r="C30" s="1037"/>
      <c r="D30" s="1037"/>
      <c r="E30" s="1037"/>
    </row>
    <row r="31" spans="2:5" x14ac:dyDescent="0.2">
      <c r="B31" s="988" t="s">
        <v>798</v>
      </c>
      <c r="C31" s="1035">
        <f>SUM(C32:C33)</f>
        <v>0</v>
      </c>
      <c r="D31" s="988">
        <f>SUM(D32:D33)</f>
        <v>0</v>
      </c>
      <c r="E31" s="988">
        <f>SUM(E32:E33)</f>
        <v>0</v>
      </c>
    </row>
    <row r="32" spans="2:5" x14ac:dyDescent="0.2">
      <c r="B32" s="1036" t="s">
        <v>799</v>
      </c>
      <c r="C32" s="1037"/>
      <c r="D32" s="1038"/>
      <c r="E32" s="1038"/>
    </row>
    <row r="33" spans="2:5" x14ac:dyDescent="0.2">
      <c r="B33" s="1036" t="s">
        <v>800</v>
      </c>
      <c r="C33" s="1037"/>
      <c r="D33" s="1038"/>
      <c r="E33" s="1038"/>
    </row>
    <row r="34" spans="2:5" x14ac:dyDescent="0.2">
      <c r="B34" s="988"/>
      <c r="C34" s="1037"/>
      <c r="D34" s="1037"/>
      <c r="E34" s="1037"/>
    </row>
    <row r="35" spans="2:5" x14ac:dyDescent="0.2">
      <c r="B35" s="988" t="s">
        <v>2356</v>
      </c>
      <c r="C35" s="1035">
        <f>C26-C31</f>
        <v>0.21000000834465027</v>
      </c>
      <c r="D35" s="1035">
        <f>D26-D31</f>
        <v>13697784.650000006</v>
      </c>
      <c r="E35" s="1035">
        <f>E26-E31</f>
        <v>16373931.220000014</v>
      </c>
    </row>
    <row r="36" spans="2:5" ht="13.5" thickBot="1" x14ac:dyDescent="0.25">
      <c r="B36" s="1045"/>
      <c r="C36" s="1046"/>
      <c r="D36" s="1046"/>
      <c r="E36" s="1046"/>
    </row>
    <row r="37" spans="2:5" ht="35.1" customHeight="1" thickBot="1" x14ac:dyDescent="0.25">
      <c r="B37" s="937"/>
      <c r="C37" s="937"/>
      <c r="D37" s="937"/>
      <c r="E37" s="937"/>
    </row>
    <row r="38" spans="2:5" x14ac:dyDescent="0.2">
      <c r="B38" s="1474" t="s">
        <v>241</v>
      </c>
      <c r="C38" s="1476" t="s">
        <v>801</v>
      </c>
      <c r="D38" s="1478" t="s">
        <v>380</v>
      </c>
      <c r="E38" s="1047" t="s">
        <v>784</v>
      </c>
    </row>
    <row r="39" spans="2:5" ht="13.5" thickBot="1" x14ac:dyDescent="0.25">
      <c r="B39" s="1475"/>
      <c r="C39" s="1477"/>
      <c r="D39" s="1479"/>
      <c r="E39" s="1048" t="s">
        <v>603</v>
      </c>
    </row>
    <row r="40" spans="2:5" x14ac:dyDescent="0.2">
      <c r="B40" s="1049"/>
      <c r="C40" s="1027"/>
      <c r="D40" s="1027"/>
      <c r="E40" s="1027"/>
    </row>
    <row r="41" spans="2:5" x14ac:dyDescent="0.2">
      <c r="B41" s="980" t="s">
        <v>802</v>
      </c>
      <c r="C41" s="1025">
        <f>SUM(C42:C43)</f>
        <v>0</v>
      </c>
      <c r="D41" s="1025">
        <f>SUM(D42:D43)</f>
        <v>0</v>
      </c>
      <c r="E41" s="1025">
        <f>SUM(E42:E43)</f>
        <v>0</v>
      </c>
    </row>
    <row r="42" spans="2:5" x14ac:dyDescent="0.2">
      <c r="B42" s="1050" t="s">
        <v>803</v>
      </c>
      <c r="C42" s="1027"/>
      <c r="D42" s="991"/>
      <c r="E42" s="991"/>
    </row>
    <row r="43" spans="2:5" x14ac:dyDescent="0.2">
      <c r="B43" s="1050" t="s">
        <v>804</v>
      </c>
      <c r="C43" s="1027"/>
      <c r="D43" s="991"/>
      <c r="E43" s="991"/>
    </row>
    <row r="44" spans="2:5" x14ac:dyDescent="0.2">
      <c r="B44" s="980" t="s">
        <v>805</v>
      </c>
      <c r="C44" s="1025">
        <f>SUM(C45:C46)</f>
        <v>0</v>
      </c>
      <c r="D44" s="1025">
        <f>SUM(D45:D46)</f>
        <v>0</v>
      </c>
      <c r="E44" s="1025">
        <f>SUM(E45:E46)</f>
        <v>0</v>
      </c>
    </row>
    <row r="45" spans="2:5" x14ac:dyDescent="0.2">
      <c r="B45" s="1050" t="s">
        <v>806</v>
      </c>
      <c r="C45" s="1027"/>
      <c r="D45" s="991"/>
      <c r="E45" s="991"/>
    </row>
    <row r="46" spans="2:5" x14ac:dyDescent="0.2">
      <c r="B46" s="1050" t="s">
        <v>807</v>
      </c>
      <c r="C46" s="1027"/>
      <c r="D46" s="991"/>
      <c r="E46" s="991"/>
    </row>
    <row r="47" spans="2:5" x14ac:dyDescent="0.2">
      <c r="B47" s="980"/>
      <c r="C47" s="1027"/>
      <c r="D47" s="1027"/>
      <c r="E47" s="1027"/>
    </row>
    <row r="48" spans="2:5" x14ac:dyDescent="0.2">
      <c r="B48" s="980" t="s">
        <v>808</v>
      </c>
      <c r="C48" s="1025">
        <f>C41-C44</f>
        <v>0</v>
      </c>
      <c r="D48" s="980">
        <f>D41-D44</f>
        <v>0</v>
      </c>
      <c r="E48" s="980">
        <f>E41-E44</f>
        <v>0</v>
      </c>
    </row>
    <row r="49" spans="2:5" ht="13.5" thickBot="1" x14ac:dyDescent="0.25">
      <c r="B49" s="1051"/>
      <c r="C49" s="1052"/>
      <c r="D49" s="1051"/>
      <c r="E49" s="1051"/>
    </row>
    <row r="50" spans="2:5" ht="35.1" customHeight="1" thickBot="1" x14ac:dyDescent="0.25">
      <c r="B50" s="937"/>
      <c r="C50" s="937"/>
      <c r="D50" s="937"/>
      <c r="E50" s="937"/>
    </row>
    <row r="51" spans="2:5" x14ac:dyDescent="0.2">
      <c r="B51" s="1474" t="s">
        <v>241</v>
      </c>
      <c r="C51" s="1047" t="s">
        <v>783</v>
      </c>
      <c r="D51" s="1478" t="s">
        <v>380</v>
      </c>
      <c r="E51" s="1047" t="s">
        <v>784</v>
      </c>
    </row>
    <row r="52" spans="2:5" ht="13.5" thickBot="1" x14ac:dyDescent="0.25">
      <c r="B52" s="1475"/>
      <c r="C52" s="1048" t="s">
        <v>797</v>
      </c>
      <c r="D52" s="1479"/>
      <c r="E52" s="1048" t="s">
        <v>603</v>
      </c>
    </row>
    <row r="53" spans="2:5" x14ac:dyDescent="0.2">
      <c r="B53" s="1049"/>
      <c r="C53" s="1027"/>
      <c r="D53" s="1027"/>
      <c r="E53" s="1027"/>
    </row>
    <row r="54" spans="2:5" x14ac:dyDescent="0.2">
      <c r="B54" s="991" t="s">
        <v>809</v>
      </c>
      <c r="C54" s="1027">
        <f>C10</f>
        <v>44406147</v>
      </c>
      <c r="D54" s="991">
        <f>D10</f>
        <v>35452987.719999999</v>
      </c>
      <c r="E54" s="991">
        <f>E10</f>
        <v>35452987.719999999</v>
      </c>
    </row>
    <row r="55" spans="2:5" x14ac:dyDescent="0.2">
      <c r="B55" s="991"/>
      <c r="C55" s="1027"/>
      <c r="D55" s="991"/>
      <c r="E55" s="991"/>
    </row>
    <row r="56" spans="2:5" x14ac:dyDescent="0.2">
      <c r="B56" s="1053" t="s">
        <v>810</v>
      </c>
      <c r="C56" s="1027">
        <f>C42-C45</f>
        <v>0</v>
      </c>
      <c r="D56" s="991">
        <f>D42-D45</f>
        <v>0</v>
      </c>
      <c r="E56" s="991">
        <f>E42-E45</f>
        <v>0</v>
      </c>
    </row>
    <row r="57" spans="2:5" x14ac:dyDescent="0.2">
      <c r="B57" s="1050" t="s">
        <v>803</v>
      </c>
      <c r="C57" s="1027">
        <f>C42</f>
        <v>0</v>
      </c>
      <c r="D57" s="991">
        <f>D42</f>
        <v>0</v>
      </c>
      <c r="E57" s="991">
        <f>E42</f>
        <v>0</v>
      </c>
    </row>
    <row r="58" spans="2:5" x14ac:dyDescent="0.2">
      <c r="B58" s="1050" t="s">
        <v>806</v>
      </c>
      <c r="C58" s="1027">
        <f>C45</f>
        <v>0</v>
      </c>
      <c r="D58" s="991">
        <f>D45</f>
        <v>0</v>
      </c>
      <c r="E58" s="991">
        <f>E45</f>
        <v>0</v>
      </c>
    </row>
    <row r="59" spans="2:5" x14ac:dyDescent="0.2">
      <c r="B59" s="982"/>
      <c r="C59" s="1027"/>
      <c r="D59" s="991"/>
      <c r="E59" s="991"/>
    </row>
    <row r="60" spans="2:5" x14ac:dyDescent="0.2">
      <c r="B60" s="982" t="s">
        <v>789</v>
      </c>
      <c r="C60" s="1027">
        <f>C15</f>
        <v>10728556.92</v>
      </c>
      <c r="D60" s="1027">
        <f>D15</f>
        <v>4707863.34</v>
      </c>
      <c r="E60" s="1027">
        <f>E15</f>
        <v>4580602.5199999996</v>
      </c>
    </row>
    <row r="61" spans="2:5" x14ac:dyDescent="0.2">
      <c r="B61" s="982"/>
      <c r="C61" s="1027"/>
      <c r="D61" s="1027"/>
      <c r="E61" s="1027"/>
    </row>
    <row r="62" spans="2:5" x14ac:dyDescent="0.2">
      <c r="B62" s="982" t="s">
        <v>792</v>
      </c>
      <c r="C62" s="1054"/>
      <c r="D62" s="1027">
        <f>D19</f>
        <v>0</v>
      </c>
      <c r="E62" s="1027">
        <f>E19</f>
        <v>0</v>
      </c>
    </row>
    <row r="63" spans="2:5" x14ac:dyDescent="0.2">
      <c r="B63" s="982"/>
      <c r="C63" s="1027"/>
      <c r="D63" s="1027"/>
      <c r="E63" s="1027"/>
    </row>
    <row r="64" spans="2:5" x14ac:dyDescent="0.2">
      <c r="B64" s="1055" t="s">
        <v>811</v>
      </c>
      <c r="C64" s="1025">
        <f>C54+C56-C60+C62</f>
        <v>33677590.079999998</v>
      </c>
      <c r="D64" s="980">
        <f>D54+D56-D60+D62</f>
        <v>30745124.379999999</v>
      </c>
      <c r="E64" s="980">
        <f>E54+E56-E60+E62</f>
        <v>30872385.199999999</v>
      </c>
    </row>
    <row r="65" spans="2:5" x14ac:dyDescent="0.2">
      <c r="B65" s="1055"/>
      <c r="C65" s="1025"/>
      <c r="D65" s="980"/>
      <c r="E65" s="980"/>
    </row>
    <row r="66" spans="2:5" ht="25.5" x14ac:dyDescent="0.2">
      <c r="B66" s="1056" t="s">
        <v>812</v>
      </c>
      <c r="C66" s="1025">
        <f>C64-C56</f>
        <v>33677590.079999998</v>
      </c>
      <c r="D66" s="980">
        <f>D64-D56</f>
        <v>30745124.379999999</v>
      </c>
      <c r="E66" s="980">
        <f>E64-E56</f>
        <v>30872385.199999999</v>
      </c>
    </row>
    <row r="67" spans="2:5" ht="13.5" thickBot="1" x14ac:dyDescent="0.25">
      <c r="B67" s="1051"/>
      <c r="C67" s="1052"/>
      <c r="D67" s="1051"/>
      <c r="E67" s="1051"/>
    </row>
    <row r="68" spans="2:5" ht="35.1" customHeight="1" thickBot="1" x14ac:dyDescent="0.25">
      <c r="B68" s="937"/>
      <c r="C68" s="937"/>
      <c r="D68" s="937"/>
      <c r="E68" s="937"/>
    </row>
    <row r="69" spans="2:5" x14ac:dyDescent="0.2">
      <c r="B69" s="1474" t="s">
        <v>241</v>
      </c>
      <c r="C69" s="1476" t="s">
        <v>801</v>
      </c>
      <c r="D69" s="1478" t="s">
        <v>380</v>
      </c>
      <c r="E69" s="1047" t="s">
        <v>784</v>
      </c>
    </row>
    <row r="70" spans="2:5" ht="13.5" thickBot="1" x14ac:dyDescent="0.25">
      <c r="B70" s="1475"/>
      <c r="C70" s="1477"/>
      <c r="D70" s="1479"/>
      <c r="E70" s="1048" t="s">
        <v>603</v>
      </c>
    </row>
    <row r="71" spans="2:5" x14ac:dyDescent="0.2">
      <c r="B71" s="1049"/>
      <c r="C71" s="1027"/>
      <c r="D71" s="1027"/>
      <c r="E71" s="1027"/>
    </row>
    <row r="72" spans="2:5" x14ac:dyDescent="0.2">
      <c r="B72" s="991" t="s">
        <v>787</v>
      </c>
      <c r="C72" s="1027">
        <f>C11</f>
        <v>85700948.590000004</v>
      </c>
      <c r="D72" s="991">
        <f>D11</f>
        <v>69333414.930000007</v>
      </c>
      <c r="E72" s="991">
        <f>E11</f>
        <v>69333414.930000007</v>
      </c>
    </row>
    <row r="73" spans="2:5" x14ac:dyDescent="0.2">
      <c r="B73" s="991"/>
      <c r="C73" s="1027"/>
      <c r="D73" s="991"/>
      <c r="E73" s="991"/>
    </row>
    <row r="74" spans="2:5" ht="25.5" x14ac:dyDescent="0.2">
      <c r="B74" s="983" t="s">
        <v>813</v>
      </c>
      <c r="C74" s="1027">
        <f>C75-C76</f>
        <v>0</v>
      </c>
      <c r="D74" s="991">
        <f>D75-D76</f>
        <v>0</v>
      </c>
      <c r="E74" s="991">
        <f>E75-E76</f>
        <v>0</v>
      </c>
    </row>
    <row r="75" spans="2:5" x14ac:dyDescent="0.2">
      <c r="B75" s="1050" t="s">
        <v>804</v>
      </c>
      <c r="C75" s="1027">
        <f>C43</f>
        <v>0</v>
      </c>
      <c r="D75" s="991">
        <f>D43</f>
        <v>0</v>
      </c>
      <c r="E75" s="991">
        <f>E43</f>
        <v>0</v>
      </c>
    </row>
    <row r="76" spans="2:5" x14ac:dyDescent="0.2">
      <c r="B76" s="1050" t="s">
        <v>807</v>
      </c>
      <c r="C76" s="1027">
        <f>C46</f>
        <v>0</v>
      </c>
      <c r="D76" s="991">
        <f>D46</f>
        <v>0</v>
      </c>
      <c r="E76" s="991">
        <f>E46</f>
        <v>0</v>
      </c>
    </row>
    <row r="77" spans="2:5" x14ac:dyDescent="0.2">
      <c r="B77" s="982"/>
      <c r="C77" s="1027"/>
      <c r="D77" s="991"/>
      <c r="E77" s="991"/>
    </row>
    <row r="78" spans="2:5" x14ac:dyDescent="0.2">
      <c r="B78" s="982" t="s">
        <v>814</v>
      </c>
      <c r="C78" s="1027">
        <f>C16</f>
        <v>119378538.45999999</v>
      </c>
      <c r="D78" s="1027">
        <f>D16</f>
        <v>86380754.659999996</v>
      </c>
      <c r="E78" s="1027">
        <f>E16</f>
        <v>83831868.909999996</v>
      </c>
    </row>
    <row r="79" spans="2:5" x14ac:dyDescent="0.2">
      <c r="B79" s="982"/>
      <c r="C79" s="1027"/>
      <c r="D79" s="1027"/>
      <c r="E79" s="1027"/>
    </row>
    <row r="80" spans="2:5" x14ac:dyDescent="0.2">
      <c r="B80" s="982" t="s">
        <v>793</v>
      </c>
      <c r="C80" s="1054"/>
      <c r="D80" s="1027">
        <f>D20</f>
        <v>0</v>
      </c>
      <c r="E80" s="1027">
        <f>E20</f>
        <v>0</v>
      </c>
    </row>
    <row r="81" spans="2:5" x14ac:dyDescent="0.2">
      <c r="B81" s="982"/>
      <c r="C81" s="1027"/>
      <c r="D81" s="1027"/>
      <c r="E81" s="1027"/>
    </row>
    <row r="82" spans="2:5" x14ac:dyDescent="0.2">
      <c r="B82" s="1055" t="s">
        <v>815</v>
      </c>
      <c r="C82" s="1025">
        <f>C72+C74-C78+C80</f>
        <v>-33677589.86999999</v>
      </c>
      <c r="D82" s="980">
        <f>D72+D74-D78+D80</f>
        <v>-17047339.729999989</v>
      </c>
      <c r="E82" s="980">
        <f>E72+E74-E78+E80</f>
        <v>-14498453.979999989</v>
      </c>
    </row>
    <row r="83" spans="2:5" x14ac:dyDescent="0.2">
      <c r="B83" s="1055"/>
      <c r="C83" s="1025"/>
      <c r="D83" s="980"/>
      <c r="E83" s="980"/>
    </row>
    <row r="84" spans="2:5" ht="25.5" x14ac:dyDescent="0.2">
      <c r="B84" s="1056" t="s">
        <v>816</v>
      </c>
      <c r="C84" s="1025">
        <f>C82-C74</f>
        <v>-33677589.86999999</v>
      </c>
      <c r="D84" s="980">
        <f>D82-D74</f>
        <v>-17047339.729999989</v>
      </c>
      <c r="E84" s="980">
        <f>E82-E74</f>
        <v>-14498453.979999989</v>
      </c>
    </row>
    <row r="85" spans="2:5" ht="13.5" thickBot="1" x14ac:dyDescent="0.25">
      <c r="B85" s="1051"/>
      <c r="C85" s="1052"/>
      <c r="D85" s="1051"/>
      <c r="E85" s="1051"/>
    </row>
  </sheetData>
  <mergeCells count="15">
    <mergeCell ref="B69:B70"/>
    <mergeCell ref="C69:C70"/>
    <mergeCell ref="D69:D70"/>
    <mergeCell ref="B28:E28"/>
    <mergeCell ref="B38:B39"/>
    <mergeCell ref="C38:C39"/>
    <mergeCell ref="D38:D39"/>
    <mergeCell ref="B51:B52"/>
    <mergeCell ref="D51:D52"/>
    <mergeCell ref="B2:E2"/>
    <mergeCell ref="B3:E3"/>
    <mergeCell ref="B4:E4"/>
    <mergeCell ref="B5:E5"/>
    <mergeCell ref="B7:B8"/>
    <mergeCell ref="D7:D8"/>
  </mergeCells>
  <pageMargins left="0.7" right="0.7" top="0.75" bottom="0.75" header="0.3" footer="0.3"/>
  <pageSetup scale="68" fitToHeight="0" orientation="portrait" r:id="rId1"/>
  <rowBreaks count="1" manualBreakCount="1">
    <brk id="67" max="16383" man="1"/>
  </rowBreaks>
  <colBreaks count="1" manualBreakCount="1">
    <brk id="1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00B050"/>
  </sheetPr>
  <dimension ref="A1:D28"/>
  <sheetViews>
    <sheetView view="pageBreakPreview" zoomScale="90" zoomScaleNormal="100" zoomScaleSheetLayoutView="90" workbookViewId="0">
      <selection activeCell="C12" sqref="C12"/>
    </sheetView>
  </sheetViews>
  <sheetFormatPr baseColWidth="10" defaultColWidth="11.28515625" defaultRowHeight="16.5" x14ac:dyDescent="0.3"/>
  <cols>
    <col min="1" max="1" width="2.85546875" style="7" customWidth="1"/>
    <col min="2" max="2" width="40.28515625" style="3" customWidth="1"/>
    <col min="3" max="3" width="31.7109375" style="3" customWidth="1"/>
    <col min="4" max="4" width="23" style="3" customWidth="1"/>
    <col min="5" max="16384" width="11.28515625" style="3"/>
  </cols>
  <sheetData>
    <row r="1" spans="1:4" x14ac:dyDescent="0.3">
      <c r="A1" s="1485" t="str">
        <f>'ETCA-I-01'!A1:G1</f>
        <v>INSTITUTO DE CAPACITACIÓN PARA EL TRABAJO DEL ESTADO DE SONORA</v>
      </c>
      <c r="B1" s="1485"/>
      <c r="C1" s="1485"/>
      <c r="D1" s="1485"/>
    </row>
    <row r="2" spans="1:4" x14ac:dyDescent="0.3">
      <c r="A2" s="1486" t="s">
        <v>20</v>
      </c>
      <c r="B2" s="1486"/>
      <c r="C2" s="1486"/>
      <c r="D2" s="1486"/>
    </row>
    <row r="3" spans="1:4" x14ac:dyDescent="0.3">
      <c r="A3" s="1486" t="str">
        <f>'ETCA-I-03'!A3:D3</f>
        <v>Del 01 de Enero al 30 de Septiembre de 2020</v>
      </c>
      <c r="B3" s="1486"/>
      <c r="C3" s="1486"/>
      <c r="D3" s="1486"/>
    </row>
    <row r="4" spans="1:4" x14ac:dyDescent="0.3">
      <c r="A4" s="27"/>
      <c r="B4" s="1486" t="s">
        <v>817</v>
      </c>
      <c r="C4" s="1486"/>
      <c r="D4" s="36"/>
    </row>
    <row r="5" spans="1:4" ht="6.75" customHeight="1" thickBot="1" x14ac:dyDescent="0.35"/>
    <row r="6" spans="1:4" s="21" customFormat="1" ht="30" customHeight="1" x14ac:dyDescent="0.25">
      <c r="A6" s="1489" t="s">
        <v>818</v>
      </c>
      <c r="B6" s="1490"/>
      <c r="C6" s="1487" t="s">
        <v>819</v>
      </c>
      <c r="D6" s="1488"/>
    </row>
    <row r="7" spans="1:4" s="21" customFormat="1" ht="32.25" customHeight="1" thickBot="1" x14ac:dyDescent="0.3">
      <c r="A7" s="1491"/>
      <c r="B7" s="1492"/>
      <c r="C7" s="28" t="s">
        <v>820</v>
      </c>
      <c r="D7" s="29" t="s">
        <v>821</v>
      </c>
    </row>
    <row r="8" spans="1:4" s="21" customFormat="1" ht="31.5" customHeight="1" x14ac:dyDescent="0.25">
      <c r="A8" s="24">
        <v>2</v>
      </c>
      <c r="B8" s="1074" t="s">
        <v>2407</v>
      </c>
      <c r="C8" s="25" t="s">
        <v>2406</v>
      </c>
      <c r="D8" s="1074">
        <v>142407264</v>
      </c>
    </row>
    <row r="9" spans="1:4" s="21" customFormat="1" ht="31.5" customHeight="1" x14ac:dyDescent="0.25">
      <c r="A9" s="24">
        <v>3</v>
      </c>
      <c r="B9" s="1074" t="s">
        <v>2408</v>
      </c>
      <c r="C9" s="25" t="s">
        <v>2406</v>
      </c>
      <c r="D9" s="1074">
        <v>136718019</v>
      </c>
    </row>
    <row r="10" spans="1:4" s="21" customFormat="1" ht="31.5" customHeight="1" x14ac:dyDescent="0.25">
      <c r="A10" s="24">
        <v>4</v>
      </c>
      <c r="B10" s="1074" t="s">
        <v>2409</v>
      </c>
      <c r="C10" s="25" t="s">
        <v>2406</v>
      </c>
      <c r="D10" s="1074">
        <v>148934789</v>
      </c>
    </row>
    <row r="11" spans="1:4" s="21" customFormat="1" ht="31.5" customHeight="1" x14ac:dyDescent="0.25">
      <c r="A11" s="24">
        <v>6</v>
      </c>
      <c r="B11" s="1074" t="s">
        <v>2410</v>
      </c>
      <c r="C11" s="25" t="s">
        <v>2406</v>
      </c>
      <c r="D11" s="1074">
        <v>111600168</v>
      </c>
    </row>
    <row r="12" spans="1:4" s="21" customFormat="1" ht="31.5" customHeight="1" x14ac:dyDescent="0.25">
      <c r="A12" s="24">
        <v>7</v>
      </c>
      <c r="B12" s="1074" t="s">
        <v>2414</v>
      </c>
      <c r="C12" s="25" t="s">
        <v>2406</v>
      </c>
      <c r="D12" s="1074">
        <v>114100816</v>
      </c>
    </row>
    <row r="13" spans="1:4" s="21" customFormat="1" ht="31.5" customHeight="1" x14ac:dyDescent="0.25">
      <c r="A13" s="24">
        <v>8</v>
      </c>
      <c r="B13" s="1074" t="s">
        <v>2411</v>
      </c>
      <c r="C13" s="25" t="s">
        <v>2406</v>
      </c>
      <c r="D13" s="1074">
        <v>114625641</v>
      </c>
    </row>
    <row r="14" spans="1:4" s="21" customFormat="1" ht="31.5" customHeight="1" x14ac:dyDescent="0.25">
      <c r="A14" s="24">
        <v>9</v>
      </c>
      <c r="B14" s="1074" t="s">
        <v>2412</v>
      </c>
      <c r="C14" s="25" t="s">
        <v>2406</v>
      </c>
      <c r="D14" s="1074">
        <v>114625692</v>
      </c>
    </row>
    <row r="15" spans="1:4" s="21" customFormat="1" ht="31.5" customHeight="1" x14ac:dyDescent="0.25">
      <c r="A15" s="24"/>
      <c r="B15" s="1074" t="s">
        <v>2413</v>
      </c>
      <c r="C15" s="25" t="s">
        <v>2406</v>
      </c>
      <c r="D15" s="1074">
        <v>114625706</v>
      </c>
    </row>
    <row r="16" spans="1:4" s="21" customFormat="1" ht="31.5" customHeight="1" x14ac:dyDescent="0.25">
      <c r="A16" s="24"/>
      <c r="B16" s="33"/>
      <c r="C16" s="25"/>
      <c r="D16" s="26"/>
    </row>
    <row r="17" spans="1:4" s="21" customFormat="1" ht="31.5" customHeight="1" x14ac:dyDescent="0.25">
      <c r="A17" s="24"/>
      <c r="B17" s="33"/>
      <c r="C17" s="25"/>
      <c r="D17" s="26"/>
    </row>
    <row r="18" spans="1:4" s="21" customFormat="1" ht="31.5" customHeight="1" x14ac:dyDescent="0.25">
      <c r="A18" s="24"/>
      <c r="B18" s="33"/>
      <c r="C18" s="25"/>
      <c r="D18" s="26"/>
    </row>
    <row r="19" spans="1:4" s="21" customFormat="1" ht="31.5" customHeight="1" x14ac:dyDescent="0.25">
      <c r="A19" s="24"/>
      <c r="B19" s="33"/>
      <c r="C19" s="25"/>
      <c r="D19" s="26"/>
    </row>
    <row r="20" spans="1:4" s="21" customFormat="1" ht="31.5" customHeight="1" x14ac:dyDescent="0.25">
      <c r="A20" s="24"/>
      <c r="B20" s="33"/>
      <c r="C20" s="25"/>
      <c r="D20" s="26"/>
    </row>
    <row r="21" spans="1:4" s="21" customFormat="1" ht="31.5" customHeight="1" x14ac:dyDescent="0.25">
      <c r="A21" s="24">
        <v>10</v>
      </c>
      <c r="B21" s="33"/>
      <c r="C21" s="25"/>
      <c r="D21" s="26"/>
    </row>
    <row r="22" spans="1:4" s="21" customFormat="1" ht="31.5" customHeight="1" x14ac:dyDescent="0.25">
      <c r="A22" s="1481"/>
      <c r="B22" s="1482"/>
      <c r="C22" s="1483"/>
      <c r="D22" s="1484"/>
    </row>
    <row r="23" spans="1:4" x14ac:dyDescent="0.3">
      <c r="A23" s="426" t="s">
        <v>81</v>
      </c>
      <c r="B23" s="34"/>
    </row>
    <row r="24" spans="1:4" x14ac:dyDescent="0.3">
      <c r="A24" s="426"/>
      <c r="B24" s="34"/>
    </row>
    <row r="25" spans="1:4" x14ac:dyDescent="0.3">
      <c r="A25" s="426"/>
      <c r="B25" s="34"/>
    </row>
    <row r="26" spans="1:4" x14ac:dyDescent="0.3">
      <c r="A26" s="426"/>
      <c r="B26" s="34"/>
    </row>
    <row r="27" spans="1:4" x14ac:dyDescent="0.3">
      <c r="A27" s="3"/>
    </row>
    <row r="28" spans="1:4" ht="18.75" x14ac:dyDescent="0.3">
      <c r="B28" s="378" t="s">
        <v>822</v>
      </c>
    </row>
  </sheetData>
  <mergeCells count="7">
    <mergeCell ref="A22:D22"/>
    <mergeCell ref="A1:D1"/>
    <mergeCell ref="A3:D3"/>
    <mergeCell ref="C6:D6"/>
    <mergeCell ref="A2:D2"/>
    <mergeCell ref="A6:B7"/>
    <mergeCell ref="B4:C4"/>
  </mergeCells>
  <printOptions horizontalCentered="1"/>
  <pageMargins left="0.39370078740157483" right="0.39370078740157483" top="0.74803149606299213" bottom="0.74803149606299213" header="0.31496062992125984" footer="0.31496062992125984"/>
  <pageSetup scale="92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0000"/>
  </sheetPr>
  <dimension ref="A1:XFD32"/>
  <sheetViews>
    <sheetView view="pageBreakPreview" zoomScaleNormal="100" zoomScaleSheetLayoutView="100" workbookViewId="0">
      <selection activeCell="A3" sqref="A3:D3"/>
    </sheetView>
  </sheetViews>
  <sheetFormatPr baseColWidth="10" defaultColWidth="11.28515625" defaultRowHeight="16.5" x14ac:dyDescent="0.3"/>
  <cols>
    <col min="1" max="1" width="2.7109375" style="7" bestFit="1" customWidth="1"/>
    <col min="2" max="2" width="37" style="3" customWidth="1"/>
    <col min="3" max="3" width="36.28515625" style="3" customWidth="1"/>
    <col min="4" max="4" width="21.28515625" style="3" customWidth="1"/>
    <col min="5" max="16384" width="11.28515625" style="3"/>
  </cols>
  <sheetData>
    <row r="1" spans="1:4" x14ac:dyDescent="0.3">
      <c r="A1" s="1485" t="str">
        <f>'ETCA-I-01'!A1:G1</f>
        <v>INSTITUTO DE CAPACITACIÓN PARA EL TRABAJO DEL ESTADO DE SONORA</v>
      </c>
      <c r="B1" s="1485"/>
      <c r="C1" s="1485"/>
      <c r="D1" s="1485"/>
    </row>
    <row r="2" spans="1:4" x14ac:dyDescent="0.3">
      <c r="A2" s="1486" t="s">
        <v>823</v>
      </c>
      <c r="B2" s="1486"/>
      <c r="C2" s="1486"/>
      <c r="D2" s="1486"/>
    </row>
    <row r="3" spans="1:4" x14ac:dyDescent="0.3">
      <c r="A3" s="1486" t="str">
        <f>'ETCA-I-01'!A3:G3</f>
        <v>Al 30 de Septiembre de 2020</v>
      </c>
      <c r="B3" s="1486"/>
      <c r="C3" s="1486"/>
      <c r="D3" s="1486"/>
    </row>
    <row r="4" spans="1:4" x14ac:dyDescent="0.3">
      <c r="A4" s="27"/>
      <c r="B4" s="1486" t="s">
        <v>824</v>
      </c>
      <c r="C4" s="1486"/>
      <c r="D4" s="36"/>
    </row>
    <row r="5" spans="1:4" ht="6.75" customHeight="1" x14ac:dyDescent="0.3"/>
    <row r="6" spans="1:4" s="21" customFormat="1" ht="11.25" customHeight="1" x14ac:dyDescent="0.25">
      <c r="A6" s="1494" t="s">
        <v>825</v>
      </c>
      <c r="B6" s="1494"/>
      <c r="C6" s="1494" t="s">
        <v>826</v>
      </c>
      <c r="D6" s="1494" t="s">
        <v>827</v>
      </c>
    </row>
    <row r="7" spans="1:4" s="21" customFormat="1" ht="11.25" customHeight="1" x14ac:dyDescent="0.25">
      <c r="A7" s="1494"/>
      <c r="B7" s="1494"/>
      <c r="C7" s="1494"/>
      <c r="D7" s="1494"/>
    </row>
    <row r="8" spans="1:4" s="21" customFormat="1" ht="24" customHeight="1" x14ac:dyDescent="0.25">
      <c r="A8" s="658"/>
      <c r="B8" s="659" t="s">
        <v>828</v>
      </c>
      <c r="C8" s="658"/>
      <c r="D8" s="658"/>
    </row>
    <row r="9" spans="1:4" s="21" customFormat="1" ht="30" customHeight="1" x14ac:dyDescent="0.25">
      <c r="A9" s="658">
        <v>1</v>
      </c>
      <c r="B9" s="660"/>
      <c r="C9" s="658"/>
      <c r="D9" s="661"/>
    </row>
    <row r="10" spans="1:4" s="21" customFormat="1" ht="30" customHeight="1" x14ac:dyDescent="0.25">
      <c r="A10" s="658">
        <v>2</v>
      </c>
      <c r="B10" s="660"/>
      <c r="C10" s="658"/>
      <c r="D10" s="661"/>
    </row>
    <row r="11" spans="1:4" s="21" customFormat="1" ht="30" customHeight="1" x14ac:dyDescent="0.25">
      <c r="A11" s="658">
        <v>3</v>
      </c>
      <c r="B11" s="660"/>
      <c r="C11" s="658"/>
      <c r="D11" s="661"/>
    </row>
    <row r="12" spans="1:4" s="21" customFormat="1" ht="30" customHeight="1" x14ac:dyDescent="0.25">
      <c r="A12" s="658">
        <v>4</v>
      </c>
      <c r="B12" s="660"/>
      <c r="C12" s="658"/>
      <c r="D12" s="661"/>
    </row>
    <row r="13" spans="1:4" s="21" customFormat="1" ht="30" customHeight="1" x14ac:dyDescent="0.25">
      <c r="A13" s="658">
        <v>5</v>
      </c>
      <c r="B13" s="660"/>
      <c r="C13" s="658"/>
      <c r="D13" s="661"/>
    </row>
    <row r="14" spans="1:4" s="21" customFormat="1" ht="30" customHeight="1" x14ac:dyDescent="0.25">
      <c r="A14" s="658">
        <v>6</v>
      </c>
      <c r="B14" s="660"/>
      <c r="C14" s="658"/>
      <c r="D14" s="661"/>
    </row>
    <row r="15" spans="1:4" s="21" customFormat="1" ht="30" customHeight="1" x14ac:dyDescent="0.25">
      <c r="A15" s="658">
        <v>7</v>
      </c>
      <c r="B15" s="660"/>
      <c r="C15" s="658"/>
      <c r="D15" s="661"/>
    </row>
    <row r="16" spans="1:4" s="21" customFormat="1" ht="30" customHeight="1" x14ac:dyDescent="0.25">
      <c r="A16" s="658">
        <v>8</v>
      </c>
      <c r="B16" s="660"/>
      <c r="C16" s="658"/>
      <c r="D16" s="661"/>
    </row>
    <row r="17" spans="1:16384" s="21" customFormat="1" ht="30" customHeight="1" x14ac:dyDescent="0.25">
      <c r="A17" s="658">
        <v>9</v>
      </c>
      <c r="B17" s="660"/>
      <c r="C17" s="658"/>
      <c r="D17" s="661"/>
    </row>
    <row r="18" spans="1:16384" s="21" customFormat="1" ht="22.5" customHeight="1" x14ac:dyDescent="0.25">
      <c r="A18" s="658"/>
      <c r="B18" s="659" t="s">
        <v>829</v>
      </c>
      <c r="C18" s="658"/>
      <c r="D18" s="661"/>
    </row>
    <row r="19" spans="1:16384" s="21" customFormat="1" ht="30" customHeight="1" x14ac:dyDescent="0.25">
      <c r="A19" s="658"/>
      <c r="B19" s="660" t="s">
        <v>830</v>
      </c>
      <c r="C19" s="658"/>
      <c r="D19" s="661"/>
    </row>
    <row r="20" spans="1:16384" s="21" customFormat="1" ht="30" customHeight="1" x14ac:dyDescent="0.25">
      <c r="A20" s="658">
        <v>10</v>
      </c>
      <c r="B20" s="660"/>
      <c r="C20" s="658"/>
      <c r="D20" s="661"/>
    </row>
    <row r="21" spans="1:16384" s="21" customFormat="1" ht="30" customHeight="1" x14ac:dyDescent="0.25">
      <c r="A21" s="658">
        <v>11</v>
      </c>
      <c r="B21" s="660"/>
      <c r="C21" s="658"/>
      <c r="D21" s="661"/>
    </row>
    <row r="22" spans="1:16384" s="21" customFormat="1" ht="30" customHeight="1" x14ac:dyDescent="0.25">
      <c r="A22" s="658"/>
      <c r="B22" s="660" t="s">
        <v>831</v>
      </c>
      <c r="C22" s="658"/>
      <c r="D22" s="661"/>
    </row>
    <row r="23" spans="1:16384" s="21" customFormat="1" ht="30" customHeight="1" x14ac:dyDescent="0.25">
      <c r="A23" s="658">
        <v>12</v>
      </c>
      <c r="B23" s="660"/>
      <c r="C23" s="658"/>
      <c r="D23" s="661"/>
    </row>
    <row r="24" spans="1:16384" s="21" customFormat="1" ht="30" customHeight="1" x14ac:dyDescent="0.25">
      <c r="A24" s="658">
        <v>13</v>
      </c>
      <c r="B24" s="660"/>
      <c r="C24" s="658"/>
      <c r="D24" s="661"/>
    </row>
    <row r="25" spans="1:16384" s="21" customFormat="1" ht="30" customHeight="1" x14ac:dyDescent="0.25">
      <c r="A25" s="658"/>
      <c r="B25" s="660" t="s">
        <v>832</v>
      </c>
      <c r="C25" s="658"/>
      <c r="D25" s="661"/>
    </row>
    <row r="26" spans="1:16384" s="21" customFormat="1" x14ac:dyDescent="0.25">
      <c r="A26" s="1493"/>
      <c r="B26" s="1493"/>
      <c r="C26" s="1493"/>
      <c r="D26" s="1493"/>
    </row>
    <row r="27" spans="1:16384" s="21" customFormat="1" x14ac:dyDescent="0.3">
      <c r="A27" s="426" t="s">
        <v>238</v>
      </c>
      <c r="B27" s="3"/>
      <c r="C27" s="3"/>
      <c r="D27" s="3"/>
      <c r="E27" s="426"/>
      <c r="F27" s="3"/>
      <c r="G27" s="564"/>
      <c r="H27" s="3"/>
      <c r="I27" s="426"/>
      <c r="J27" s="3"/>
      <c r="K27" s="564"/>
      <c r="L27" s="3"/>
      <c r="M27" s="426"/>
      <c r="N27" s="3"/>
      <c r="O27" s="564"/>
      <c r="P27" s="3"/>
      <c r="Q27" s="426"/>
      <c r="R27" s="3"/>
      <c r="S27" s="564"/>
      <c r="T27" s="3"/>
      <c r="U27" s="426"/>
      <c r="V27" s="3"/>
      <c r="W27" s="564"/>
      <c r="X27" s="3"/>
      <c r="Y27" s="426"/>
      <c r="Z27" s="3"/>
      <c r="AA27" s="564"/>
      <c r="AB27" s="3"/>
      <c r="AC27" s="426"/>
      <c r="AD27" s="3"/>
      <c r="AE27" s="564"/>
      <c r="AF27" s="3"/>
      <c r="AG27" s="426"/>
      <c r="AH27" s="3"/>
      <c r="AI27" s="564"/>
      <c r="AJ27" s="3"/>
      <c r="AK27" s="426"/>
      <c r="AL27" s="3"/>
      <c r="AM27" s="564"/>
      <c r="AN27" s="3"/>
      <c r="AO27" s="426"/>
      <c r="AP27" s="3"/>
      <c r="AQ27" s="564"/>
      <c r="AR27" s="3"/>
      <c r="AS27" s="426"/>
      <c r="AT27" s="3"/>
      <c r="AU27" s="564"/>
      <c r="AV27" s="3"/>
      <c r="AW27" s="426"/>
      <c r="AX27" s="3"/>
      <c r="AY27" s="564"/>
      <c r="AZ27" s="3"/>
      <c r="BA27" s="426"/>
      <c r="BB27" s="3"/>
      <c r="BC27" s="564"/>
      <c r="BD27" s="3"/>
      <c r="BE27" s="426"/>
      <c r="BF27" s="3"/>
      <c r="BG27" s="564"/>
      <c r="BH27" s="3"/>
      <c r="BI27" s="426"/>
      <c r="BJ27" s="3"/>
      <c r="BK27" s="564"/>
      <c r="BL27" s="3"/>
      <c r="BM27" s="426"/>
      <c r="BN27" s="3"/>
      <c r="BO27" s="564"/>
      <c r="BP27" s="3"/>
      <c r="BQ27" s="426"/>
      <c r="BR27" s="3"/>
      <c r="BS27" s="564"/>
      <c r="BT27" s="3"/>
      <c r="BU27" s="426"/>
      <c r="BV27" s="3"/>
      <c r="BW27" s="564"/>
      <c r="BX27" s="3"/>
      <c r="BY27" s="426"/>
      <c r="BZ27" s="3"/>
      <c r="CA27" s="564"/>
      <c r="CB27" s="3"/>
      <c r="CC27" s="426"/>
      <c r="CD27" s="3"/>
      <c r="CE27" s="564"/>
      <c r="CF27" s="3"/>
      <c r="CG27" s="426"/>
      <c r="CH27" s="3"/>
      <c r="CI27" s="564"/>
      <c r="CJ27" s="3"/>
      <c r="CK27" s="426"/>
      <c r="CL27" s="3"/>
      <c r="CM27" s="564"/>
      <c r="CN27" s="3"/>
      <c r="CO27" s="426"/>
      <c r="CP27" s="3"/>
      <c r="CQ27" s="564"/>
      <c r="CR27" s="3"/>
      <c r="CS27" s="426"/>
      <c r="CT27" s="3"/>
      <c r="CU27" s="564"/>
      <c r="CV27" s="3"/>
      <c r="CW27" s="426"/>
      <c r="CX27" s="3"/>
      <c r="CY27" s="564"/>
      <c r="CZ27" s="3"/>
      <c r="DA27" s="426"/>
      <c r="DB27" s="3"/>
      <c r="DC27" s="564"/>
      <c r="DD27" s="3"/>
      <c r="DE27" s="426"/>
      <c r="DF27" s="3"/>
      <c r="DG27" s="564"/>
      <c r="DH27" s="3"/>
      <c r="DI27" s="426"/>
      <c r="DJ27" s="3"/>
      <c r="DK27" s="564"/>
      <c r="DL27" s="3"/>
      <c r="DM27" s="426"/>
      <c r="DN27" s="3"/>
      <c r="DO27" s="564"/>
      <c r="DP27" s="3"/>
      <c r="DQ27" s="426"/>
      <c r="DR27" s="3"/>
      <c r="DS27" s="564"/>
      <c r="DT27" s="3"/>
      <c r="DU27" s="426"/>
      <c r="DV27" s="3"/>
      <c r="DW27" s="564"/>
      <c r="DX27" s="3"/>
      <c r="DY27" s="426"/>
      <c r="DZ27" s="3"/>
      <c r="EA27" s="564"/>
      <c r="EB27" s="3"/>
      <c r="EC27" s="426"/>
      <c r="ED27" s="3"/>
      <c r="EE27" s="564"/>
      <c r="EF27" s="3"/>
      <c r="EG27" s="426"/>
      <c r="EH27" s="3"/>
      <c r="EI27" s="564"/>
      <c r="EJ27" s="3"/>
      <c r="EK27" s="426"/>
      <c r="EL27" s="3"/>
      <c r="EM27" s="564"/>
      <c r="EN27" s="3"/>
      <c r="EO27" s="426"/>
      <c r="EP27" s="3"/>
      <c r="EQ27" s="564"/>
      <c r="ER27" s="3"/>
      <c r="ES27" s="426"/>
      <c r="ET27" s="3"/>
      <c r="EU27" s="564"/>
      <c r="EV27" s="3"/>
      <c r="EW27" s="426"/>
      <c r="EX27" s="3"/>
      <c r="EY27" s="564"/>
      <c r="EZ27" s="3"/>
      <c r="FA27" s="426"/>
      <c r="FB27" s="3"/>
      <c r="FC27" s="564"/>
      <c r="FD27" s="3"/>
      <c r="FE27" s="426"/>
      <c r="FF27" s="3"/>
      <c r="FG27" s="564"/>
      <c r="FH27" s="3"/>
      <c r="FI27" s="426"/>
      <c r="FJ27" s="3"/>
      <c r="FK27" s="564"/>
      <c r="FL27" s="3"/>
      <c r="FM27" s="426"/>
      <c r="FN27" s="3"/>
      <c r="FO27" s="564"/>
      <c r="FP27" s="3"/>
      <c r="FQ27" s="426"/>
      <c r="FR27" s="3"/>
      <c r="FS27" s="564"/>
      <c r="FT27" s="3"/>
      <c r="FU27" s="426"/>
      <c r="FV27" s="3"/>
      <c r="FW27" s="564"/>
      <c r="FX27" s="3"/>
      <c r="FY27" s="426"/>
      <c r="FZ27" s="3"/>
      <c r="GA27" s="564"/>
      <c r="GB27" s="3"/>
      <c r="GC27" s="426"/>
      <c r="GD27" s="3"/>
      <c r="GE27" s="564"/>
      <c r="GF27" s="3"/>
      <c r="GG27" s="426"/>
      <c r="GH27" s="3"/>
      <c r="GI27" s="564"/>
      <c r="GJ27" s="3"/>
      <c r="GK27" s="426"/>
      <c r="GL27" s="3"/>
      <c r="GM27" s="564"/>
      <c r="GN27" s="3"/>
      <c r="GO27" s="426"/>
      <c r="GP27" s="3"/>
      <c r="GQ27" s="564"/>
      <c r="GR27" s="3"/>
      <c r="GS27" s="426"/>
      <c r="GT27" s="3"/>
      <c r="GU27" s="564"/>
      <c r="GV27" s="3"/>
      <c r="GW27" s="426"/>
      <c r="GX27" s="3"/>
      <c r="GY27" s="564"/>
      <c r="GZ27" s="3"/>
      <c r="HA27" s="426"/>
      <c r="HB27" s="3"/>
      <c r="HC27" s="564"/>
      <c r="HD27" s="3"/>
      <c r="HE27" s="426"/>
      <c r="HF27" s="3"/>
      <c r="HG27" s="564"/>
      <c r="HH27" s="3"/>
      <c r="HI27" s="426"/>
      <c r="HJ27" s="3"/>
      <c r="HK27" s="564"/>
      <c r="HL27" s="3"/>
      <c r="HM27" s="426"/>
      <c r="HN27" s="3"/>
      <c r="HO27" s="564"/>
      <c r="HP27" s="3"/>
      <c r="HQ27" s="426"/>
      <c r="HR27" s="3"/>
      <c r="HS27" s="564"/>
      <c r="HT27" s="3"/>
      <c r="HU27" s="426"/>
      <c r="HV27" s="3"/>
      <c r="HW27" s="564"/>
      <c r="HX27" s="3"/>
      <c r="HY27" s="426"/>
      <c r="HZ27" s="3"/>
      <c r="IA27" s="564"/>
      <c r="IB27" s="3"/>
      <c r="IC27" s="426"/>
      <c r="ID27" s="3"/>
      <c r="IE27" s="564"/>
      <c r="IF27" s="3"/>
      <c r="IG27" s="426"/>
      <c r="IH27" s="3"/>
      <c r="II27" s="564"/>
      <c r="IJ27" s="3"/>
      <c r="IK27" s="426"/>
      <c r="IL27" s="3"/>
      <c r="IM27" s="564"/>
      <c r="IN27" s="3"/>
      <c r="IO27" s="426"/>
      <c r="IP27" s="3"/>
      <c r="IQ27" s="564"/>
      <c r="IR27" s="3"/>
      <c r="IS27" s="426"/>
      <c r="IT27" s="3"/>
      <c r="IU27" s="564"/>
      <c r="IV27" s="3"/>
      <c r="IW27" s="426"/>
      <c r="IX27" s="3"/>
      <c r="IY27" s="564"/>
      <c r="IZ27" s="3"/>
      <c r="JA27" s="426"/>
      <c r="JB27" s="3"/>
      <c r="JC27" s="564"/>
      <c r="JD27" s="3"/>
      <c r="JE27" s="426"/>
      <c r="JF27" s="3"/>
      <c r="JG27" s="564"/>
      <c r="JH27" s="3"/>
      <c r="JI27" s="426"/>
      <c r="JJ27" s="3"/>
      <c r="JK27" s="564"/>
      <c r="JL27" s="3"/>
      <c r="JM27" s="426"/>
      <c r="JN27" s="3"/>
      <c r="JO27" s="564"/>
      <c r="JP27" s="3"/>
      <c r="JQ27" s="426"/>
      <c r="JR27" s="3"/>
      <c r="JS27" s="564"/>
      <c r="JT27" s="3"/>
      <c r="JU27" s="426"/>
      <c r="JV27" s="3"/>
      <c r="JW27" s="564"/>
      <c r="JX27" s="3"/>
      <c r="JY27" s="426"/>
      <c r="JZ27" s="3"/>
      <c r="KA27" s="564"/>
      <c r="KB27" s="3"/>
      <c r="KC27" s="426"/>
      <c r="KD27" s="3"/>
      <c r="KE27" s="564"/>
      <c r="KF27" s="3"/>
      <c r="KG27" s="426"/>
      <c r="KH27" s="3"/>
      <c r="KI27" s="564"/>
      <c r="KJ27" s="3"/>
      <c r="KK27" s="426"/>
      <c r="KL27" s="3"/>
      <c r="KM27" s="564"/>
      <c r="KN27" s="3"/>
      <c r="KO27" s="426"/>
      <c r="KP27" s="3"/>
      <c r="KQ27" s="564"/>
      <c r="KR27" s="3"/>
      <c r="KS27" s="426"/>
      <c r="KT27" s="3"/>
      <c r="KU27" s="564"/>
      <c r="KV27" s="3"/>
      <c r="KW27" s="426"/>
      <c r="KX27" s="3"/>
      <c r="KY27" s="564"/>
      <c r="KZ27" s="3"/>
      <c r="LA27" s="426"/>
      <c r="LB27" s="3"/>
      <c r="LC27" s="564"/>
      <c r="LD27" s="3"/>
      <c r="LE27" s="426"/>
      <c r="LF27" s="3"/>
      <c r="LG27" s="564"/>
      <c r="LH27" s="3"/>
      <c r="LI27" s="426"/>
      <c r="LJ27" s="3"/>
      <c r="LK27" s="564"/>
      <c r="LL27" s="3"/>
      <c r="LM27" s="426"/>
      <c r="LN27" s="3"/>
      <c r="LO27" s="564"/>
      <c r="LP27" s="3"/>
      <c r="LQ27" s="426"/>
      <c r="LR27" s="3"/>
      <c r="LS27" s="564"/>
      <c r="LT27" s="3"/>
      <c r="LU27" s="426"/>
      <c r="LV27" s="3"/>
      <c r="LW27" s="564"/>
      <c r="LX27" s="3"/>
      <c r="LY27" s="426"/>
      <c r="LZ27" s="3"/>
      <c r="MA27" s="564"/>
      <c r="MB27" s="3"/>
      <c r="MC27" s="426"/>
      <c r="MD27" s="3"/>
      <c r="ME27" s="564"/>
      <c r="MF27" s="3"/>
      <c r="MG27" s="426"/>
      <c r="MH27" s="3"/>
      <c r="MI27" s="564"/>
      <c r="MJ27" s="3"/>
      <c r="MK27" s="426"/>
      <c r="ML27" s="3"/>
      <c r="MM27" s="564"/>
      <c r="MN27" s="3"/>
      <c r="MO27" s="426"/>
      <c r="MP27" s="3"/>
      <c r="MQ27" s="564"/>
      <c r="MR27" s="3"/>
      <c r="MS27" s="426"/>
      <c r="MT27" s="3"/>
      <c r="MU27" s="564"/>
      <c r="MV27" s="3"/>
      <c r="MW27" s="426"/>
      <c r="MX27" s="3"/>
      <c r="MY27" s="564"/>
      <c r="MZ27" s="3"/>
      <c r="NA27" s="426"/>
      <c r="NB27" s="3"/>
      <c r="NC27" s="564"/>
      <c r="ND27" s="3"/>
      <c r="NE27" s="426"/>
      <c r="NF27" s="3"/>
      <c r="NG27" s="564"/>
      <c r="NH27" s="3"/>
      <c r="NI27" s="426"/>
      <c r="NJ27" s="3"/>
      <c r="NK27" s="564"/>
      <c r="NL27" s="3"/>
      <c r="NM27" s="426"/>
      <c r="NN27" s="3"/>
      <c r="NO27" s="564"/>
      <c r="NP27" s="3"/>
      <c r="NQ27" s="426"/>
      <c r="NR27" s="3"/>
      <c r="NS27" s="564"/>
      <c r="NT27" s="3"/>
      <c r="NU27" s="426"/>
      <c r="NV27" s="3"/>
      <c r="NW27" s="564"/>
      <c r="NX27" s="3"/>
      <c r="NY27" s="426"/>
      <c r="NZ27" s="3"/>
      <c r="OA27" s="564"/>
      <c r="OB27" s="3"/>
      <c r="OC27" s="426"/>
      <c r="OD27" s="3"/>
      <c r="OE27" s="564"/>
      <c r="OF27" s="3"/>
      <c r="OG27" s="426"/>
      <c r="OH27" s="3"/>
      <c r="OI27" s="564"/>
      <c r="OJ27" s="3"/>
      <c r="OK27" s="426"/>
      <c r="OL27" s="3"/>
      <c r="OM27" s="564"/>
      <c r="ON27" s="3"/>
      <c r="OO27" s="426"/>
      <c r="OP27" s="3"/>
      <c r="OQ27" s="564"/>
      <c r="OR27" s="3"/>
      <c r="OS27" s="426"/>
      <c r="OT27" s="3"/>
      <c r="OU27" s="564"/>
      <c r="OV27" s="3"/>
      <c r="OW27" s="426"/>
      <c r="OX27" s="3"/>
      <c r="OY27" s="564"/>
      <c r="OZ27" s="3"/>
      <c r="PA27" s="426"/>
      <c r="PB27" s="3"/>
      <c r="PC27" s="564"/>
      <c r="PD27" s="3"/>
      <c r="PE27" s="426"/>
      <c r="PF27" s="3"/>
      <c r="PG27" s="564"/>
      <c r="PH27" s="3"/>
      <c r="PI27" s="426"/>
      <c r="PJ27" s="3"/>
      <c r="PK27" s="564"/>
      <c r="PL27" s="3"/>
      <c r="PM27" s="426"/>
      <c r="PN27" s="3"/>
      <c r="PO27" s="564"/>
      <c r="PP27" s="3"/>
      <c r="PQ27" s="426"/>
      <c r="PR27" s="3"/>
      <c r="PS27" s="564"/>
      <c r="PT27" s="3"/>
      <c r="PU27" s="426"/>
      <c r="PV27" s="3"/>
      <c r="PW27" s="564"/>
      <c r="PX27" s="3"/>
      <c r="PY27" s="426"/>
      <c r="PZ27" s="3"/>
      <c r="QA27" s="564"/>
      <c r="QB27" s="3"/>
      <c r="QC27" s="426"/>
      <c r="QD27" s="3"/>
      <c r="QE27" s="564"/>
      <c r="QF27" s="3"/>
      <c r="QG27" s="426"/>
      <c r="QH27" s="3"/>
      <c r="QI27" s="564"/>
      <c r="QJ27" s="3"/>
      <c r="QK27" s="426"/>
      <c r="QL27" s="3"/>
      <c r="QM27" s="564"/>
      <c r="QN27" s="3"/>
      <c r="QO27" s="426"/>
      <c r="QP27" s="3"/>
      <c r="QQ27" s="564"/>
      <c r="QR27" s="3"/>
      <c r="QS27" s="426"/>
      <c r="QT27" s="3"/>
      <c r="QU27" s="564"/>
      <c r="QV27" s="3"/>
      <c r="QW27" s="426"/>
      <c r="QX27" s="3"/>
      <c r="QY27" s="564"/>
      <c r="QZ27" s="3"/>
      <c r="RA27" s="426"/>
      <c r="RB27" s="3"/>
      <c r="RC27" s="564"/>
      <c r="RD27" s="3"/>
      <c r="RE27" s="426"/>
      <c r="RF27" s="3"/>
      <c r="RG27" s="564"/>
      <c r="RH27" s="3"/>
      <c r="RI27" s="426"/>
      <c r="RJ27" s="3"/>
      <c r="RK27" s="564"/>
      <c r="RL27" s="3"/>
      <c r="RM27" s="426"/>
      <c r="RN27" s="3"/>
      <c r="RO27" s="564"/>
      <c r="RP27" s="3"/>
      <c r="RQ27" s="426"/>
      <c r="RR27" s="3"/>
      <c r="RS27" s="564"/>
      <c r="RT27" s="3"/>
      <c r="RU27" s="426"/>
      <c r="RV27" s="3"/>
      <c r="RW27" s="564"/>
      <c r="RX27" s="3"/>
      <c r="RY27" s="426"/>
      <c r="RZ27" s="3"/>
      <c r="SA27" s="564"/>
      <c r="SB27" s="3"/>
      <c r="SC27" s="426"/>
      <c r="SD27" s="3"/>
      <c r="SE27" s="564"/>
      <c r="SF27" s="3"/>
      <c r="SG27" s="426"/>
      <c r="SH27" s="3"/>
      <c r="SI27" s="564"/>
      <c r="SJ27" s="3"/>
      <c r="SK27" s="426"/>
      <c r="SL27" s="3"/>
      <c r="SM27" s="564"/>
      <c r="SN27" s="3"/>
      <c r="SO27" s="426"/>
      <c r="SP27" s="3"/>
      <c r="SQ27" s="564"/>
      <c r="SR27" s="3"/>
      <c r="SS27" s="426"/>
      <c r="ST27" s="3"/>
      <c r="SU27" s="564"/>
      <c r="SV27" s="3"/>
      <c r="SW27" s="426"/>
      <c r="SX27" s="3"/>
      <c r="SY27" s="564"/>
      <c r="SZ27" s="3"/>
      <c r="TA27" s="426"/>
      <c r="TB27" s="3"/>
      <c r="TC27" s="564"/>
      <c r="TD27" s="3"/>
      <c r="TE27" s="426"/>
      <c r="TF27" s="3"/>
      <c r="TG27" s="564"/>
      <c r="TH27" s="3"/>
      <c r="TI27" s="426"/>
      <c r="TJ27" s="3"/>
      <c r="TK27" s="564"/>
      <c r="TL27" s="3"/>
      <c r="TM27" s="426"/>
      <c r="TN27" s="3"/>
      <c r="TO27" s="564"/>
      <c r="TP27" s="3"/>
      <c r="TQ27" s="426"/>
      <c r="TR27" s="3"/>
      <c r="TS27" s="564"/>
      <c r="TT27" s="3"/>
      <c r="TU27" s="426"/>
      <c r="TV27" s="3"/>
      <c r="TW27" s="564"/>
      <c r="TX27" s="3"/>
      <c r="TY27" s="426"/>
      <c r="TZ27" s="3"/>
      <c r="UA27" s="564"/>
      <c r="UB27" s="3"/>
      <c r="UC27" s="426"/>
      <c r="UD27" s="3"/>
      <c r="UE27" s="564"/>
      <c r="UF27" s="3"/>
      <c r="UG27" s="426"/>
      <c r="UH27" s="3"/>
      <c r="UI27" s="564"/>
      <c r="UJ27" s="3"/>
      <c r="UK27" s="426"/>
      <c r="UL27" s="3"/>
      <c r="UM27" s="564"/>
      <c r="UN27" s="3"/>
      <c r="UO27" s="426"/>
      <c r="UP27" s="3"/>
      <c r="UQ27" s="564"/>
      <c r="UR27" s="3"/>
      <c r="US27" s="426"/>
      <c r="UT27" s="3"/>
      <c r="UU27" s="564"/>
      <c r="UV27" s="3"/>
      <c r="UW27" s="426"/>
      <c r="UX27" s="3"/>
      <c r="UY27" s="564"/>
      <c r="UZ27" s="3"/>
      <c r="VA27" s="426"/>
      <c r="VB27" s="3"/>
      <c r="VC27" s="564"/>
      <c r="VD27" s="3"/>
      <c r="VE27" s="426"/>
      <c r="VF27" s="3"/>
      <c r="VG27" s="564"/>
      <c r="VH27" s="3"/>
      <c r="VI27" s="426"/>
      <c r="VJ27" s="3"/>
      <c r="VK27" s="564"/>
      <c r="VL27" s="3"/>
      <c r="VM27" s="426"/>
      <c r="VN27" s="3"/>
      <c r="VO27" s="564"/>
      <c r="VP27" s="3"/>
      <c r="VQ27" s="426"/>
      <c r="VR27" s="3"/>
      <c r="VS27" s="564"/>
      <c r="VT27" s="3"/>
      <c r="VU27" s="426"/>
      <c r="VV27" s="3"/>
      <c r="VW27" s="564"/>
      <c r="VX27" s="3"/>
      <c r="VY27" s="426"/>
      <c r="VZ27" s="3"/>
      <c r="WA27" s="564"/>
      <c r="WB27" s="3"/>
      <c r="WC27" s="426"/>
      <c r="WD27" s="3"/>
      <c r="WE27" s="564"/>
      <c r="WF27" s="3"/>
      <c r="WG27" s="426"/>
      <c r="WH27" s="3"/>
      <c r="WI27" s="564"/>
      <c r="WJ27" s="3"/>
      <c r="WK27" s="426"/>
      <c r="WL27" s="3"/>
      <c r="WM27" s="564"/>
      <c r="WN27" s="3"/>
      <c r="WO27" s="426"/>
      <c r="WP27" s="3"/>
      <c r="WQ27" s="564"/>
      <c r="WR27" s="3"/>
      <c r="WS27" s="426"/>
      <c r="WT27" s="3"/>
      <c r="WU27" s="564"/>
      <c r="WV27" s="3"/>
      <c r="WW27" s="426"/>
      <c r="WX27" s="3"/>
      <c r="WY27" s="564"/>
      <c r="WZ27" s="3"/>
      <c r="XA27" s="426"/>
      <c r="XB27" s="3"/>
      <c r="XC27" s="564"/>
      <c r="XD27" s="3"/>
      <c r="XE27" s="426"/>
      <c r="XF27" s="3"/>
      <c r="XG27" s="564"/>
      <c r="XH27" s="3"/>
      <c r="XI27" s="426"/>
      <c r="XJ27" s="3"/>
      <c r="XK27" s="564"/>
      <c r="XL27" s="3"/>
      <c r="XM27" s="426"/>
      <c r="XN27" s="3"/>
      <c r="XO27" s="564"/>
      <c r="XP27" s="3"/>
      <c r="XQ27" s="426"/>
      <c r="XR27" s="3"/>
      <c r="XS27" s="564"/>
      <c r="XT27" s="3"/>
      <c r="XU27" s="426"/>
      <c r="XV27" s="3"/>
      <c r="XW27" s="564"/>
      <c r="XX27" s="3"/>
      <c r="XY27" s="426"/>
      <c r="XZ27" s="3"/>
      <c r="YA27" s="564"/>
      <c r="YB27" s="3"/>
      <c r="YC27" s="426"/>
      <c r="YD27" s="3"/>
      <c r="YE27" s="564"/>
      <c r="YF27" s="3"/>
      <c r="YG27" s="426"/>
      <c r="YH27" s="3"/>
      <c r="YI27" s="564"/>
      <c r="YJ27" s="3"/>
      <c r="YK27" s="426"/>
      <c r="YL27" s="3"/>
      <c r="YM27" s="564"/>
      <c r="YN27" s="3"/>
      <c r="YO27" s="426"/>
      <c r="YP27" s="3"/>
      <c r="YQ27" s="564"/>
      <c r="YR27" s="3"/>
      <c r="YS27" s="426"/>
      <c r="YT27" s="3"/>
      <c r="YU27" s="564"/>
      <c r="YV27" s="3"/>
      <c r="YW27" s="426"/>
      <c r="YX27" s="3"/>
      <c r="YY27" s="564"/>
      <c r="YZ27" s="3"/>
      <c r="ZA27" s="426"/>
      <c r="ZB27" s="3"/>
      <c r="ZC27" s="564"/>
      <c r="ZD27" s="3"/>
      <c r="ZE27" s="426"/>
      <c r="ZF27" s="3"/>
      <c r="ZG27" s="564"/>
      <c r="ZH27" s="3"/>
      <c r="ZI27" s="426"/>
      <c r="ZJ27" s="3"/>
      <c r="ZK27" s="564"/>
      <c r="ZL27" s="3"/>
      <c r="ZM27" s="426"/>
      <c r="ZN27" s="3"/>
      <c r="ZO27" s="564"/>
      <c r="ZP27" s="3"/>
      <c r="ZQ27" s="426"/>
      <c r="ZR27" s="3"/>
      <c r="ZS27" s="564"/>
      <c r="ZT27" s="3"/>
      <c r="ZU27" s="426"/>
      <c r="ZV27" s="3"/>
      <c r="ZW27" s="564"/>
      <c r="ZX27" s="3"/>
      <c r="ZY27" s="426"/>
      <c r="ZZ27" s="3"/>
      <c r="AAA27" s="564"/>
      <c r="AAB27" s="3"/>
      <c r="AAC27" s="426"/>
      <c r="AAD27" s="3"/>
      <c r="AAE27" s="564"/>
      <c r="AAF27" s="3"/>
      <c r="AAG27" s="426"/>
      <c r="AAH27" s="3"/>
      <c r="AAI27" s="564"/>
      <c r="AAJ27" s="3"/>
      <c r="AAK27" s="426"/>
      <c r="AAL27" s="3"/>
      <c r="AAM27" s="564"/>
      <c r="AAN27" s="3"/>
      <c r="AAO27" s="426"/>
      <c r="AAP27" s="3"/>
      <c r="AAQ27" s="564"/>
      <c r="AAR27" s="3"/>
      <c r="AAS27" s="426"/>
      <c r="AAT27" s="3"/>
      <c r="AAU27" s="564"/>
      <c r="AAV27" s="3"/>
      <c r="AAW27" s="426"/>
      <c r="AAX27" s="3"/>
      <c r="AAY27" s="564"/>
      <c r="AAZ27" s="3"/>
      <c r="ABA27" s="426"/>
      <c r="ABB27" s="3"/>
      <c r="ABC27" s="564"/>
      <c r="ABD27" s="3"/>
      <c r="ABE27" s="426"/>
      <c r="ABF27" s="3"/>
      <c r="ABG27" s="564"/>
      <c r="ABH27" s="3"/>
      <c r="ABI27" s="426"/>
      <c r="ABJ27" s="3"/>
      <c r="ABK27" s="564"/>
      <c r="ABL27" s="3"/>
      <c r="ABM27" s="426"/>
      <c r="ABN27" s="3"/>
      <c r="ABO27" s="564"/>
      <c r="ABP27" s="3"/>
      <c r="ABQ27" s="426"/>
      <c r="ABR27" s="3"/>
      <c r="ABS27" s="564"/>
      <c r="ABT27" s="3"/>
      <c r="ABU27" s="426"/>
      <c r="ABV27" s="3"/>
      <c r="ABW27" s="564"/>
      <c r="ABX27" s="3"/>
      <c r="ABY27" s="426"/>
      <c r="ABZ27" s="3"/>
      <c r="ACA27" s="564"/>
      <c r="ACB27" s="3"/>
      <c r="ACC27" s="426"/>
      <c r="ACD27" s="3"/>
      <c r="ACE27" s="564"/>
      <c r="ACF27" s="3"/>
      <c r="ACG27" s="426"/>
      <c r="ACH27" s="3"/>
      <c r="ACI27" s="564"/>
      <c r="ACJ27" s="3"/>
      <c r="ACK27" s="426"/>
      <c r="ACL27" s="3"/>
      <c r="ACM27" s="564"/>
      <c r="ACN27" s="3"/>
      <c r="ACO27" s="426"/>
      <c r="ACP27" s="3"/>
      <c r="ACQ27" s="564"/>
      <c r="ACR27" s="3"/>
      <c r="ACS27" s="426"/>
      <c r="ACT27" s="3"/>
      <c r="ACU27" s="564"/>
      <c r="ACV27" s="3"/>
      <c r="ACW27" s="426"/>
      <c r="ACX27" s="3"/>
      <c r="ACY27" s="564"/>
      <c r="ACZ27" s="3"/>
      <c r="ADA27" s="426"/>
      <c r="ADB27" s="3"/>
      <c r="ADC27" s="564"/>
      <c r="ADD27" s="3"/>
      <c r="ADE27" s="426"/>
      <c r="ADF27" s="3"/>
      <c r="ADG27" s="564"/>
      <c r="ADH27" s="3"/>
      <c r="ADI27" s="426"/>
      <c r="ADJ27" s="3"/>
      <c r="ADK27" s="564"/>
      <c r="ADL27" s="3"/>
      <c r="ADM27" s="426"/>
      <c r="ADN27" s="3"/>
      <c r="ADO27" s="564"/>
      <c r="ADP27" s="3"/>
      <c r="ADQ27" s="426"/>
      <c r="ADR27" s="3"/>
      <c r="ADS27" s="564"/>
      <c r="ADT27" s="3"/>
      <c r="ADU27" s="426"/>
      <c r="ADV27" s="3"/>
      <c r="ADW27" s="564"/>
      <c r="ADX27" s="3"/>
      <c r="ADY27" s="426"/>
      <c r="ADZ27" s="3"/>
      <c r="AEA27" s="564"/>
      <c r="AEB27" s="3"/>
      <c r="AEC27" s="426"/>
      <c r="AED27" s="3"/>
      <c r="AEE27" s="564"/>
      <c r="AEF27" s="3"/>
      <c r="AEG27" s="426"/>
      <c r="AEH27" s="3"/>
      <c r="AEI27" s="564"/>
      <c r="AEJ27" s="3"/>
      <c r="AEK27" s="426"/>
      <c r="AEL27" s="3"/>
      <c r="AEM27" s="564"/>
      <c r="AEN27" s="3"/>
      <c r="AEO27" s="426"/>
      <c r="AEP27" s="3"/>
      <c r="AEQ27" s="564"/>
      <c r="AER27" s="3"/>
      <c r="AES27" s="426"/>
      <c r="AET27" s="3"/>
      <c r="AEU27" s="564"/>
      <c r="AEV27" s="3"/>
      <c r="AEW27" s="426"/>
      <c r="AEX27" s="3"/>
      <c r="AEY27" s="564"/>
      <c r="AEZ27" s="3"/>
      <c r="AFA27" s="426"/>
      <c r="AFB27" s="3"/>
      <c r="AFC27" s="564"/>
      <c r="AFD27" s="3"/>
      <c r="AFE27" s="426"/>
      <c r="AFF27" s="3"/>
      <c r="AFG27" s="564"/>
      <c r="AFH27" s="3"/>
      <c r="AFI27" s="426"/>
      <c r="AFJ27" s="3"/>
      <c r="AFK27" s="564"/>
      <c r="AFL27" s="3"/>
      <c r="AFM27" s="426"/>
      <c r="AFN27" s="3"/>
      <c r="AFO27" s="564"/>
      <c r="AFP27" s="3"/>
      <c r="AFQ27" s="426"/>
      <c r="AFR27" s="3"/>
      <c r="AFS27" s="564"/>
      <c r="AFT27" s="3"/>
      <c r="AFU27" s="426"/>
      <c r="AFV27" s="3"/>
      <c r="AFW27" s="564"/>
      <c r="AFX27" s="3"/>
      <c r="AFY27" s="426"/>
      <c r="AFZ27" s="3"/>
      <c r="AGA27" s="564"/>
      <c r="AGB27" s="3"/>
      <c r="AGC27" s="426"/>
      <c r="AGD27" s="3"/>
      <c r="AGE27" s="564"/>
      <c r="AGF27" s="3"/>
      <c r="AGG27" s="426"/>
      <c r="AGH27" s="3"/>
      <c r="AGI27" s="564"/>
      <c r="AGJ27" s="3"/>
      <c r="AGK27" s="426"/>
      <c r="AGL27" s="3"/>
      <c r="AGM27" s="564"/>
      <c r="AGN27" s="3"/>
      <c r="AGO27" s="426"/>
      <c r="AGP27" s="3"/>
      <c r="AGQ27" s="564"/>
      <c r="AGR27" s="3"/>
      <c r="AGS27" s="426"/>
      <c r="AGT27" s="3"/>
      <c r="AGU27" s="564"/>
      <c r="AGV27" s="3"/>
      <c r="AGW27" s="426"/>
      <c r="AGX27" s="3"/>
      <c r="AGY27" s="564"/>
      <c r="AGZ27" s="3"/>
      <c r="AHA27" s="426"/>
      <c r="AHB27" s="3"/>
      <c r="AHC27" s="564"/>
      <c r="AHD27" s="3"/>
      <c r="AHE27" s="426"/>
      <c r="AHF27" s="3"/>
      <c r="AHG27" s="564"/>
      <c r="AHH27" s="3"/>
      <c r="AHI27" s="426"/>
      <c r="AHJ27" s="3"/>
      <c r="AHK27" s="564"/>
      <c r="AHL27" s="3"/>
      <c r="AHM27" s="426"/>
      <c r="AHN27" s="3"/>
      <c r="AHO27" s="564"/>
      <c r="AHP27" s="3"/>
      <c r="AHQ27" s="426"/>
      <c r="AHR27" s="3"/>
      <c r="AHS27" s="564"/>
      <c r="AHT27" s="3"/>
      <c r="AHU27" s="426"/>
      <c r="AHV27" s="3"/>
      <c r="AHW27" s="564"/>
      <c r="AHX27" s="3"/>
      <c r="AHY27" s="426"/>
      <c r="AHZ27" s="3"/>
      <c r="AIA27" s="564"/>
      <c r="AIB27" s="3"/>
      <c r="AIC27" s="426"/>
      <c r="AID27" s="3"/>
      <c r="AIE27" s="564"/>
      <c r="AIF27" s="3"/>
      <c r="AIG27" s="426"/>
      <c r="AIH27" s="3"/>
      <c r="AII27" s="564"/>
      <c r="AIJ27" s="3"/>
      <c r="AIK27" s="426"/>
      <c r="AIL27" s="3"/>
      <c r="AIM27" s="564"/>
      <c r="AIN27" s="3"/>
      <c r="AIO27" s="426"/>
      <c r="AIP27" s="3"/>
      <c r="AIQ27" s="564"/>
      <c r="AIR27" s="3"/>
      <c r="AIS27" s="426"/>
      <c r="AIT27" s="3"/>
      <c r="AIU27" s="564"/>
      <c r="AIV27" s="3"/>
      <c r="AIW27" s="426"/>
      <c r="AIX27" s="3"/>
      <c r="AIY27" s="564"/>
      <c r="AIZ27" s="3"/>
      <c r="AJA27" s="426"/>
      <c r="AJB27" s="3"/>
      <c r="AJC27" s="564"/>
      <c r="AJD27" s="3"/>
      <c r="AJE27" s="426"/>
      <c r="AJF27" s="3"/>
      <c r="AJG27" s="564"/>
      <c r="AJH27" s="3"/>
      <c r="AJI27" s="426"/>
      <c r="AJJ27" s="3"/>
      <c r="AJK27" s="564"/>
      <c r="AJL27" s="3"/>
      <c r="AJM27" s="426"/>
      <c r="AJN27" s="3"/>
      <c r="AJO27" s="564"/>
      <c r="AJP27" s="3"/>
      <c r="AJQ27" s="426"/>
      <c r="AJR27" s="3"/>
      <c r="AJS27" s="564"/>
      <c r="AJT27" s="3"/>
      <c r="AJU27" s="426"/>
      <c r="AJV27" s="3"/>
      <c r="AJW27" s="564"/>
      <c r="AJX27" s="3"/>
      <c r="AJY27" s="426"/>
      <c r="AJZ27" s="3"/>
      <c r="AKA27" s="564"/>
      <c r="AKB27" s="3"/>
      <c r="AKC27" s="426"/>
      <c r="AKD27" s="3"/>
      <c r="AKE27" s="564"/>
      <c r="AKF27" s="3"/>
      <c r="AKG27" s="426"/>
      <c r="AKH27" s="3"/>
      <c r="AKI27" s="564"/>
      <c r="AKJ27" s="3"/>
      <c r="AKK27" s="426"/>
      <c r="AKL27" s="3"/>
      <c r="AKM27" s="564"/>
      <c r="AKN27" s="3"/>
      <c r="AKO27" s="426"/>
      <c r="AKP27" s="3"/>
      <c r="AKQ27" s="564"/>
      <c r="AKR27" s="3"/>
      <c r="AKS27" s="426"/>
      <c r="AKT27" s="3"/>
      <c r="AKU27" s="564"/>
      <c r="AKV27" s="3"/>
      <c r="AKW27" s="426"/>
      <c r="AKX27" s="3"/>
      <c r="AKY27" s="564"/>
      <c r="AKZ27" s="3"/>
      <c r="ALA27" s="426"/>
      <c r="ALB27" s="3"/>
      <c r="ALC27" s="564"/>
      <c r="ALD27" s="3"/>
      <c r="ALE27" s="426"/>
      <c r="ALF27" s="3"/>
      <c r="ALG27" s="564"/>
      <c r="ALH27" s="3"/>
      <c r="ALI27" s="426"/>
      <c r="ALJ27" s="3"/>
      <c r="ALK27" s="564"/>
      <c r="ALL27" s="3"/>
      <c r="ALM27" s="426"/>
      <c r="ALN27" s="3"/>
      <c r="ALO27" s="564"/>
      <c r="ALP27" s="3"/>
      <c r="ALQ27" s="426"/>
      <c r="ALR27" s="3"/>
      <c r="ALS27" s="564"/>
      <c r="ALT27" s="3"/>
      <c r="ALU27" s="426"/>
      <c r="ALV27" s="3"/>
      <c r="ALW27" s="564"/>
      <c r="ALX27" s="3"/>
      <c r="ALY27" s="426"/>
      <c r="ALZ27" s="3"/>
      <c r="AMA27" s="564"/>
      <c r="AMB27" s="3"/>
      <c r="AMC27" s="426"/>
      <c r="AMD27" s="3"/>
      <c r="AME27" s="564"/>
      <c r="AMF27" s="3"/>
      <c r="AMG27" s="426"/>
      <c r="AMH27" s="3"/>
      <c r="AMI27" s="564"/>
      <c r="AMJ27" s="3"/>
      <c r="AMK27" s="426"/>
      <c r="AML27" s="3"/>
      <c r="AMM27" s="564"/>
      <c r="AMN27" s="3"/>
      <c r="AMO27" s="426"/>
      <c r="AMP27" s="3"/>
      <c r="AMQ27" s="564"/>
      <c r="AMR27" s="3"/>
      <c r="AMS27" s="426"/>
      <c r="AMT27" s="3"/>
      <c r="AMU27" s="564"/>
      <c r="AMV27" s="3"/>
      <c r="AMW27" s="426"/>
      <c r="AMX27" s="3"/>
      <c r="AMY27" s="564"/>
      <c r="AMZ27" s="3"/>
      <c r="ANA27" s="426"/>
      <c r="ANB27" s="3"/>
      <c r="ANC27" s="564"/>
      <c r="AND27" s="3"/>
      <c r="ANE27" s="426"/>
      <c r="ANF27" s="3"/>
      <c r="ANG27" s="564"/>
      <c r="ANH27" s="3"/>
      <c r="ANI27" s="426"/>
      <c r="ANJ27" s="3"/>
      <c r="ANK27" s="564"/>
      <c r="ANL27" s="3"/>
      <c r="ANM27" s="426"/>
      <c r="ANN27" s="3"/>
      <c r="ANO27" s="564"/>
      <c r="ANP27" s="3"/>
      <c r="ANQ27" s="426"/>
      <c r="ANR27" s="3"/>
      <c r="ANS27" s="564"/>
      <c r="ANT27" s="3"/>
      <c r="ANU27" s="426"/>
      <c r="ANV27" s="3"/>
      <c r="ANW27" s="564"/>
      <c r="ANX27" s="3"/>
      <c r="ANY27" s="426"/>
      <c r="ANZ27" s="3"/>
      <c r="AOA27" s="564"/>
      <c r="AOB27" s="3"/>
      <c r="AOC27" s="426"/>
      <c r="AOD27" s="3"/>
      <c r="AOE27" s="564"/>
      <c r="AOF27" s="3"/>
      <c r="AOG27" s="426"/>
      <c r="AOH27" s="3"/>
      <c r="AOI27" s="564"/>
      <c r="AOJ27" s="3"/>
      <c r="AOK27" s="426"/>
      <c r="AOL27" s="3"/>
      <c r="AOM27" s="564"/>
      <c r="AON27" s="3"/>
      <c r="AOO27" s="426"/>
      <c r="AOP27" s="3"/>
      <c r="AOQ27" s="564"/>
      <c r="AOR27" s="3"/>
      <c r="AOS27" s="426"/>
      <c r="AOT27" s="3"/>
      <c r="AOU27" s="564"/>
      <c r="AOV27" s="3"/>
      <c r="AOW27" s="426"/>
      <c r="AOX27" s="3"/>
      <c r="AOY27" s="564"/>
      <c r="AOZ27" s="3"/>
      <c r="APA27" s="426"/>
      <c r="APB27" s="3"/>
      <c r="APC27" s="564"/>
      <c r="APD27" s="3"/>
      <c r="APE27" s="426"/>
      <c r="APF27" s="3"/>
      <c r="APG27" s="564"/>
      <c r="APH27" s="3"/>
      <c r="API27" s="426"/>
      <c r="APJ27" s="3"/>
      <c r="APK27" s="564"/>
      <c r="APL27" s="3"/>
      <c r="APM27" s="426"/>
      <c r="APN27" s="3"/>
      <c r="APO27" s="564"/>
      <c r="APP27" s="3"/>
      <c r="APQ27" s="426"/>
      <c r="APR27" s="3"/>
      <c r="APS27" s="564"/>
      <c r="APT27" s="3"/>
      <c r="APU27" s="426"/>
      <c r="APV27" s="3"/>
      <c r="APW27" s="564"/>
      <c r="APX27" s="3"/>
      <c r="APY27" s="426"/>
      <c r="APZ27" s="3"/>
      <c r="AQA27" s="564"/>
      <c r="AQB27" s="3"/>
      <c r="AQC27" s="426"/>
      <c r="AQD27" s="3"/>
      <c r="AQE27" s="564"/>
      <c r="AQF27" s="3"/>
      <c r="AQG27" s="426"/>
      <c r="AQH27" s="3"/>
      <c r="AQI27" s="564"/>
      <c r="AQJ27" s="3"/>
      <c r="AQK27" s="426"/>
      <c r="AQL27" s="3"/>
      <c r="AQM27" s="564"/>
      <c r="AQN27" s="3"/>
      <c r="AQO27" s="426"/>
      <c r="AQP27" s="3"/>
      <c r="AQQ27" s="564"/>
      <c r="AQR27" s="3"/>
      <c r="AQS27" s="426"/>
      <c r="AQT27" s="3"/>
      <c r="AQU27" s="564"/>
      <c r="AQV27" s="3"/>
      <c r="AQW27" s="426"/>
      <c r="AQX27" s="3"/>
      <c r="AQY27" s="564"/>
      <c r="AQZ27" s="3"/>
      <c r="ARA27" s="426"/>
      <c r="ARB27" s="3"/>
      <c r="ARC27" s="564"/>
      <c r="ARD27" s="3"/>
      <c r="ARE27" s="426"/>
      <c r="ARF27" s="3"/>
      <c r="ARG27" s="564"/>
      <c r="ARH27" s="3"/>
      <c r="ARI27" s="426"/>
      <c r="ARJ27" s="3"/>
      <c r="ARK27" s="564"/>
      <c r="ARL27" s="3"/>
      <c r="ARM27" s="426"/>
      <c r="ARN27" s="3"/>
      <c r="ARO27" s="564"/>
      <c r="ARP27" s="3"/>
      <c r="ARQ27" s="426"/>
      <c r="ARR27" s="3"/>
      <c r="ARS27" s="564"/>
      <c r="ART27" s="3"/>
      <c r="ARU27" s="426"/>
      <c r="ARV27" s="3"/>
      <c r="ARW27" s="564"/>
      <c r="ARX27" s="3"/>
      <c r="ARY27" s="426"/>
      <c r="ARZ27" s="3"/>
      <c r="ASA27" s="564"/>
      <c r="ASB27" s="3"/>
      <c r="ASC27" s="426"/>
      <c r="ASD27" s="3"/>
      <c r="ASE27" s="564"/>
      <c r="ASF27" s="3"/>
      <c r="ASG27" s="426"/>
      <c r="ASH27" s="3"/>
      <c r="ASI27" s="564"/>
      <c r="ASJ27" s="3"/>
      <c r="ASK27" s="426"/>
      <c r="ASL27" s="3"/>
      <c r="ASM27" s="564"/>
      <c r="ASN27" s="3"/>
      <c r="ASO27" s="426"/>
      <c r="ASP27" s="3"/>
      <c r="ASQ27" s="564"/>
      <c r="ASR27" s="3"/>
      <c r="ASS27" s="426"/>
      <c r="AST27" s="3"/>
      <c r="ASU27" s="564"/>
      <c r="ASV27" s="3"/>
      <c r="ASW27" s="426"/>
      <c r="ASX27" s="3"/>
      <c r="ASY27" s="564"/>
      <c r="ASZ27" s="3"/>
      <c r="ATA27" s="426"/>
      <c r="ATB27" s="3"/>
      <c r="ATC27" s="564"/>
      <c r="ATD27" s="3"/>
      <c r="ATE27" s="426"/>
      <c r="ATF27" s="3"/>
      <c r="ATG27" s="564"/>
      <c r="ATH27" s="3"/>
      <c r="ATI27" s="426"/>
      <c r="ATJ27" s="3"/>
      <c r="ATK27" s="564"/>
      <c r="ATL27" s="3"/>
      <c r="ATM27" s="426"/>
      <c r="ATN27" s="3"/>
      <c r="ATO27" s="564"/>
      <c r="ATP27" s="3"/>
      <c r="ATQ27" s="426"/>
      <c r="ATR27" s="3"/>
      <c r="ATS27" s="564"/>
      <c r="ATT27" s="3"/>
      <c r="ATU27" s="426"/>
      <c r="ATV27" s="3"/>
      <c r="ATW27" s="564"/>
      <c r="ATX27" s="3"/>
      <c r="ATY27" s="426"/>
      <c r="ATZ27" s="3"/>
      <c r="AUA27" s="564"/>
      <c r="AUB27" s="3"/>
      <c r="AUC27" s="426"/>
      <c r="AUD27" s="3"/>
      <c r="AUE27" s="564"/>
      <c r="AUF27" s="3"/>
      <c r="AUG27" s="426"/>
      <c r="AUH27" s="3"/>
      <c r="AUI27" s="564"/>
      <c r="AUJ27" s="3"/>
      <c r="AUK27" s="426"/>
      <c r="AUL27" s="3"/>
      <c r="AUM27" s="564"/>
      <c r="AUN27" s="3"/>
      <c r="AUO27" s="426"/>
      <c r="AUP27" s="3"/>
      <c r="AUQ27" s="564"/>
      <c r="AUR27" s="3"/>
      <c r="AUS27" s="426"/>
      <c r="AUT27" s="3"/>
      <c r="AUU27" s="564"/>
      <c r="AUV27" s="3"/>
      <c r="AUW27" s="426"/>
      <c r="AUX27" s="3"/>
      <c r="AUY27" s="564"/>
      <c r="AUZ27" s="3"/>
      <c r="AVA27" s="426"/>
      <c r="AVB27" s="3"/>
      <c r="AVC27" s="564"/>
      <c r="AVD27" s="3"/>
      <c r="AVE27" s="426"/>
      <c r="AVF27" s="3"/>
      <c r="AVG27" s="564"/>
      <c r="AVH27" s="3"/>
      <c r="AVI27" s="426"/>
      <c r="AVJ27" s="3"/>
      <c r="AVK27" s="564"/>
      <c r="AVL27" s="3"/>
      <c r="AVM27" s="426"/>
      <c r="AVN27" s="3"/>
      <c r="AVO27" s="564"/>
      <c r="AVP27" s="3"/>
      <c r="AVQ27" s="426"/>
      <c r="AVR27" s="3"/>
      <c r="AVS27" s="564"/>
      <c r="AVT27" s="3"/>
      <c r="AVU27" s="426"/>
      <c r="AVV27" s="3"/>
      <c r="AVW27" s="564"/>
      <c r="AVX27" s="3"/>
      <c r="AVY27" s="426"/>
      <c r="AVZ27" s="3"/>
      <c r="AWA27" s="564"/>
      <c r="AWB27" s="3"/>
      <c r="AWC27" s="426"/>
      <c r="AWD27" s="3"/>
      <c r="AWE27" s="564"/>
      <c r="AWF27" s="3"/>
      <c r="AWG27" s="426"/>
      <c r="AWH27" s="3"/>
      <c r="AWI27" s="564"/>
      <c r="AWJ27" s="3"/>
      <c r="AWK27" s="426"/>
      <c r="AWL27" s="3"/>
      <c r="AWM27" s="564"/>
      <c r="AWN27" s="3"/>
      <c r="AWO27" s="426"/>
      <c r="AWP27" s="3"/>
      <c r="AWQ27" s="564"/>
      <c r="AWR27" s="3"/>
      <c r="AWS27" s="426"/>
      <c r="AWT27" s="3"/>
      <c r="AWU27" s="564"/>
      <c r="AWV27" s="3"/>
      <c r="AWW27" s="426"/>
      <c r="AWX27" s="3"/>
      <c r="AWY27" s="564"/>
      <c r="AWZ27" s="3"/>
      <c r="AXA27" s="426"/>
      <c r="AXB27" s="3"/>
      <c r="AXC27" s="564"/>
      <c r="AXD27" s="3"/>
      <c r="AXE27" s="426"/>
      <c r="AXF27" s="3"/>
      <c r="AXG27" s="564"/>
      <c r="AXH27" s="3"/>
      <c r="AXI27" s="426"/>
      <c r="AXJ27" s="3"/>
      <c r="AXK27" s="564"/>
      <c r="AXL27" s="3"/>
      <c r="AXM27" s="426"/>
      <c r="AXN27" s="3"/>
      <c r="AXO27" s="564"/>
      <c r="AXP27" s="3"/>
      <c r="AXQ27" s="426"/>
      <c r="AXR27" s="3"/>
      <c r="AXS27" s="564"/>
      <c r="AXT27" s="3"/>
      <c r="AXU27" s="426"/>
      <c r="AXV27" s="3"/>
      <c r="AXW27" s="564"/>
      <c r="AXX27" s="3"/>
      <c r="AXY27" s="426"/>
      <c r="AXZ27" s="3"/>
      <c r="AYA27" s="564"/>
      <c r="AYB27" s="3"/>
      <c r="AYC27" s="426"/>
      <c r="AYD27" s="3"/>
      <c r="AYE27" s="564"/>
      <c r="AYF27" s="3"/>
      <c r="AYG27" s="426"/>
      <c r="AYH27" s="3"/>
      <c r="AYI27" s="564"/>
      <c r="AYJ27" s="3"/>
      <c r="AYK27" s="426"/>
      <c r="AYL27" s="3"/>
      <c r="AYM27" s="564"/>
      <c r="AYN27" s="3"/>
      <c r="AYO27" s="426"/>
      <c r="AYP27" s="3"/>
      <c r="AYQ27" s="564"/>
      <c r="AYR27" s="3"/>
      <c r="AYS27" s="426"/>
      <c r="AYT27" s="3"/>
      <c r="AYU27" s="564"/>
      <c r="AYV27" s="3"/>
      <c r="AYW27" s="426"/>
      <c r="AYX27" s="3"/>
      <c r="AYY27" s="564"/>
      <c r="AYZ27" s="3"/>
      <c r="AZA27" s="426"/>
      <c r="AZB27" s="3"/>
      <c r="AZC27" s="564"/>
      <c r="AZD27" s="3"/>
      <c r="AZE27" s="426"/>
      <c r="AZF27" s="3"/>
      <c r="AZG27" s="564"/>
      <c r="AZH27" s="3"/>
      <c r="AZI27" s="426"/>
      <c r="AZJ27" s="3"/>
      <c r="AZK27" s="564"/>
      <c r="AZL27" s="3"/>
      <c r="AZM27" s="426"/>
      <c r="AZN27" s="3"/>
      <c r="AZO27" s="564"/>
      <c r="AZP27" s="3"/>
      <c r="AZQ27" s="426"/>
      <c r="AZR27" s="3"/>
      <c r="AZS27" s="564"/>
      <c r="AZT27" s="3"/>
      <c r="AZU27" s="426"/>
      <c r="AZV27" s="3"/>
      <c r="AZW27" s="564"/>
      <c r="AZX27" s="3"/>
      <c r="AZY27" s="426"/>
      <c r="AZZ27" s="3"/>
      <c r="BAA27" s="564"/>
      <c r="BAB27" s="3"/>
      <c r="BAC27" s="426"/>
      <c r="BAD27" s="3"/>
      <c r="BAE27" s="564"/>
      <c r="BAF27" s="3"/>
      <c r="BAG27" s="426"/>
      <c r="BAH27" s="3"/>
      <c r="BAI27" s="564"/>
      <c r="BAJ27" s="3"/>
      <c r="BAK27" s="426"/>
      <c r="BAL27" s="3"/>
      <c r="BAM27" s="564"/>
      <c r="BAN27" s="3"/>
      <c r="BAO27" s="426"/>
      <c r="BAP27" s="3"/>
      <c r="BAQ27" s="564"/>
      <c r="BAR27" s="3"/>
      <c r="BAS27" s="426"/>
      <c r="BAT27" s="3"/>
      <c r="BAU27" s="564"/>
      <c r="BAV27" s="3"/>
      <c r="BAW27" s="426"/>
      <c r="BAX27" s="3"/>
      <c r="BAY27" s="564"/>
      <c r="BAZ27" s="3"/>
      <c r="BBA27" s="426"/>
      <c r="BBB27" s="3"/>
      <c r="BBC27" s="564"/>
      <c r="BBD27" s="3"/>
      <c r="BBE27" s="426"/>
      <c r="BBF27" s="3"/>
      <c r="BBG27" s="564"/>
      <c r="BBH27" s="3"/>
      <c r="BBI27" s="426"/>
      <c r="BBJ27" s="3"/>
      <c r="BBK27" s="564"/>
      <c r="BBL27" s="3"/>
      <c r="BBM27" s="426"/>
      <c r="BBN27" s="3"/>
      <c r="BBO27" s="564"/>
      <c r="BBP27" s="3"/>
      <c r="BBQ27" s="426"/>
      <c r="BBR27" s="3"/>
      <c r="BBS27" s="564"/>
      <c r="BBT27" s="3"/>
      <c r="BBU27" s="426"/>
      <c r="BBV27" s="3"/>
      <c r="BBW27" s="564"/>
      <c r="BBX27" s="3"/>
      <c r="BBY27" s="426"/>
      <c r="BBZ27" s="3"/>
      <c r="BCA27" s="564"/>
      <c r="BCB27" s="3"/>
      <c r="BCC27" s="426"/>
      <c r="BCD27" s="3"/>
      <c r="BCE27" s="564"/>
      <c r="BCF27" s="3"/>
      <c r="BCG27" s="426"/>
      <c r="BCH27" s="3"/>
      <c r="BCI27" s="564"/>
      <c r="BCJ27" s="3"/>
      <c r="BCK27" s="426"/>
      <c r="BCL27" s="3"/>
      <c r="BCM27" s="564"/>
      <c r="BCN27" s="3"/>
      <c r="BCO27" s="426"/>
      <c r="BCP27" s="3"/>
      <c r="BCQ27" s="564"/>
      <c r="BCR27" s="3"/>
      <c r="BCS27" s="426"/>
      <c r="BCT27" s="3"/>
      <c r="BCU27" s="564"/>
      <c r="BCV27" s="3"/>
      <c r="BCW27" s="426"/>
      <c r="BCX27" s="3"/>
      <c r="BCY27" s="564"/>
      <c r="BCZ27" s="3"/>
      <c r="BDA27" s="426"/>
      <c r="BDB27" s="3"/>
      <c r="BDC27" s="564"/>
      <c r="BDD27" s="3"/>
      <c r="BDE27" s="426"/>
      <c r="BDF27" s="3"/>
      <c r="BDG27" s="564"/>
      <c r="BDH27" s="3"/>
      <c r="BDI27" s="426"/>
      <c r="BDJ27" s="3"/>
      <c r="BDK27" s="564"/>
      <c r="BDL27" s="3"/>
      <c r="BDM27" s="426"/>
      <c r="BDN27" s="3"/>
      <c r="BDO27" s="564"/>
      <c r="BDP27" s="3"/>
      <c r="BDQ27" s="426"/>
      <c r="BDR27" s="3"/>
      <c r="BDS27" s="564"/>
      <c r="BDT27" s="3"/>
      <c r="BDU27" s="426"/>
      <c r="BDV27" s="3"/>
      <c r="BDW27" s="564"/>
      <c r="BDX27" s="3"/>
      <c r="BDY27" s="426"/>
      <c r="BDZ27" s="3"/>
      <c r="BEA27" s="564"/>
      <c r="BEB27" s="3"/>
      <c r="BEC27" s="426"/>
      <c r="BED27" s="3"/>
      <c r="BEE27" s="564"/>
      <c r="BEF27" s="3"/>
      <c r="BEG27" s="426"/>
      <c r="BEH27" s="3"/>
      <c r="BEI27" s="564"/>
      <c r="BEJ27" s="3"/>
      <c r="BEK27" s="426"/>
      <c r="BEL27" s="3"/>
      <c r="BEM27" s="564"/>
      <c r="BEN27" s="3"/>
      <c r="BEO27" s="426"/>
      <c r="BEP27" s="3"/>
      <c r="BEQ27" s="564"/>
      <c r="BER27" s="3"/>
      <c r="BES27" s="426"/>
      <c r="BET27" s="3"/>
      <c r="BEU27" s="564"/>
      <c r="BEV27" s="3"/>
      <c r="BEW27" s="426"/>
      <c r="BEX27" s="3"/>
      <c r="BEY27" s="564"/>
      <c r="BEZ27" s="3"/>
      <c r="BFA27" s="426"/>
      <c r="BFB27" s="3"/>
      <c r="BFC27" s="564"/>
      <c r="BFD27" s="3"/>
      <c r="BFE27" s="426"/>
      <c r="BFF27" s="3"/>
      <c r="BFG27" s="564"/>
      <c r="BFH27" s="3"/>
      <c r="BFI27" s="426"/>
      <c r="BFJ27" s="3"/>
      <c r="BFK27" s="564"/>
      <c r="BFL27" s="3"/>
      <c r="BFM27" s="426"/>
      <c r="BFN27" s="3"/>
      <c r="BFO27" s="564"/>
      <c r="BFP27" s="3"/>
      <c r="BFQ27" s="426"/>
      <c r="BFR27" s="3"/>
      <c r="BFS27" s="564"/>
      <c r="BFT27" s="3"/>
      <c r="BFU27" s="426"/>
      <c r="BFV27" s="3"/>
      <c r="BFW27" s="564"/>
      <c r="BFX27" s="3"/>
      <c r="BFY27" s="426"/>
      <c r="BFZ27" s="3"/>
      <c r="BGA27" s="564"/>
      <c r="BGB27" s="3"/>
      <c r="BGC27" s="426"/>
      <c r="BGD27" s="3"/>
      <c r="BGE27" s="564"/>
      <c r="BGF27" s="3"/>
      <c r="BGG27" s="426"/>
      <c r="BGH27" s="3"/>
      <c r="BGI27" s="564"/>
      <c r="BGJ27" s="3"/>
      <c r="BGK27" s="426"/>
      <c r="BGL27" s="3"/>
      <c r="BGM27" s="564"/>
      <c r="BGN27" s="3"/>
      <c r="BGO27" s="426"/>
      <c r="BGP27" s="3"/>
      <c r="BGQ27" s="564"/>
      <c r="BGR27" s="3"/>
      <c r="BGS27" s="426"/>
      <c r="BGT27" s="3"/>
      <c r="BGU27" s="564"/>
      <c r="BGV27" s="3"/>
      <c r="BGW27" s="426"/>
      <c r="BGX27" s="3"/>
      <c r="BGY27" s="564"/>
      <c r="BGZ27" s="3"/>
      <c r="BHA27" s="426"/>
      <c r="BHB27" s="3"/>
      <c r="BHC27" s="564"/>
      <c r="BHD27" s="3"/>
      <c r="BHE27" s="426"/>
      <c r="BHF27" s="3"/>
      <c r="BHG27" s="564"/>
      <c r="BHH27" s="3"/>
      <c r="BHI27" s="426"/>
      <c r="BHJ27" s="3"/>
      <c r="BHK27" s="564"/>
      <c r="BHL27" s="3"/>
      <c r="BHM27" s="426"/>
      <c r="BHN27" s="3"/>
      <c r="BHO27" s="564"/>
      <c r="BHP27" s="3"/>
      <c r="BHQ27" s="426"/>
      <c r="BHR27" s="3"/>
      <c r="BHS27" s="564"/>
      <c r="BHT27" s="3"/>
      <c r="BHU27" s="426"/>
      <c r="BHV27" s="3"/>
      <c r="BHW27" s="564"/>
      <c r="BHX27" s="3"/>
      <c r="BHY27" s="426"/>
      <c r="BHZ27" s="3"/>
      <c r="BIA27" s="564"/>
      <c r="BIB27" s="3"/>
      <c r="BIC27" s="426"/>
      <c r="BID27" s="3"/>
      <c r="BIE27" s="564"/>
      <c r="BIF27" s="3"/>
      <c r="BIG27" s="426"/>
      <c r="BIH27" s="3"/>
      <c r="BII27" s="564"/>
      <c r="BIJ27" s="3"/>
      <c r="BIK27" s="426"/>
      <c r="BIL27" s="3"/>
      <c r="BIM27" s="564"/>
      <c r="BIN27" s="3"/>
      <c r="BIO27" s="426"/>
      <c r="BIP27" s="3"/>
      <c r="BIQ27" s="564"/>
      <c r="BIR27" s="3"/>
      <c r="BIS27" s="426"/>
      <c r="BIT27" s="3"/>
      <c r="BIU27" s="564"/>
      <c r="BIV27" s="3"/>
      <c r="BIW27" s="426"/>
      <c r="BIX27" s="3"/>
      <c r="BIY27" s="564"/>
      <c r="BIZ27" s="3"/>
      <c r="BJA27" s="426"/>
      <c r="BJB27" s="3"/>
      <c r="BJC27" s="564"/>
      <c r="BJD27" s="3"/>
      <c r="BJE27" s="426"/>
      <c r="BJF27" s="3"/>
      <c r="BJG27" s="564"/>
      <c r="BJH27" s="3"/>
      <c r="BJI27" s="426"/>
      <c r="BJJ27" s="3"/>
      <c r="BJK27" s="564"/>
      <c r="BJL27" s="3"/>
      <c r="BJM27" s="426"/>
      <c r="BJN27" s="3"/>
      <c r="BJO27" s="564"/>
      <c r="BJP27" s="3"/>
      <c r="BJQ27" s="426"/>
      <c r="BJR27" s="3"/>
      <c r="BJS27" s="564"/>
      <c r="BJT27" s="3"/>
      <c r="BJU27" s="426"/>
      <c r="BJV27" s="3"/>
      <c r="BJW27" s="564"/>
      <c r="BJX27" s="3"/>
      <c r="BJY27" s="426"/>
      <c r="BJZ27" s="3"/>
      <c r="BKA27" s="564"/>
      <c r="BKB27" s="3"/>
      <c r="BKC27" s="426"/>
      <c r="BKD27" s="3"/>
      <c r="BKE27" s="564"/>
      <c r="BKF27" s="3"/>
      <c r="BKG27" s="426"/>
      <c r="BKH27" s="3"/>
      <c r="BKI27" s="564"/>
      <c r="BKJ27" s="3"/>
      <c r="BKK27" s="426"/>
      <c r="BKL27" s="3"/>
      <c r="BKM27" s="564"/>
      <c r="BKN27" s="3"/>
      <c r="BKO27" s="426"/>
      <c r="BKP27" s="3"/>
      <c r="BKQ27" s="564"/>
      <c r="BKR27" s="3"/>
      <c r="BKS27" s="426"/>
      <c r="BKT27" s="3"/>
      <c r="BKU27" s="564"/>
      <c r="BKV27" s="3"/>
      <c r="BKW27" s="426"/>
      <c r="BKX27" s="3"/>
      <c r="BKY27" s="564"/>
      <c r="BKZ27" s="3"/>
      <c r="BLA27" s="426"/>
      <c r="BLB27" s="3"/>
      <c r="BLC27" s="564"/>
      <c r="BLD27" s="3"/>
      <c r="BLE27" s="426"/>
      <c r="BLF27" s="3"/>
      <c r="BLG27" s="564"/>
      <c r="BLH27" s="3"/>
      <c r="BLI27" s="426"/>
      <c r="BLJ27" s="3"/>
      <c r="BLK27" s="564"/>
      <c r="BLL27" s="3"/>
      <c r="BLM27" s="426"/>
      <c r="BLN27" s="3"/>
      <c r="BLO27" s="564"/>
      <c r="BLP27" s="3"/>
      <c r="BLQ27" s="426"/>
      <c r="BLR27" s="3"/>
      <c r="BLS27" s="564"/>
      <c r="BLT27" s="3"/>
      <c r="BLU27" s="426"/>
      <c r="BLV27" s="3"/>
      <c r="BLW27" s="564"/>
      <c r="BLX27" s="3"/>
      <c r="BLY27" s="426"/>
      <c r="BLZ27" s="3"/>
      <c r="BMA27" s="564"/>
      <c r="BMB27" s="3"/>
      <c r="BMC27" s="426"/>
      <c r="BMD27" s="3"/>
      <c r="BME27" s="564"/>
      <c r="BMF27" s="3"/>
      <c r="BMG27" s="426"/>
      <c r="BMH27" s="3"/>
      <c r="BMI27" s="564"/>
      <c r="BMJ27" s="3"/>
      <c r="BMK27" s="426"/>
      <c r="BML27" s="3"/>
      <c r="BMM27" s="564"/>
      <c r="BMN27" s="3"/>
      <c r="BMO27" s="426"/>
      <c r="BMP27" s="3"/>
      <c r="BMQ27" s="564"/>
      <c r="BMR27" s="3"/>
      <c r="BMS27" s="426"/>
      <c r="BMT27" s="3"/>
      <c r="BMU27" s="564"/>
      <c r="BMV27" s="3"/>
      <c r="BMW27" s="426"/>
      <c r="BMX27" s="3"/>
      <c r="BMY27" s="564"/>
      <c r="BMZ27" s="3"/>
      <c r="BNA27" s="426"/>
      <c r="BNB27" s="3"/>
      <c r="BNC27" s="564"/>
      <c r="BND27" s="3"/>
      <c r="BNE27" s="426"/>
      <c r="BNF27" s="3"/>
      <c r="BNG27" s="564"/>
      <c r="BNH27" s="3"/>
      <c r="BNI27" s="426"/>
      <c r="BNJ27" s="3"/>
      <c r="BNK27" s="564"/>
      <c r="BNL27" s="3"/>
      <c r="BNM27" s="426"/>
      <c r="BNN27" s="3"/>
      <c r="BNO27" s="564"/>
      <c r="BNP27" s="3"/>
      <c r="BNQ27" s="426"/>
      <c r="BNR27" s="3"/>
      <c r="BNS27" s="564"/>
      <c r="BNT27" s="3"/>
      <c r="BNU27" s="426"/>
      <c r="BNV27" s="3"/>
      <c r="BNW27" s="564"/>
      <c r="BNX27" s="3"/>
      <c r="BNY27" s="426"/>
      <c r="BNZ27" s="3"/>
      <c r="BOA27" s="564"/>
      <c r="BOB27" s="3"/>
      <c r="BOC27" s="426"/>
      <c r="BOD27" s="3"/>
      <c r="BOE27" s="564"/>
      <c r="BOF27" s="3"/>
      <c r="BOG27" s="426"/>
      <c r="BOH27" s="3"/>
      <c r="BOI27" s="564"/>
      <c r="BOJ27" s="3"/>
      <c r="BOK27" s="426"/>
      <c r="BOL27" s="3"/>
      <c r="BOM27" s="564"/>
      <c r="BON27" s="3"/>
      <c r="BOO27" s="426"/>
      <c r="BOP27" s="3"/>
      <c r="BOQ27" s="564"/>
      <c r="BOR27" s="3"/>
      <c r="BOS27" s="426"/>
      <c r="BOT27" s="3"/>
      <c r="BOU27" s="564"/>
      <c r="BOV27" s="3"/>
      <c r="BOW27" s="426"/>
      <c r="BOX27" s="3"/>
      <c r="BOY27" s="564"/>
      <c r="BOZ27" s="3"/>
      <c r="BPA27" s="426"/>
      <c r="BPB27" s="3"/>
      <c r="BPC27" s="564"/>
      <c r="BPD27" s="3"/>
      <c r="BPE27" s="426"/>
      <c r="BPF27" s="3"/>
      <c r="BPG27" s="564"/>
      <c r="BPH27" s="3"/>
      <c r="BPI27" s="426"/>
      <c r="BPJ27" s="3"/>
      <c r="BPK27" s="564"/>
      <c r="BPL27" s="3"/>
      <c r="BPM27" s="426"/>
      <c r="BPN27" s="3"/>
      <c r="BPO27" s="564"/>
      <c r="BPP27" s="3"/>
      <c r="BPQ27" s="426"/>
      <c r="BPR27" s="3"/>
      <c r="BPS27" s="564"/>
      <c r="BPT27" s="3"/>
      <c r="BPU27" s="426"/>
      <c r="BPV27" s="3"/>
      <c r="BPW27" s="564"/>
      <c r="BPX27" s="3"/>
      <c r="BPY27" s="426"/>
      <c r="BPZ27" s="3"/>
      <c r="BQA27" s="564"/>
      <c r="BQB27" s="3"/>
      <c r="BQC27" s="426"/>
      <c r="BQD27" s="3"/>
      <c r="BQE27" s="564"/>
      <c r="BQF27" s="3"/>
      <c r="BQG27" s="426"/>
      <c r="BQH27" s="3"/>
      <c r="BQI27" s="564"/>
      <c r="BQJ27" s="3"/>
      <c r="BQK27" s="426"/>
      <c r="BQL27" s="3"/>
      <c r="BQM27" s="564"/>
      <c r="BQN27" s="3"/>
      <c r="BQO27" s="426"/>
      <c r="BQP27" s="3"/>
      <c r="BQQ27" s="564"/>
      <c r="BQR27" s="3"/>
      <c r="BQS27" s="426"/>
      <c r="BQT27" s="3"/>
      <c r="BQU27" s="564"/>
      <c r="BQV27" s="3"/>
      <c r="BQW27" s="426"/>
      <c r="BQX27" s="3"/>
      <c r="BQY27" s="564"/>
      <c r="BQZ27" s="3"/>
      <c r="BRA27" s="426"/>
      <c r="BRB27" s="3"/>
      <c r="BRC27" s="564"/>
      <c r="BRD27" s="3"/>
      <c r="BRE27" s="426"/>
      <c r="BRF27" s="3"/>
      <c r="BRG27" s="564"/>
      <c r="BRH27" s="3"/>
      <c r="BRI27" s="426"/>
      <c r="BRJ27" s="3"/>
      <c r="BRK27" s="564"/>
      <c r="BRL27" s="3"/>
      <c r="BRM27" s="426"/>
      <c r="BRN27" s="3"/>
      <c r="BRO27" s="564"/>
      <c r="BRP27" s="3"/>
      <c r="BRQ27" s="426"/>
      <c r="BRR27" s="3"/>
      <c r="BRS27" s="564"/>
      <c r="BRT27" s="3"/>
      <c r="BRU27" s="426"/>
      <c r="BRV27" s="3"/>
      <c r="BRW27" s="564"/>
      <c r="BRX27" s="3"/>
      <c r="BRY27" s="426"/>
      <c r="BRZ27" s="3"/>
      <c r="BSA27" s="564"/>
      <c r="BSB27" s="3"/>
      <c r="BSC27" s="426"/>
      <c r="BSD27" s="3"/>
      <c r="BSE27" s="564"/>
      <c r="BSF27" s="3"/>
      <c r="BSG27" s="426"/>
      <c r="BSH27" s="3"/>
      <c r="BSI27" s="564"/>
      <c r="BSJ27" s="3"/>
      <c r="BSK27" s="426"/>
      <c r="BSL27" s="3"/>
      <c r="BSM27" s="564"/>
      <c r="BSN27" s="3"/>
      <c r="BSO27" s="426"/>
      <c r="BSP27" s="3"/>
      <c r="BSQ27" s="564"/>
      <c r="BSR27" s="3"/>
      <c r="BSS27" s="426"/>
      <c r="BST27" s="3"/>
      <c r="BSU27" s="564"/>
      <c r="BSV27" s="3"/>
      <c r="BSW27" s="426"/>
      <c r="BSX27" s="3"/>
      <c r="BSY27" s="564"/>
      <c r="BSZ27" s="3"/>
      <c r="BTA27" s="426"/>
      <c r="BTB27" s="3"/>
      <c r="BTC27" s="564"/>
      <c r="BTD27" s="3"/>
      <c r="BTE27" s="426"/>
      <c r="BTF27" s="3"/>
      <c r="BTG27" s="564"/>
      <c r="BTH27" s="3"/>
      <c r="BTI27" s="426"/>
      <c r="BTJ27" s="3"/>
      <c r="BTK27" s="564"/>
      <c r="BTL27" s="3"/>
      <c r="BTM27" s="426"/>
      <c r="BTN27" s="3"/>
      <c r="BTO27" s="564"/>
      <c r="BTP27" s="3"/>
      <c r="BTQ27" s="426"/>
      <c r="BTR27" s="3"/>
      <c r="BTS27" s="564"/>
      <c r="BTT27" s="3"/>
      <c r="BTU27" s="426"/>
      <c r="BTV27" s="3"/>
      <c r="BTW27" s="564"/>
      <c r="BTX27" s="3"/>
      <c r="BTY27" s="426"/>
      <c r="BTZ27" s="3"/>
      <c r="BUA27" s="564"/>
      <c r="BUB27" s="3"/>
      <c r="BUC27" s="426"/>
      <c r="BUD27" s="3"/>
      <c r="BUE27" s="564"/>
      <c r="BUF27" s="3"/>
      <c r="BUG27" s="426"/>
      <c r="BUH27" s="3"/>
      <c r="BUI27" s="564"/>
      <c r="BUJ27" s="3"/>
      <c r="BUK27" s="426"/>
      <c r="BUL27" s="3"/>
      <c r="BUM27" s="564"/>
      <c r="BUN27" s="3"/>
      <c r="BUO27" s="426"/>
      <c r="BUP27" s="3"/>
      <c r="BUQ27" s="564"/>
      <c r="BUR27" s="3"/>
      <c r="BUS27" s="426"/>
      <c r="BUT27" s="3"/>
      <c r="BUU27" s="564"/>
      <c r="BUV27" s="3"/>
      <c r="BUW27" s="426"/>
      <c r="BUX27" s="3"/>
      <c r="BUY27" s="564"/>
      <c r="BUZ27" s="3"/>
      <c r="BVA27" s="426"/>
      <c r="BVB27" s="3"/>
      <c r="BVC27" s="564"/>
      <c r="BVD27" s="3"/>
      <c r="BVE27" s="426"/>
      <c r="BVF27" s="3"/>
      <c r="BVG27" s="564"/>
      <c r="BVH27" s="3"/>
      <c r="BVI27" s="426"/>
      <c r="BVJ27" s="3"/>
      <c r="BVK27" s="564"/>
      <c r="BVL27" s="3"/>
      <c r="BVM27" s="426"/>
      <c r="BVN27" s="3"/>
      <c r="BVO27" s="564"/>
      <c r="BVP27" s="3"/>
      <c r="BVQ27" s="426"/>
      <c r="BVR27" s="3"/>
      <c r="BVS27" s="564"/>
      <c r="BVT27" s="3"/>
      <c r="BVU27" s="426"/>
      <c r="BVV27" s="3"/>
      <c r="BVW27" s="564"/>
      <c r="BVX27" s="3"/>
      <c r="BVY27" s="426"/>
      <c r="BVZ27" s="3"/>
      <c r="BWA27" s="564"/>
      <c r="BWB27" s="3"/>
      <c r="BWC27" s="426"/>
      <c r="BWD27" s="3"/>
      <c r="BWE27" s="564"/>
      <c r="BWF27" s="3"/>
      <c r="BWG27" s="426"/>
      <c r="BWH27" s="3"/>
      <c r="BWI27" s="564"/>
      <c r="BWJ27" s="3"/>
      <c r="BWK27" s="426"/>
      <c r="BWL27" s="3"/>
      <c r="BWM27" s="564"/>
      <c r="BWN27" s="3"/>
      <c r="BWO27" s="426"/>
      <c r="BWP27" s="3"/>
      <c r="BWQ27" s="564"/>
      <c r="BWR27" s="3"/>
      <c r="BWS27" s="426"/>
      <c r="BWT27" s="3"/>
      <c r="BWU27" s="564"/>
      <c r="BWV27" s="3"/>
      <c r="BWW27" s="426"/>
      <c r="BWX27" s="3"/>
      <c r="BWY27" s="564"/>
      <c r="BWZ27" s="3"/>
      <c r="BXA27" s="426"/>
      <c r="BXB27" s="3"/>
      <c r="BXC27" s="564"/>
      <c r="BXD27" s="3"/>
      <c r="BXE27" s="426"/>
      <c r="BXF27" s="3"/>
      <c r="BXG27" s="564"/>
      <c r="BXH27" s="3"/>
      <c r="BXI27" s="426"/>
      <c r="BXJ27" s="3"/>
      <c r="BXK27" s="564"/>
      <c r="BXL27" s="3"/>
      <c r="BXM27" s="426"/>
      <c r="BXN27" s="3"/>
      <c r="BXO27" s="564"/>
      <c r="BXP27" s="3"/>
      <c r="BXQ27" s="426"/>
      <c r="BXR27" s="3"/>
      <c r="BXS27" s="564"/>
      <c r="BXT27" s="3"/>
      <c r="BXU27" s="426"/>
      <c r="BXV27" s="3"/>
      <c r="BXW27" s="564"/>
      <c r="BXX27" s="3"/>
      <c r="BXY27" s="426"/>
      <c r="BXZ27" s="3"/>
      <c r="BYA27" s="564"/>
      <c r="BYB27" s="3"/>
      <c r="BYC27" s="426"/>
      <c r="BYD27" s="3"/>
      <c r="BYE27" s="564"/>
      <c r="BYF27" s="3"/>
      <c r="BYG27" s="426"/>
      <c r="BYH27" s="3"/>
      <c r="BYI27" s="564"/>
      <c r="BYJ27" s="3"/>
      <c r="BYK27" s="426"/>
      <c r="BYL27" s="3"/>
      <c r="BYM27" s="564"/>
      <c r="BYN27" s="3"/>
      <c r="BYO27" s="426"/>
      <c r="BYP27" s="3"/>
      <c r="BYQ27" s="564"/>
      <c r="BYR27" s="3"/>
      <c r="BYS27" s="426"/>
      <c r="BYT27" s="3"/>
      <c r="BYU27" s="564"/>
      <c r="BYV27" s="3"/>
      <c r="BYW27" s="426"/>
      <c r="BYX27" s="3"/>
      <c r="BYY27" s="564"/>
      <c r="BYZ27" s="3"/>
      <c r="BZA27" s="426"/>
      <c r="BZB27" s="3"/>
      <c r="BZC27" s="564"/>
      <c r="BZD27" s="3"/>
      <c r="BZE27" s="426"/>
      <c r="BZF27" s="3"/>
      <c r="BZG27" s="564"/>
      <c r="BZH27" s="3"/>
      <c r="BZI27" s="426"/>
      <c r="BZJ27" s="3"/>
      <c r="BZK27" s="564"/>
      <c r="BZL27" s="3"/>
      <c r="BZM27" s="426"/>
      <c r="BZN27" s="3"/>
      <c r="BZO27" s="564"/>
      <c r="BZP27" s="3"/>
      <c r="BZQ27" s="426"/>
      <c r="BZR27" s="3"/>
      <c r="BZS27" s="564"/>
      <c r="BZT27" s="3"/>
      <c r="BZU27" s="426"/>
      <c r="BZV27" s="3"/>
      <c r="BZW27" s="564"/>
      <c r="BZX27" s="3"/>
      <c r="BZY27" s="426"/>
      <c r="BZZ27" s="3"/>
      <c r="CAA27" s="564"/>
      <c r="CAB27" s="3"/>
      <c r="CAC27" s="426"/>
      <c r="CAD27" s="3"/>
      <c r="CAE27" s="564"/>
      <c r="CAF27" s="3"/>
      <c r="CAG27" s="426"/>
      <c r="CAH27" s="3"/>
      <c r="CAI27" s="564"/>
      <c r="CAJ27" s="3"/>
      <c r="CAK27" s="426"/>
      <c r="CAL27" s="3"/>
      <c r="CAM27" s="564"/>
      <c r="CAN27" s="3"/>
      <c r="CAO27" s="426"/>
      <c r="CAP27" s="3"/>
      <c r="CAQ27" s="564"/>
      <c r="CAR27" s="3"/>
      <c r="CAS27" s="426"/>
      <c r="CAT27" s="3"/>
      <c r="CAU27" s="564"/>
      <c r="CAV27" s="3"/>
      <c r="CAW27" s="426"/>
      <c r="CAX27" s="3"/>
      <c r="CAY27" s="564"/>
      <c r="CAZ27" s="3"/>
      <c r="CBA27" s="426"/>
      <c r="CBB27" s="3"/>
      <c r="CBC27" s="564"/>
      <c r="CBD27" s="3"/>
      <c r="CBE27" s="426"/>
      <c r="CBF27" s="3"/>
      <c r="CBG27" s="564"/>
      <c r="CBH27" s="3"/>
      <c r="CBI27" s="426"/>
      <c r="CBJ27" s="3"/>
      <c r="CBK27" s="564"/>
      <c r="CBL27" s="3"/>
      <c r="CBM27" s="426"/>
      <c r="CBN27" s="3"/>
      <c r="CBO27" s="564"/>
      <c r="CBP27" s="3"/>
      <c r="CBQ27" s="426"/>
      <c r="CBR27" s="3"/>
      <c r="CBS27" s="564"/>
      <c r="CBT27" s="3"/>
      <c r="CBU27" s="426"/>
      <c r="CBV27" s="3"/>
      <c r="CBW27" s="564"/>
      <c r="CBX27" s="3"/>
      <c r="CBY27" s="426"/>
      <c r="CBZ27" s="3"/>
      <c r="CCA27" s="564"/>
      <c r="CCB27" s="3"/>
      <c r="CCC27" s="426"/>
      <c r="CCD27" s="3"/>
      <c r="CCE27" s="564"/>
      <c r="CCF27" s="3"/>
      <c r="CCG27" s="426"/>
      <c r="CCH27" s="3"/>
      <c r="CCI27" s="564"/>
      <c r="CCJ27" s="3"/>
      <c r="CCK27" s="426"/>
      <c r="CCL27" s="3"/>
      <c r="CCM27" s="564"/>
      <c r="CCN27" s="3"/>
      <c r="CCO27" s="426"/>
      <c r="CCP27" s="3"/>
      <c r="CCQ27" s="564"/>
      <c r="CCR27" s="3"/>
      <c r="CCS27" s="426"/>
      <c r="CCT27" s="3"/>
      <c r="CCU27" s="564"/>
      <c r="CCV27" s="3"/>
      <c r="CCW27" s="426"/>
      <c r="CCX27" s="3"/>
      <c r="CCY27" s="564"/>
      <c r="CCZ27" s="3"/>
      <c r="CDA27" s="426"/>
      <c r="CDB27" s="3"/>
      <c r="CDC27" s="564"/>
      <c r="CDD27" s="3"/>
      <c r="CDE27" s="426"/>
      <c r="CDF27" s="3"/>
      <c r="CDG27" s="564"/>
      <c r="CDH27" s="3"/>
      <c r="CDI27" s="426"/>
      <c r="CDJ27" s="3"/>
      <c r="CDK27" s="564"/>
      <c r="CDL27" s="3"/>
      <c r="CDM27" s="426"/>
      <c r="CDN27" s="3"/>
      <c r="CDO27" s="564"/>
      <c r="CDP27" s="3"/>
      <c r="CDQ27" s="426"/>
      <c r="CDR27" s="3"/>
      <c r="CDS27" s="564"/>
      <c r="CDT27" s="3"/>
      <c r="CDU27" s="426"/>
      <c r="CDV27" s="3"/>
      <c r="CDW27" s="564"/>
      <c r="CDX27" s="3"/>
      <c r="CDY27" s="426"/>
      <c r="CDZ27" s="3"/>
      <c r="CEA27" s="564"/>
      <c r="CEB27" s="3"/>
      <c r="CEC27" s="426"/>
      <c r="CED27" s="3"/>
      <c r="CEE27" s="564"/>
      <c r="CEF27" s="3"/>
      <c r="CEG27" s="426"/>
      <c r="CEH27" s="3"/>
      <c r="CEI27" s="564"/>
      <c r="CEJ27" s="3"/>
      <c r="CEK27" s="426"/>
      <c r="CEL27" s="3"/>
      <c r="CEM27" s="564"/>
      <c r="CEN27" s="3"/>
      <c r="CEO27" s="426"/>
      <c r="CEP27" s="3"/>
      <c r="CEQ27" s="564"/>
      <c r="CER27" s="3"/>
      <c r="CES27" s="426"/>
      <c r="CET27" s="3"/>
      <c r="CEU27" s="564"/>
      <c r="CEV27" s="3"/>
      <c r="CEW27" s="426"/>
      <c r="CEX27" s="3"/>
      <c r="CEY27" s="564"/>
      <c r="CEZ27" s="3"/>
      <c r="CFA27" s="426"/>
      <c r="CFB27" s="3"/>
      <c r="CFC27" s="564"/>
      <c r="CFD27" s="3"/>
      <c r="CFE27" s="426"/>
      <c r="CFF27" s="3"/>
      <c r="CFG27" s="564"/>
      <c r="CFH27" s="3"/>
      <c r="CFI27" s="426"/>
      <c r="CFJ27" s="3"/>
      <c r="CFK27" s="564"/>
      <c r="CFL27" s="3"/>
      <c r="CFM27" s="426"/>
      <c r="CFN27" s="3"/>
      <c r="CFO27" s="564"/>
      <c r="CFP27" s="3"/>
      <c r="CFQ27" s="426"/>
      <c r="CFR27" s="3"/>
      <c r="CFS27" s="564"/>
      <c r="CFT27" s="3"/>
      <c r="CFU27" s="426"/>
      <c r="CFV27" s="3"/>
      <c r="CFW27" s="564"/>
      <c r="CFX27" s="3"/>
      <c r="CFY27" s="426"/>
      <c r="CFZ27" s="3"/>
      <c r="CGA27" s="564"/>
      <c r="CGB27" s="3"/>
      <c r="CGC27" s="426"/>
      <c r="CGD27" s="3"/>
      <c r="CGE27" s="564"/>
      <c r="CGF27" s="3"/>
      <c r="CGG27" s="426"/>
      <c r="CGH27" s="3"/>
      <c r="CGI27" s="564"/>
      <c r="CGJ27" s="3"/>
      <c r="CGK27" s="426"/>
      <c r="CGL27" s="3"/>
      <c r="CGM27" s="564"/>
      <c r="CGN27" s="3"/>
      <c r="CGO27" s="426"/>
      <c r="CGP27" s="3"/>
      <c r="CGQ27" s="564"/>
      <c r="CGR27" s="3"/>
      <c r="CGS27" s="426"/>
      <c r="CGT27" s="3"/>
      <c r="CGU27" s="564"/>
      <c r="CGV27" s="3"/>
      <c r="CGW27" s="426"/>
      <c r="CGX27" s="3"/>
      <c r="CGY27" s="564"/>
      <c r="CGZ27" s="3"/>
      <c r="CHA27" s="426"/>
      <c r="CHB27" s="3"/>
      <c r="CHC27" s="564"/>
      <c r="CHD27" s="3"/>
      <c r="CHE27" s="426"/>
      <c r="CHF27" s="3"/>
      <c r="CHG27" s="564"/>
      <c r="CHH27" s="3"/>
      <c r="CHI27" s="426"/>
      <c r="CHJ27" s="3"/>
      <c r="CHK27" s="564"/>
      <c r="CHL27" s="3"/>
      <c r="CHM27" s="426"/>
      <c r="CHN27" s="3"/>
      <c r="CHO27" s="564"/>
      <c r="CHP27" s="3"/>
      <c r="CHQ27" s="426"/>
      <c r="CHR27" s="3"/>
      <c r="CHS27" s="564"/>
      <c r="CHT27" s="3"/>
      <c r="CHU27" s="426"/>
      <c r="CHV27" s="3"/>
      <c r="CHW27" s="564"/>
      <c r="CHX27" s="3"/>
      <c r="CHY27" s="426"/>
      <c r="CHZ27" s="3"/>
      <c r="CIA27" s="564"/>
      <c r="CIB27" s="3"/>
      <c r="CIC27" s="426"/>
      <c r="CID27" s="3"/>
      <c r="CIE27" s="564"/>
      <c r="CIF27" s="3"/>
      <c r="CIG27" s="426"/>
      <c r="CIH27" s="3"/>
      <c r="CII27" s="564"/>
      <c r="CIJ27" s="3"/>
      <c r="CIK27" s="426"/>
      <c r="CIL27" s="3"/>
      <c r="CIM27" s="564"/>
      <c r="CIN27" s="3"/>
      <c r="CIO27" s="426"/>
      <c r="CIP27" s="3"/>
      <c r="CIQ27" s="564"/>
      <c r="CIR27" s="3"/>
      <c r="CIS27" s="426"/>
      <c r="CIT27" s="3"/>
      <c r="CIU27" s="564"/>
      <c r="CIV27" s="3"/>
      <c r="CIW27" s="426"/>
      <c r="CIX27" s="3"/>
      <c r="CIY27" s="564"/>
      <c r="CIZ27" s="3"/>
      <c r="CJA27" s="426"/>
      <c r="CJB27" s="3"/>
      <c r="CJC27" s="564"/>
      <c r="CJD27" s="3"/>
      <c r="CJE27" s="426"/>
      <c r="CJF27" s="3"/>
      <c r="CJG27" s="564"/>
      <c r="CJH27" s="3"/>
      <c r="CJI27" s="426"/>
      <c r="CJJ27" s="3"/>
      <c r="CJK27" s="564"/>
      <c r="CJL27" s="3"/>
      <c r="CJM27" s="426"/>
      <c r="CJN27" s="3"/>
      <c r="CJO27" s="564"/>
      <c r="CJP27" s="3"/>
      <c r="CJQ27" s="426"/>
      <c r="CJR27" s="3"/>
      <c r="CJS27" s="564"/>
      <c r="CJT27" s="3"/>
      <c r="CJU27" s="426"/>
      <c r="CJV27" s="3"/>
      <c r="CJW27" s="564"/>
      <c r="CJX27" s="3"/>
      <c r="CJY27" s="426"/>
      <c r="CJZ27" s="3"/>
      <c r="CKA27" s="564"/>
      <c r="CKB27" s="3"/>
      <c r="CKC27" s="426"/>
      <c r="CKD27" s="3"/>
      <c r="CKE27" s="564"/>
      <c r="CKF27" s="3"/>
      <c r="CKG27" s="426"/>
      <c r="CKH27" s="3"/>
      <c r="CKI27" s="564"/>
      <c r="CKJ27" s="3"/>
      <c r="CKK27" s="426"/>
      <c r="CKL27" s="3"/>
      <c r="CKM27" s="564"/>
      <c r="CKN27" s="3"/>
      <c r="CKO27" s="426"/>
      <c r="CKP27" s="3"/>
      <c r="CKQ27" s="564"/>
      <c r="CKR27" s="3"/>
      <c r="CKS27" s="426"/>
      <c r="CKT27" s="3"/>
      <c r="CKU27" s="564"/>
      <c r="CKV27" s="3"/>
      <c r="CKW27" s="426"/>
      <c r="CKX27" s="3"/>
      <c r="CKY27" s="564"/>
      <c r="CKZ27" s="3"/>
      <c r="CLA27" s="426"/>
      <c r="CLB27" s="3"/>
      <c r="CLC27" s="564"/>
      <c r="CLD27" s="3"/>
      <c r="CLE27" s="426"/>
      <c r="CLF27" s="3"/>
      <c r="CLG27" s="564"/>
      <c r="CLH27" s="3"/>
      <c r="CLI27" s="426"/>
      <c r="CLJ27" s="3"/>
      <c r="CLK27" s="564"/>
      <c r="CLL27" s="3"/>
      <c r="CLM27" s="426"/>
      <c r="CLN27" s="3"/>
      <c r="CLO27" s="564"/>
      <c r="CLP27" s="3"/>
      <c r="CLQ27" s="426"/>
      <c r="CLR27" s="3"/>
      <c r="CLS27" s="564"/>
      <c r="CLT27" s="3"/>
      <c r="CLU27" s="426"/>
      <c r="CLV27" s="3"/>
      <c r="CLW27" s="564"/>
      <c r="CLX27" s="3"/>
      <c r="CLY27" s="426"/>
      <c r="CLZ27" s="3"/>
      <c r="CMA27" s="564"/>
      <c r="CMB27" s="3"/>
      <c r="CMC27" s="426"/>
      <c r="CMD27" s="3"/>
      <c r="CME27" s="564"/>
      <c r="CMF27" s="3"/>
      <c r="CMG27" s="426"/>
      <c r="CMH27" s="3"/>
      <c r="CMI27" s="564"/>
      <c r="CMJ27" s="3"/>
      <c r="CMK27" s="426"/>
      <c r="CML27" s="3"/>
      <c r="CMM27" s="564"/>
      <c r="CMN27" s="3"/>
      <c r="CMO27" s="426"/>
      <c r="CMP27" s="3"/>
      <c r="CMQ27" s="564"/>
      <c r="CMR27" s="3"/>
      <c r="CMS27" s="426"/>
      <c r="CMT27" s="3"/>
      <c r="CMU27" s="564"/>
      <c r="CMV27" s="3"/>
      <c r="CMW27" s="426"/>
      <c r="CMX27" s="3"/>
      <c r="CMY27" s="564"/>
      <c r="CMZ27" s="3"/>
      <c r="CNA27" s="426"/>
      <c r="CNB27" s="3"/>
      <c r="CNC27" s="564"/>
      <c r="CND27" s="3"/>
      <c r="CNE27" s="426"/>
      <c r="CNF27" s="3"/>
      <c r="CNG27" s="564"/>
      <c r="CNH27" s="3"/>
      <c r="CNI27" s="426"/>
      <c r="CNJ27" s="3"/>
      <c r="CNK27" s="564"/>
      <c r="CNL27" s="3"/>
      <c r="CNM27" s="426"/>
      <c r="CNN27" s="3"/>
      <c r="CNO27" s="564"/>
      <c r="CNP27" s="3"/>
      <c r="CNQ27" s="426"/>
      <c r="CNR27" s="3"/>
      <c r="CNS27" s="564"/>
      <c r="CNT27" s="3"/>
      <c r="CNU27" s="426"/>
      <c r="CNV27" s="3"/>
      <c r="CNW27" s="564"/>
      <c r="CNX27" s="3"/>
      <c r="CNY27" s="426"/>
      <c r="CNZ27" s="3"/>
      <c r="COA27" s="564"/>
      <c r="COB27" s="3"/>
      <c r="COC27" s="426"/>
      <c r="COD27" s="3"/>
      <c r="COE27" s="564"/>
      <c r="COF27" s="3"/>
      <c r="COG27" s="426"/>
      <c r="COH27" s="3"/>
      <c r="COI27" s="564"/>
      <c r="COJ27" s="3"/>
      <c r="COK27" s="426"/>
      <c r="COL27" s="3"/>
      <c r="COM27" s="564"/>
      <c r="CON27" s="3"/>
      <c r="COO27" s="426"/>
      <c r="COP27" s="3"/>
      <c r="COQ27" s="564"/>
      <c r="COR27" s="3"/>
      <c r="COS27" s="426"/>
      <c r="COT27" s="3"/>
      <c r="COU27" s="564"/>
      <c r="COV27" s="3"/>
      <c r="COW27" s="426"/>
      <c r="COX27" s="3"/>
      <c r="COY27" s="564"/>
      <c r="COZ27" s="3"/>
      <c r="CPA27" s="426"/>
      <c r="CPB27" s="3"/>
      <c r="CPC27" s="564"/>
      <c r="CPD27" s="3"/>
      <c r="CPE27" s="426"/>
      <c r="CPF27" s="3"/>
      <c r="CPG27" s="564"/>
      <c r="CPH27" s="3"/>
      <c r="CPI27" s="426"/>
      <c r="CPJ27" s="3"/>
      <c r="CPK27" s="564"/>
      <c r="CPL27" s="3"/>
      <c r="CPM27" s="426"/>
      <c r="CPN27" s="3"/>
      <c r="CPO27" s="564"/>
      <c r="CPP27" s="3"/>
      <c r="CPQ27" s="426"/>
      <c r="CPR27" s="3"/>
      <c r="CPS27" s="564"/>
      <c r="CPT27" s="3"/>
      <c r="CPU27" s="426"/>
      <c r="CPV27" s="3"/>
      <c r="CPW27" s="564"/>
      <c r="CPX27" s="3"/>
      <c r="CPY27" s="426"/>
      <c r="CPZ27" s="3"/>
      <c r="CQA27" s="564"/>
      <c r="CQB27" s="3"/>
      <c r="CQC27" s="426"/>
      <c r="CQD27" s="3"/>
      <c r="CQE27" s="564"/>
      <c r="CQF27" s="3"/>
      <c r="CQG27" s="426"/>
      <c r="CQH27" s="3"/>
      <c r="CQI27" s="564"/>
      <c r="CQJ27" s="3"/>
      <c r="CQK27" s="426"/>
      <c r="CQL27" s="3"/>
      <c r="CQM27" s="564"/>
      <c r="CQN27" s="3"/>
      <c r="CQO27" s="426"/>
      <c r="CQP27" s="3"/>
      <c r="CQQ27" s="564"/>
      <c r="CQR27" s="3"/>
      <c r="CQS27" s="426"/>
      <c r="CQT27" s="3"/>
      <c r="CQU27" s="564"/>
      <c r="CQV27" s="3"/>
      <c r="CQW27" s="426"/>
      <c r="CQX27" s="3"/>
      <c r="CQY27" s="564"/>
      <c r="CQZ27" s="3"/>
      <c r="CRA27" s="426"/>
      <c r="CRB27" s="3"/>
      <c r="CRC27" s="564"/>
      <c r="CRD27" s="3"/>
      <c r="CRE27" s="426"/>
      <c r="CRF27" s="3"/>
      <c r="CRG27" s="564"/>
      <c r="CRH27" s="3"/>
      <c r="CRI27" s="426"/>
      <c r="CRJ27" s="3"/>
      <c r="CRK27" s="564"/>
      <c r="CRL27" s="3"/>
      <c r="CRM27" s="426"/>
      <c r="CRN27" s="3"/>
      <c r="CRO27" s="564"/>
      <c r="CRP27" s="3"/>
      <c r="CRQ27" s="426"/>
      <c r="CRR27" s="3"/>
      <c r="CRS27" s="564"/>
      <c r="CRT27" s="3"/>
      <c r="CRU27" s="426"/>
      <c r="CRV27" s="3"/>
      <c r="CRW27" s="564"/>
      <c r="CRX27" s="3"/>
      <c r="CRY27" s="426"/>
      <c r="CRZ27" s="3"/>
      <c r="CSA27" s="564"/>
      <c r="CSB27" s="3"/>
      <c r="CSC27" s="426"/>
      <c r="CSD27" s="3"/>
      <c r="CSE27" s="564"/>
      <c r="CSF27" s="3"/>
      <c r="CSG27" s="426"/>
      <c r="CSH27" s="3"/>
      <c r="CSI27" s="564"/>
      <c r="CSJ27" s="3"/>
      <c r="CSK27" s="426"/>
      <c r="CSL27" s="3"/>
      <c r="CSM27" s="564"/>
      <c r="CSN27" s="3"/>
      <c r="CSO27" s="426"/>
      <c r="CSP27" s="3"/>
      <c r="CSQ27" s="564"/>
      <c r="CSR27" s="3"/>
      <c r="CSS27" s="426"/>
      <c r="CST27" s="3"/>
      <c r="CSU27" s="564"/>
      <c r="CSV27" s="3"/>
      <c r="CSW27" s="426"/>
      <c r="CSX27" s="3"/>
      <c r="CSY27" s="564"/>
      <c r="CSZ27" s="3"/>
      <c r="CTA27" s="426"/>
      <c r="CTB27" s="3"/>
      <c r="CTC27" s="564"/>
      <c r="CTD27" s="3"/>
      <c r="CTE27" s="426"/>
      <c r="CTF27" s="3"/>
      <c r="CTG27" s="564"/>
      <c r="CTH27" s="3"/>
      <c r="CTI27" s="426"/>
      <c r="CTJ27" s="3"/>
      <c r="CTK27" s="564"/>
      <c r="CTL27" s="3"/>
      <c r="CTM27" s="426"/>
      <c r="CTN27" s="3"/>
      <c r="CTO27" s="564"/>
      <c r="CTP27" s="3"/>
      <c r="CTQ27" s="426"/>
      <c r="CTR27" s="3"/>
      <c r="CTS27" s="564"/>
      <c r="CTT27" s="3"/>
      <c r="CTU27" s="426"/>
      <c r="CTV27" s="3"/>
      <c r="CTW27" s="564"/>
      <c r="CTX27" s="3"/>
      <c r="CTY27" s="426"/>
      <c r="CTZ27" s="3"/>
      <c r="CUA27" s="564"/>
      <c r="CUB27" s="3"/>
      <c r="CUC27" s="426"/>
      <c r="CUD27" s="3"/>
      <c r="CUE27" s="564"/>
      <c r="CUF27" s="3"/>
      <c r="CUG27" s="426"/>
      <c r="CUH27" s="3"/>
      <c r="CUI27" s="564"/>
      <c r="CUJ27" s="3"/>
      <c r="CUK27" s="426"/>
      <c r="CUL27" s="3"/>
      <c r="CUM27" s="564"/>
      <c r="CUN27" s="3"/>
      <c r="CUO27" s="426"/>
      <c r="CUP27" s="3"/>
      <c r="CUQ27" s="564"/>
      <c r="CUR27" s="3"/>
      <c r="CUS27" s="426"/>
      <c r="CUT27" s="3"/>
      <c r="CUU27" s="564"/>
      <c r="CUV27" s="3"/>
      <c r="CUW27" s="426"/>
      <c r="CUX27" s="3"/>
      <c r="CUY27" s="564"/>
      <c r="CUZ27" s="3"/>
      <c r="CVA27" s="426"/>
      <c r="CVB27" s="3"/>
      <c r="CVC27" s="564"/>
      <c r="CVD27" s="3"/>
      <c r="CVE27" s="426"/>
      <c r="CVF27" s="3"/>
      <c r="CVG27" s="564"/>
      <c r="CVH27" s="3"/>
      <c r="CVI27" s="426"/>
      <c r="CVJ27" s="3"/>
      <c r="CVK27" s="564"/>
      <c r="CVL27" s="3"/>
      <c r="CVM27" s="426"/>
      <c r="CVN27" s="3"/>
      <c r="CVO27" s="564"/>
      <c r="CVP27" s="3"/>
      <c r="CVQ27" s="426"/>
      <c r="CVR27" s="3"/>
      <c r="CVS27" s="564"/>
      <c r="CVT27" s="3"/>
      <c r="CVU27" s="426"/>
      <c r="CVV27" s="3"/>
      <c r="CVW27" s="564"/>
      <c r="CVX27" s="3"/>
      <c r="CVY27" s="426"/>
      <c r="CVZ27" s="3"/>
      <c r="CWA27" s="564"/>
      <c r="CWB27" s="3"/>
      <c r="CWC27" s="426"/>
      <c r="CWD27" s="3"/>
      <c r="CWE27" s="564"/>
      <c r="CWF27" s="3"/>
      <c r="CWG27" s="426"/>
      <c r="CWH27" s="3"/>
      <c r="CWI27" s="564"/>
      <c r="CWJ27" s="3"/>
      <c r="CWK27" s="426"/>
      <c r="CWL27" s="3"/>
      <c r="CWM27" s="564"/>
      <c r="CWN27" s="3"/>
      <c r="CWO27" s="426"/>
      <c r="CWP27" s="3"/>
      <c r="CWQ27" s="564"/>
      <c r="CWR27" s="3"/>
      <c r="CWS27" s="426"/>
      <c r="CWT27" s="3"/>
      <c r="CWU27" s="564"/>
      <c r="CWV27" s="3"/>
      <c r="CWW27" s="426"/>
      <c r="CWX27" s="3"/>
      <c r="CWY27" s="564"/>
      <c r="CWZ27" s="3"/>
      <c r="CXA27" s="426"/>
      <c r="CXB27" s="3"/>
      <c r="CXC27" s="564"/>
      <c r="CXD27" s="3"/>
      <c r="CXE27" s="426"/>
      <c r="CXF27" s="3"/>
      <c r="CXG27" s="564"/>
      <c r="CXH27" s="3"/>
      <c r="CXI27" s="426"/>
      <c r="CXJ27" s="3"/>
      <c r="CXK27" s="564"/>
      <c r="CXL27" s="3"/>
      <c r="CXM27" s="426"/>
      <c r="CXN27" s="3"/>
      <c r="CXO27" s="564"/>
      <c r="CXP27" s="3"/>
      <c r="CXQ27" s="426"/>
      <c r="CXR27" s="3"/>
      <c r="CXS27" s="564"/>
      <c r="CXT27" s="3"/>
      <c r="CXU27" s="426"/>
      <c r="CXV27" s="3"/>
      <c r="CXW27" s="564"/>
      <c r="CXX27" s="3"/>
      <c r="CXY27" s="426"/>
      <c r="CXZ27" s="3"/>
      <c r="CYA27" s="564"/>
      <c r="CYB27" s="3"/>
      <c r="CYC27" s="426"/>
      <c r="CYD27" s="3"/>
      <c r="CYE27" s="564"/>
      <c r="CYF27" s="3"/>
      <c r="CYG27" s="426"/>
      <c r="CYH27" s="3"/>
      <c r="CYI27" s="564"/>
      <c r="CYJ27" s="3"/>
      <c r="CYK27" s="426"/>
      <c r="CYL27" s="3"/>
      <c r="CYM27" s="564"/>
      <c r="CYN27" s="3"/>
      <c r="CYO27" s="426"/>
      <c r="CYP27" s="3"/>
      <c r="CYQ27" s="564"/>
      <c r="CYR27" s="3"/>
      <c r="CYS27" s="426"/>
      <c r="CYT27" s="3"/>
      <c r="CYU27" s="564"/>
      <c r="CYV27" s="3"/>
      <c r="CYW27" s="426"/>
      <c r="CYX27" s="3"/>
      <c r="CYY27" s="564"/>
      <c r="CYZ27" s="3"/>
      <c r="CZA27" s="426"/>
      <c r="CZB27" s="3"/>
      <c r="CZC27" s="564"/>
      <c r="CZD27" s="3"/>
      <c r="CZE27" s="426"/>
      <c r="CZF27" s="3"/>
      <c r="CZG27" s="564"/>
      <c r="CZH27" s="3"/>
      <c r="CZI27" s="426"/>
      <c r="CZJ27" s="3"/>
      <c r="CZK27" s="564"/>
      <c r="CZL27" s="3"/>
      <c r="CZM27" s="426"/>
      <c r="CZN27" s="3"/>
      <c r="CZO27" s="564"/>
      <c r="CZP27" s="3"/>
      <c r="CZQ27" s="426"/>
      <c r="CZR27" s="3"/>
      <c r="CZS27" s="564"/>
      <c r="CZT27" s="3"/>
      <c r="CZU27" s="426"/>
      <c r="CZV27" s="3"/>
      <c r="CZW27" s="564"/>
      <c r="CZX27" s="3"/>
      <c r="CZY27" s="426"/>
      <c r="CZZ27" s="3"/>
      <c r="DAA27" s="564"/>
      <c r="DAB27" s="3"/>
      <c r="DAC27" s="426"/>
      <c r="DAD27" s="3"/>
      <c r="DAE27" s="564"/>
      <c r="DAF27" s="3"/>
      <c r="DAG27" s="426"/>
      <c r="DAH27" s="3"/>
      <c r="DAI27" s="564"/>
      <c r="DAJ27" s="3"/>
      <c r="DAK27" s="426"/>
      <c r="DAL27" s="3"/>
      <c r="DAM27" s="564"/>
      <c r="DAN27" s="3"/>
      <c r="DAO27" s="426"/>
      <c r="DAP27" s="3"/>
      <c r="DAQ27" s="564"/>
      <c r="DAR27" s="3"/>
      <c r="DAS27" s="426"/>
      <c r="DAT27" s="3"/>
      <c r="DAU27" s="564"/>
      <c r="DAV27" s="3"/>
      <c r="DAW27" s="426"/>
      <c r="DAX27" s="3"/>
      <c r="DAY27" s="564"/>
      <c r="DAZ27" s="3"/>
      <c r="DBA27" s="426"/>
      <c r="DBB27" s="3"/>
      <c r="DBC27" s="564"/>
      <c r="DBD27" s="3"/>
      <c r="DBE27" s="426"/>
      <c r="DBF27" s="3"/>
      <c r="DBG27" s="564"/>
      <c r="DBH27" s="3"/>
      <c r="DBI27" s="426"/>
      <c r="DBJ27" s="3"/>
      <c r="DBK27" s="564"/>
      <c r="DBL27" s="3"/>
      <c r="DBM27" s="426"/>
      <c r="DBN27" s="3"/>
      <c r="DBO27" s="564"/>
      <c r="DBP27" s="3"/>
      <c r="DBQ27" s="426"/>
      <c r="DBR27" s="3"/>
      <c r="DBS27" s="564"/>
      <c r="DBT27" s="3"/>
      <c r="DBU27" s="426"/>
      <c r="DBV27" s="3"/>
      <c r="DBW27" s="564"/>
      <c r="DBX27" s="3"/>
      <c r="DBY27" s="426"/>
      <c r="DBZ27" s="3"/>
      <c r="DCA27" s="564"/>
      <c r="DCB27" s="3"/>
      <c r="DCC27" s="426"/>
      <c r="DCD27" s="3"/>
      <c r="DCE27" s="564"/>
      <c r="DCF27" s="3"/>
      <c r="DCG27" s="426"/>
      <c r="DCH27" s="3"/>
      <c r="DCI27" s="564"/>
      <c r="DCJ27" s="3"/>
      <c r="DCK27" s="426"/>
      <c r="DCL27" s="3"/>
      <c r="DCM27" s="564"/>
      <c r="DCN27" s="3"/>
      <c r="DCO27" s="426"/>
      <c r="DCP27" s="3"/>
      <c r="DCQ27" s="564"/>
      <c r="DCR27" s="3"/>
      <c r="DCS27" s="426"/>
      <c r="DCT27" s="3"/>
      <c r="DCU27" s="564"/>
      <c r="DCV27" s="3"/>
      <c r="DCW27" s="426"/>
      <c r="DCX27" s="3"/>
      <c r="DCY27" s="564"/>
      <c r="DCZ27" s="3"/>
      <c r="DDA27" s="426"/>
      <c r="DDB27" s="3"/>
      <c r="DDC27" s="564"/>
      <c r="DDD27" s="3"/>
      <c r="DDE27" s="426"/>
      <c r="DDF27" s="3"/>
      <c r="DDG27" s="564"/>
      <c r="DDH27" s="3"/>
      <c r="DDI27" s="426"/>
      <c r="DDJ27" s="3"/>
      <c r="DDK27" s="564"/>
      <c r="DDL27" s="3"/>
      <c r="DDM27" s="426"/>
      <c r="DDN27" s="3"/>
      <c r="DDO27" s="564"/>
      <c r="DDP27" s="3"/>
      <c r="DDQ27" s="426"/>
      <c r="DDR27" s="3"/>
      <c r="DDS27" s="564"/>
      <c r="DDT27" s="3"/>
      <c r="DDU27" s="426"/>
      <c r="DDV27" s="3"/>
      <c r="DDW27" s="564"/>
      <c r="DDX27" s="3"/>
      <c r="DDY27" s="426"/>
      <c r="DDZ27" s="3"/>
      <c r="DEA27" s="564"/>
      <c r="DEB27" s="3"/>
      <c r="DEC27" s="426"/>
      <c r="DED27" s="3"/>
      <c r="DEE27" s="564"/>
      <c r="DEF27" s="3"/>
      <c r="DEG27" s="426"/>
      <c r="DEH27" s="3"/>
      <c r="DEI27" s="564"/>
      <c r="DEJ27" s="3"/>
      <c r="DEK27" s="426"/>
      <c r="DEL27" s="3"/>
      <c r="DEM27" s="564"/>
      <c r="DEN27" s="3"/>
      <c r="DEO27" s="426"/>
      <c r="DEP27" s="3"/>
      <c r="DEQ27" s="564"/>
      <c r="DER27" s="3"/>
      <c r="DES27" s="426"/>
      <c r="DET27" s="3"/>
      <c r="DEU27" s="564"/>
      <c r="DEV27" s="3"/>
      <c r="DEW27" s="426"/>
      <c r="DEX27" s="3"/>
      <c r="DEY27" s="564"/>
      <c r="DEZ27" s="3"/>
      <c r="DFA27" s="426"/>
      <c r="DFB27" s="3"/>
      <c r="DFC27" s="564"/>
      <c r="DFD27" s="3"/>
      <c r="DFE27" s="426"/>
      <c r="DFF27" s="3"/>
      <c r="DFG27" s="564"/>
      <c r="DFH27" s="3"/>
      <c r="DFI27" s="426"/>
      <c r="DFJ27" s="3"/>
      <c r="DFK27" s="564"/>
      <c r="DFL27" s="3"/>
      <c r="DFM27" s="426"/>
      <c r="DFN27" s="3"/>
      <c r="DFO27" s="564"/>
      <c r="DFP27" s="3"/>
      <c r="DFQ27" s="426"/>
      <c r="DFR27" s="3"/>
      <c r="DFS27" s="564"/>
      <c r="DFT27" s="3"/>
      <c r="DFU27" s="426"/>
      <c r="DFV27" s="3"/>
      <c r="DFW27" s="564"/>
      <c r="DFX27" s="3"/>
      <c r="DFY27" s="426"/>
      <c r="DFZ27" s="3"/>
      <c r="DGA27" s="564"/>
      <c r="DGB27" s="3"/>
      <c r="DGC27" s="426"/>
      <c r="DGD27" s="3"/>
      <c r="DGE27" s="564"/>
      <c r="DGF27" s="3"/>
      <c r="DGG27" s="426"/>
      <c r="DGH27" s="3"/>
      <c r="DGI27" s="564"/>
      <c r="DGJ27" s="3"/>
      <c r="DGK27" s="426"/>
      <c r="DGL27" s="3"/>
      <c r="DGM27" s="564"/>
      <c r="DGN27" s="3"/>
      <c r="DGO27" s="426"/>
      <c r="DGP27" s="3"/>
      <c r="DGQ27" s="564"/>
      <c r="DGR27" s="3"/>
      <c r="DGS27" s="426"/>
      <c r="DGT27" s="3"/>
      <c r="DGU27" s="564"/>
      <c r="DGV27" s="3"/>
      <c r="DGW27" s="426"/>
      <c r="DGX27" s="3"/>
      <c r="DGY27" s="564"/>
      <c r="DGZ27" s="3"/>
      <c r="DHA27" s="426"/>
      <c r="DHB27" s="3"/>
      <c r="DHC27" s="564"/>
      <c r="DHD27" s="3"/>
      <c r="DHE27" s="426"/>
      <c r="DHF27" s="3"/>
      <c r="DHG27" s="564"/>
      <c r="DHH27" s="3"/>
      <c r="DHI27" s="426"/>
      <c r="DHJ27" s="3"/>
      <c r="DHK27" s="564"/>
      <c r="DHL27" s="3"/>
      <c r="DHM27" s="426"/>
      <c r="DHN27" s="3"/>
      <c r="DHO27" s="564"/>
      <c r="DHP27" s="3"/>
      <c r="DHQ27" s="426"/>
      <c r="DHR27" s="3"/>
      <c r="DHS27" s="564"/>
      <c r="DHT27" s="3"/>
      <c r="DHU27" s="426"/>
      <c r="DHV27" s="3"/>
      <c r="DHW27" s="564"/>
      <c r="DHX27" s="3"/>
      <c r="DHY27" s="426"/>
      <c r="DHZ27" s="3"/>
      <c r="DIA27" s="564"/>
      <c r="DIB27" s="3"/>
      <c r="DIC27" s="426"/>
      <c r="DID27" s="3"/>
      <c r="DIE27" s="564"/>
      <c r="DIF27" s="3"/>
      <c r="DIG27" s="426"/>
      <c r="DIH27" s="3"/>
      <c r="DII27" s="564"/>
      <c r="DIJ27" s="3"/>
      <c r="DIK27" s="426"/>
      <c r="DIL27" s="3"/>
      <c r="DIM27" s="564"/>
      <c r="DIN27" s="3"/>
      <c r="DIO27" s="426"/>
      <c r="DIP27" s="3"/>
      <c r="DIQ27" s="564"/>
      <c r="DIR27" s="3"/>
      <c r="DIS27" s="426"/>
      <c r="DIT27" s="3"/>
      <c r="DIU27" s="564"/>
      <c r="DIV27" s="3"/>
      <c r="DIW27" s="426"/>
      <c r="DIX27" s="3"/>
      <c r="DIY27" s="564"/>
      <c r="DIZ27" s="3"/>
      <c r="DJA27" s="426"/>
      <c r="DJB27" s="3"/>
      <c r="DJC27" s="564"/>
      <c r="DJD27" s="3"/>
      <c r="DJE27" s="426"/>
      <c r="DJF27" s="3"/>
      <c r="DJG27" s="564"/>
      <c r="DJH27" s="3"/>
      <c r="DJI27" s="426"/>
      <c r="DJJ27" s="3"/>
      <c r="DJK27" s="564"/>
      <c r="DJL27" s="3"/>
      <c r="DJM27" s="426"/>
      <c r="DJN27" s="3"/>
      <c r="DJO27" s="564"/>
      <c r="DJP27" s="3"/>
      <c r="DJQ27" s="426"/>
      <c r="DJR27" s="3"/>
      <c r="DJS27" s="564"/>
      <c r="DJT27" s="3"/>
      <c r="DJU27" s="426"/>
      <c r="DJV27" s="3"/>
      <c r="DJW27" s="564"/>
      <c r="DJX27" s="3"/>
      <c r="DJY27" s="426"/>
      <c r="DJZ27" s="3"/>
      <c r="DKA27" s="564"/>
      <c r="DKB27" s="3"/>
      <c r="DKC27" s="426"/>
      <c r="DKD27" s="3"/>
      <c r="DKE27" s="564"/>
      <c r="DKF27" s="3"/>
      <c r="DKG27" s="426"/>
      <c r="DKH27" s="3"/>
      <c r="DKI27" s="564"/>
      <c r="DKJ27" s="3"/>
      <c r="DKK27" s="426"/>
      <c r="DKL27" s="3"/>
      <c r="DKM27" s="564"/>
      <c r="DKN27" s="3"/>
      <c r="DKO27" s="426"/>
      <c r="DKP27" s="3"/>
      <c r="DKQ27" s="564"/>
      <c r="DKR27" s="3"/>
      <c r="DKS27" s="426"/>
      <c r="DKT27" s="3"/>
      <c r="DKU27" s="564"/>
      <c r="DKV27" s="3"/>
      <c r="DKW27" s="426"/>
      <c r="DKX27" s="3"/>
      <c r="DKY27" s="564"/>
      <c r="DKZ27" s="3"/>
      <c r="DLA27" s="426"/>
      <c r="DLB27" s="3"/>
      <c r="DLC27" s="564"/>
      <c r="DLD27" s="3"/>
      <c r="DLE27" s="426"/>
      <c r="DLF27" s="3"/>
      <c r="DLG27" s="564"/>
      <c r="DLH27" s="3"/>
      <c r="DLI27" s="426"/>
      <c r="DLJ27" s="3"/>
      <c r="DLK27" s="564"/>
      <c r="DLL27" s="3"/>
      <c r="DLM27" s="426"/>
      <c r="DLN27" s="3"/>
      <c r="DLO27" s="564"/>
      <c r="DLP27" s="3"/>
      <c r="DLQ27" s="426"/>
      <c r="DLR27" s="3"/>
      <c r="DLS27" s="564"/>
      <c r="DLT27" s="3"/>
      <c r="DLU27" s="426"/>
      <c r="DLV27" s="3"/>
      <c r="DLW27" s="564"/>
      <c r="DLX27" s="3"/>
      <c r="DLY27" s="426"/>
      <c r="DLZ27" s="3"/>
      <c r="DMA27" s="564"/>
      <c r="DMB27" s="3"/>
      <c r="DMC27" s="426"/>
      <c r="DMD27" s="3"/>
      <c r="DME27" s="564"/>
      <c r="DMF27" s="3"/>
      <c r="DMG27" s="426"/>
      <c r="DMH27" s="3"/>
      <c r="DMI27" s="564"/>
      <c r="DMJ27" s="3"/>
      <c r="DMK27" s="426"/>
      <c r="DML27" s="3"/>
      <c r="DMM27" s="564"/>
      <c r="DMN27" s="3"/>
      <c r="DMO27" s="426"/>
      <c r="DMP27" s="3"/>
      <c r="DMQ27" s="564"/>
      <c r="DMR27" s="3"/>
      <c r="DMS27" s="426"/>
      <c r="DMT27" s="3"/>
      <c r="DMU27" s="564"/>
      <c r="DMV27" s="3"/>
      <c r="DMW27" s="426"/>
      <c r="DMX27" s="3"/>
      <c r="DMY27" s="564"/>
      <c r="DMZ27" s="3"/>
      <c r="DNA27" s="426"/>
      <c r="DNB27" s="3"/>
      <c r="DNC27" s="564"/>
      <c r="DND27" s="3"/>
      <c r="DNE27" s="426"/>
      <c r="DNF27" s="3"/>
      <c r="DNG27" s="564"/>
      <c r="DNH27" s="3"/>
      <c r="DNI27" s="426"/>
      <c r="DNJ27" s="3"/>
      <c r="DNK27" s="564"/>
      <c r="DNL27" s="3"/>
      <c r="DNM27" s="426"/>
      <c r="DNN27" s="3"/>
      <c r="DNO27" s="564"/>
      <c r="DNP27" s="3"/>
      <c r="DNQ27" s="426"/>
      <c r="DNR27" s="3"/>
      <c r="DNS27" s="564"/>
      <c r="DNT27" s="3"/>
      <c r="DNU27" s="426"/>
      <c r="DNV27" s="3"/>
      <c r="DNW27" s="564"/>
      <c r="DNX27" s="3"/>
      <c r="DNY27" s="426"/>
      <c r="DNZ27" s="3"/>
      <c r="DOA27" s="564"/>
      <c r="DOB27" s="3"/>
      <c r="DOC27" s="426"/>
      <c r="DOD27" s="3"/>
      <c r="DOE27" s="564"/>
      <c r="DOF27" s="3"/>
      <c r="DOG27" s="426"/>
      <c r="DOH27" s="3"/>
      <c r="DOI27" s="564"/>
      <c r="DOJ27" s="3"/>
      <c r="DOK27" s="426"/>
      <c r="DOL27" s="3"/>
      <c r="DOM27" s="564"/>
      <c r="DON27" s="3"/>
      <c r="DOO27" s="426"/>
      <c r="DOP27" s="3"/>
      <c r="DOQ27" s="564"/>
      <c r="DOR27" s="3"/>
      <c r="DOS27" s="426"/>
      <c r="DOT27" s="3"/>
      <c r="DOU27" s="564"/>
      <c r="DOV27" s="3"/>
      <c r="DOW27" s="426"/>
      <c r="DOX27" s="3"/>
      <c r="DOY27" s="564"/>
      <c r="DOZ27" s="3"/>
      <c r="DPA27" s="426"/>
      <c r="DPB27" s="3"/>
      <c r="DPC27" s="564"/>
      <c r="DPD27" s="3"/>
      <c r="DPE27" s="426"/>
      <c r="DPF27" s="3"/>
      <c r="DPG27" s="564"/>
      <c r="DPH27" s="3"/>
      <c r="DPI27" s="426"/>
      <c r="DPJ27" s="3"/>
      <c r="DPK27" s="564"/>
      <c r="DPL27" s="3"/>
      <c r="DPM27" s="426"/>
      <c r="DPN27" s="3"/>
      <c r="DPO27" s="564"/>
      <c r="DPP27" s="3"/>
      <c r="DPQ27" s="426"/>
      <c r="DPR27" s="3"/>
      <c r="DPS27" s="564"/>
      <c r="DPT27" s="3"/>
      <c r="DPU27" s="426"/>
      <c r="DPV27" s="3"/>
      <c r="DPW27" s="564"/>
      <c r="DPX27" s="3"/>
      <c r="DPY27" s="426"/>
      <c r="DPZ27" s="3"/>
      <c r="DQA27" s="564"/>
      <c r="DQB27" s="3"/>
      <c r="DQC27" s="426"/>
      <c r="DQD27" s="3"/>
      <c r="DQE27" s="564"/>
      <c r="DQF27" s="3"/>
      <c r="DQG27" s="426"/>
      <c r="DQH27" s="3"/>
      <c r="DQI27" s="564"/>
      <c r="DQJ27" s="3"/>
      <c r="DQK27" s="426"/>
      <c r="DQL27" s="3"/>
      <c r="DQM27" s="564"/>
      <c r="DQN27" s="3"/>
      <c r="DQO27" s="426"/>
      <c r="DQP27" s="3"/>
      <c r="DQQ27" s="564"/>
      <c r="DQR27" s="3"/>
      <c r="DQS27" s="426"/>
      <c r="DQT27" s="3"/>
      <c r="DQU27" s="564"/>
      <c r="DQV27" s="3"/>
      <c r="DQW27" s="426"/>
      <c r="DQX27" s="3"/>
      <c r="DQY27" s="564"/>
      <c r="DQZ27" s="3"/>
      <c r="DRA27" s="426"/>
      <c r="DRB27" s="3"/>
      <c r="DRC27" s="564"/>
      <c r="DRD27" s="3"/>
      <c r="DRE27" s="426"/>
      <c r="DRF27" s="3"/>
      <c r="DRG27" s="564"/>
      <c r="DRH27" s="3"/>
      <c r="DRI27" s="426"/>
      <c r="DRJ27" s="3"/>
      <c r="DRK27" s="564"/>
      <c r="DRL27" s="3"/>
      <c r="DRM27" s="426"/>
      <c r="DRN27" s="3"/>
      <c r="DRO27" s="564"/>
      <c r="DRP27" s="3"/>
      <c r="DRQ27" s="426"/>
      <c r="DRR27" s="3"/>
      <c r="DRS27" s="564"/>
      <c r="DRT27" s="3"/>
      <c r="DRU27" s="426"/>
      <c r="DRV27" s="3"/>
      <c r="DRW27" s="564"/>
      <c r="DRX27" s="3"/>
      <c r="DRY27" s="426"/>
      <c r="DRZ27" s="3"/>
      <c r="DSA27" s="564"/>
      <c r="DSB27" s="3"/>
      <c r="DSC27" s="426"/>
      <c r="DSD27" s="3"/>
      <c r="DSE27" s="564"/>
      <c r="DSF27" s="3"/>
      <c r="DSG27" s="426"/>
      <c r="DSH27" s="3"/>
      <c r="DSI27" s="564"/>
      <c r="DSJ27" s="3"/>
      <c r="DSK27" s="426"/>
      <c r="DSL27" s="3"/>
      <c r="DSM27" s="564"/>
      <c r="DSN27" s="3"/>
      <c r="DSO27" s="426"/>
      <c r="DSP27" s="3"/>
      <c r="DSQ27" s="564"/>
      <c r="DSR27" s="3"/>
      <c r="DSS27" s="426"/>
      <c r="DST27" s="3"/>
      <c r="DSU27" s="564"/>
      <c r="DSV27" s="3"/>
      <c r="DSW27" s="426"/>
      <c r="DSX27" s="3"/>
      <c r="DSY27" s="564"/>
      <c r="DSZ27" s="3"/>
      <c r="DTA27" s="426"/>
      <c r="DTB27" s="3"/>
      <c r="DTC27" s="564"/>
      <c r="DTD27" s="3"/>
      <c r="DTE27" s="426"/>
      <c r="DTF27" s="3"/>
      <c r="DTG27" s="564"/>
      <c r="DTH27" s="3"/>
      <c r="DTI27" s="426"/>
      <c r="DTJ27" s="3"/>
      <c r="DTK27" s="564"/>
      <c r="DTL27" s="3"/>
      <c r="DTM27" s="426"/>
      <c r="DTN27" s="3"/>
      <c r="DTO27" s="564"/>
      <c r="DTP27" s="3"/>
      <c r="DTQ27" s="426"/>
      <c r="DTR27" s="3"/>
      <c r="DTS27" s="564"/>
      <c r="DTT27" s="3"/>
      <c r="DTU27" s="426"/>
      <c r="DTV27" s="3"/>
      <c r="DTW27" s="564"/>
      <c r="DTX27" s="3"/>
      <c r="DTY27" s="426"/>
      <c r="DTZ27" s="3"/>
      <c r="DUA27" s="564"/>
      <c r="DUB27" s="3"/>
      <c r="DUC27" s="426"/>
      <c r="DUD27" s="3"/>
      <c r="DUE27" s="564"/>
      <c r="DUF27" s="3"/>
      <c r="DUG27" s="426"/>
      <c r="DUH27" s="3"/>
      <c r="DUI27" s="564"/>
      <c r="DUJ27" s="3"/>
      <c r="DUK27" s="426"/>
      <c r="DUL27" s="3"/>
      <c r="DUM27" s="564"/>
      <c r="DUN27" s="3"/>
      <c r="DUO27" s="426"/>
      <c r="DUP27" s="3"/>
      <c r="DUQ27" s="564"/>
      <c r="DUR27" s="3"/>
      <c r="DUS27" s="426"/>
      <c r="DUT27" s="3"/>
      <c r="DUU27" s="564"/>
      <c r="DUV27" s="3"/>
      <c r="DUW27" s="426"/>
      <c r="DUX27" s="3"/>
      <c r="DUY27" s="564"/>
      <c r="DUZ27" s="3"/>
      <c r="DVA27" s="426"/>
      <c r="DVB27" s="3"/>
      <c r="DVC27" s="564"/>
      <c r="DVD27" s="3"/>
      <c r="DVE27" s="426"/>
      <c r="DVF27" s="3"/>
      <c r="DVG27" s="564"/>
      <c r="DVH27" s="3"/>
      <c r="DVI27" s="426"/>
      <c r="DVJ27" s="3"/>
      <c r="DVK27" s="564"/>
      <c r="DVL27" s="3"/>
      <c r="DVM27" s="426"/>
      <c r="DVN27" s="3"/>
      <c r="DVO27" s="564"/>
      <c r="DVP27" s="3"/>
      <c r="DVQ27" s="426"/>
      <c r="DVR27" s="3"/>
      <c r="DVS27" s="564"/>
      <c r="DVT27" s="3"/>
      <c r="DVU27" s="426"/>
      <c r="DVV27" s="3"/>
      <c r="DVW27" s="564"/>
      <c r="DVX27" s="3"/>
      <c r="DVY27" s="426"/>
      <c r="DVZ27" s="3"/>
      <c r="DWA27" s="564"/>
      <c r="DWB27" s="3"/>
      <c r="DWC27" s="426"/>
      <c r="DWD27" s="3"/>
      <c r="DWE27" s="564"/>
      <c r="DWF27" s="3"/>
      <c r="DWG27" s="426"/>
      <c r="DWH27" s="3"/>
      <c r="DWI27" s="564"/>
      <c r="DWJ27" s="3"/>
      <c r="DWK27" s="426"/>
      <c r="DWL27" s="3"/>
      <c r="DWM27" s="564"/>
      <c r="DWN27" s="3"/>
      <c r="DWO27" s="426"/>
      <c r="DWP27" s="3"/>
      <c r="DWQ27" s="564"/>
      <c r="DWR27" s="3"/>
      <c r="DWS27" s="426"/>
      <c r="DWT27" s="3"/>
      <c r="DWU27" s="564"/>
      <c r="DWV27" s="3"/>
      <c r="DWW27" s="426"/>
      <c r="DWX27" s="3"/>
      <c r="DWY27" s="564"/>
      <c r="DWZ27" s="3"/>
      <c r="DXA27" s="426"/>
      <c r="DXB27" s="3"/>
      <c r="DXC27" s="564"/>
      <c r="DXD27" s="3"/>
      <c r="DXE27" s="426"/>
      <c r="DXF27" s="3"/>
      <c r="DXG27" s="564"/>
      <c r="DXH27" s="3"/>
      <c r="DXI27" s="426"/>
      <c r="DXJ27" s="3"/>
      <c r="DXK27" s="564"/>
      <c r="DXL27" s="3"/>
      <c r="DXM27" s="426"/>
      <c r="DXN27" s="3"/>
      <c r="DXO27" s="564"/>
      <c r="DXP27" s="3"/>
      <c r="DXQ27" s="426"/>
      <c r="DXR27" s="3"/>
      <c r="DXS27" s="564"/>
      <c r="DXT27" s="3"/>
      <c r="DXU27" s="426"/>
      <c r="DXV27" s="3"/>
      <c r="DXW27" s="564"/>
      <c r="DXX27" s="3"/>
      <c r="DXY27" s="426"/>
      <c r="DXZ27" s="3"/>
      <c r="DYA27" s="564"/>
      <c r="DYB27" s="3"/>
      <c r="DYC27" s="426"/>
      <c r="DYD27" s="3"/>
      <c r="DYE27" s="564"/>
      <c r="DYF27" s="3"/>
      <c r="DYG27" s="426"/>
      <c r="DYH27" s="3"/>
      <c r="DYI27" s="564"/>
      <c r="DYJ27" s="3"/>
      <c r="DYK27" s="426"/>
      <c r="DYL27" s="3"/>
      <c r="DYM27" s="564"/>
      <c r="DYN27" s="3"/>
      <c r="DYO27" s="426"/>
      <c r="DYP27" s="3"/>
      <c r="DYQ27" s="564"/>
      <c r="DYR27" s="3"/>
      <c r="DYS27" s="426"/>
      <c r="DYT27" s="3"/>
      <c r="DYU27" s="564"/>
      <c r="DYV27" s="3"/>
      <c r="DYW27" s="426"/>
      <c r="DYX27" s="3"/>
      <c r="DYY27" s="564"/>
      <c r="DYZ27" s="3"/>
      <c r="DZA27" s="426"/>
      <c r="DZB27" s="3"/>
      <c r="DZC27" s="564"/>
      <c r="DZD27" s="3"/>
      <c r="DZE27" s="426"/>
      <c r="DZF27" s="3"/>
      <c r="DZG27" s="564"/>
      <c r="DZH27" s="3"/>
      <c r="DZI27" s="426"/>
      <c r="DZJ27" s="3"/>
      <c r="DZK27" s="564"/>
      <c r="DZL27" s="3"/>
      <c r="DZM27" s="426"/>
      <c r="DZN27" s="3"/>
      <c r="DZO27" s="564"/>
      <c r="DZP27" s="3"/>
      <c r="DZQ27" s="426"/>
      <c r="DZR27" s="3"/>
      <c r="DZS27" s="564"/>
      <c r="DZT27" s="3"/>
      <c r="DZU27" s="426"/>
      <c r="DZV27" s="3"/>
      <c r="DZW27" s="564"/>
      <c r="DZX27" s="3"/>
      <c r="DZY27" s="426"/>
      <c r="DZZ27" s="3"/>
      <c r="EAA27" s="564"/>
      <c r="EAB27" s="3"/>
      <c r="EAC27" s="426"/>
      <c r="EAD27" s="3"/>
      <c r="EAE27" s="564"/>
      <c r="EAF27" s="3"/>
      <c r="EAG27" s="426"/>
      <c r="EAH27" s="3"/>
      <c r="EAI27" s="564"/>
      <c r="EAJ27" s="3"/>
      <c r="EAK27" s="426"/>
      <c r="EAL27" s="3"/>
      <c r="EAM27" s="564"/>
      <c r="EAN27" s="3"/>
      <c r="EAO27" s="426"/>
      <c r="EAP27" s="3"/>
      <c r="EAQ27" s="564"/>
      <c r="EAR27" s="3"/>
      <c r="EAS27" s="426"/>
      <c r="EAT27" s="3"/>
      <c r="EAU27" s="564"/>
      <c r="EAV27" s="3"/>
      <c r="EAW27" s="426"/>
      <c r="EAX27" s="3"/>
      <c r="EAY27" s="564"/>
      <c r="EAZ27" s="3"/>
      <c r="EBA27" s="426"/>
      <c r="EBB27" s="3"/>
      <c r="EBC27" s="564"/>
      <c r="EBD27" s="3"/>
      <c r="EBE27" s="426"/>
      <c r="EBF27" s="3"/>
      <c r="EBG27" s="564"/>
      <c r="EBH27" s="3"/>
      <c r="EBI27" s="426"/>
      <c r="EBJ27" s="3"/>
      <c r="EBK27" s="564"/>
      <c r="EBL27" s="3"/>
      <c r="EBM27" s="426"/>
      <c r="EBN27" s="3"/>
      <c r="EBO27" s="564"/>
      <c r="EBP27" s="3"/>
      <c r="EBQ27" s="426"/>
      <c r="EBR27" s="3"/>
      <c r="EBS27" s="564"/>
      <c r="EBT27" s="3"/>
      <c r="EBU27" s="426"/>
      <c r="EBV27" s="3"/>
      <c r="EBW27" s="564"/>
      <c r="EBX27" s="3"/>
      <c r="EBY27" s="426"/>
      <c r="EBZ27" s="3"/>
      <c r="ECA27" s="564"/>
      <c r="ECB27" s="3"/>
      <c r="ECC27" s="426"/>
      <c r="ECD27" s="3"/>
      <c r="ECE27" s="564"/>
      <c r="ECF27" s="3"/>
      <c r="ECG27" s="426"/>
      <c r="ECH27" s="3"/>
      <c r="ECI27" s="564"/>
      <c r="ECJ27" s="3"/>
      <c r="ECK27" s="426"/>
      <c r="ECL27" s="3"/>
      <c r="ECM27" s="564"/>
      <c r="ECN27" s="3"/>
      <c r="ECO27" s="426"/>
      <c r="ECP27" s="3"/>
      <c r="ECQ27" s="564"/>
      <c r="ECR27" s="3"/>
      <c r="ECS27" s="426"/>
      <c r="ECT27" s="3"/>
      <c r="ECU27" s="564"/>
      <c r="ECV27" s="3"/>
      <c r="ECW27" s="426"/>
      <c r="ECX27" s="3"/>
      <c r="ECY27" s="564"/>
      <c r="ECZ27" s="3"/>
      <c r="EDA27" s="426"/>
      <c r="EDB27" s="3"/>
      <c r="EDC27" s="564"/>
      <c r="EDD27" s="3"/>
      <c r="EDE27" s="426"/>
      <c r="EDF27" s="3"/>
      <c r="EDG27" s="564"/>
      <c r="EDH27" s="3"/>
      <c r="EDI27" s="426"/>
      <c r="EDJ27" s="3"/>
      <c r="EDK27" s="564"/>
      <c r="EDL27" s="3"/>
      <c r="EDM27" s="426"/>
      <c r="EDN27" s="3"/>
      <c r="EDO27" s="564"/>
      <c r="EDP27" s="3"/>
      <c r="EDQ27" s="426"/>
      <c r="EDR27" s="3"/>
      <c r="EDS27" s="564"/>
      <c r="EDT27" s="3"/>
      <c r="EDU27" s="426"/>
      <c r="EDV27" s="3"/>
      <c r="EDW27" s="564"/>
      <c r="EDX27" s="3"/>
      <c r="EDY27" s="426"/>
      <c r="EDZ27" s="3"/>
      <c r="EEA27" s="564"/>
      <c r="EEB27" s="3"/>
      <c r="EEC27" s="426"/>
      <c r="EED27" s="3"/>
      <c r="EEE27" s="564"/>
      <c r="EEF27" s="3"/>
      <c r="EEG27" s="426"/>
      <c r="EEH27" s="3"/>
      <c r="EEI27" s="564"/>
      <c r="EEJ27" s="3"/>
      <c r="EEK27" s="426"/>
      <c r="EEL27" s="3"/>
      <c r="EEM27" s="564"/>
      <c r="EEN27" s="3"/>
      <c r="EEO27" s="426"/>
      <c r="EEP27" s="3"/>
      <c r="EEQ27" s="564"/>
      <c r="EER27" s="3"/>
      <c r="EES27" s="426"/>
      <c r="EET27" s="3"/>
      <c r="EEU27" s="564"/>
      <c r="EEV27" s="3"/>
      <c r="EEW27" s="426"/>
      <c r="EEX27" s="3"/>
      <c r="EEY27" s="564"/>
      <c r="EEZ27" s="3"/>
      <c r="EFA27" s="426"/>
      <c r="EFB27" s="3"/>
      <c r="EFC27" s="564"/>
      <c r="EFD27" s="3"/>
      <c r="EFE27" s="426"/>
      <c r="EFF27" s="3"/>
      <c r="EFG27" s="564"/>
      <c r="EFH27" s="3"/>
      <c r="EFI27" s="426"/>
      <c r="EFJ27" s="3"/>
      <c r="EFK27" s="564"/>
      <c r="EFL27" s="3"/>
      <c r="EFM27" s="426"/>
      <c r="EFN27" s="3"/>
      <c r="EFO27" s="564"/>
      <c r="EFP27" s="3"/>
      <c r="EFQ27" s="426"/>
      <c r="EFR27" s="3"/>
      <c r="EFS27" s="564"/>
      <c r="EFT27" s="3"/>
      <c r="EFU27" s="426"/>
      <c r="EFV27" s="3"/>
      <c r="EFW27" s="564"/>
      <c r="EFX27" s="3"/>
      <c r="EFY27" s="426"/>
      <c r="EFZ27" s="3"/>
      <c r="EGA27" s="564"/>
      <c r="EGB27" s="3"/>
      <c r="EGC27" s="426"/>
      <c r="EGD27" s="3"/>
      <c r="EGE27" s="564"/>
      <c r="EGF27" s="3"/>
      <c r="EGG27" s="426"/>
      <c r="EGH27" s="3"/>
      <c r="EGI27" s="564"/>
      <c r="EGJ27" s="3"/>
      <c r="EGK27" s="426"/>
      <c r="EGL27" s="3"/>
      <c r="EGM27" s="564"/>
      <c r="EGN27" s="3"/>
      <c r="EGO27" s="426"/>
      <c r="EGP27" s="3"/>
      <c r="EGQ27" s="564"/>
      <c r="EGR27" s="3"/>
      <c r="EGS27" s="426"/>
      <c r="EGT27" s="3"/>
      <c r="EGU27" s="564"/>
      <c r="EGV27" s="3"/>
      <c r="EGW27" s="426"/>
      <c r="EGX27" s="3"/>
      <c r="EGY27" s="564"/>
      <c r="EGZ27" s="3"/>
      <c r="EHA27" s="426"/>
      <c r="EHB27" s="3"/>
      <c r="EHC27" s="564"/>
      <c r="EHD27" s="3"/>
      <c r="EHE27" s="426"/>
      <c r="EHF27" s="3"/>
      <c r="EHG27" s="564"/>
      <c r="EHH27" s="3"/>
      <c r="EHI27" s="426"/>
      <c r="EHJ27" s="3"/>
      <c r="EHK27" s="564"/>
      <c r="EHL27" s="3"/>
      <c r="EHM27" s="426"/>
      <c r="EHN27" s="3"/>
      <c r="EHO27" s="564"/>
      <c r="EHP27" s="3"/>
      <c r="EHQ27" s="426"/>
      <c r="EHR27" s="3"/>
      <c r="EHS27" s="564"/>
      <c r="EHT27" s="3"/>
      <c r="EHU27" s="426"/>
      <c r="EHV27" s="3"/>
      <c r="EHW27" s="564"/>
      <c r="EHX27" s="3"/>
      <c r="EHY27" s="426"/>
      <c r="EHZ27" s="3"/>
      <c r="EIA27" s="564"/>
      <c r="EIB27" s="3"/>
      <c r="EIC27" s="426"/>
      <c r="EID27" s="3"/>
      <c r="EIE27" s="564"/>
      <c r="EIF27" s="3"/>
      <c r="EIG27" s="426"/>
      <c r="EIH27" s="3"/>
      <c r="EII27" s="564"/>
      <c r="EIJ27" s="3"/>
      <c r="EIK27" s="426"/>
      <c r="EIL27" s="3"/>
      <c r="EIM27" s="564"/>
      <c r="EIN27" s="3"/>
      <c r="EIO27" s="426"/>
      <c r="EIP27" s="3"/>
      <c r="EIQ27" s="564"/>
      <c r="EIR27" s="3"/>
      <c r="EIS27" s="426"/>
      <c r="EIT27" s="3"/>
      <c r="EIU27" s="564"/>
      <c r="EIV27" s="3"/>
      <c r="EIW27" s="426"/>
      <c r="EIX27" s="3"/>
      <c r="EIY27" s="564"/>
      <c r="EIZ27" s="3"/>
      <c r="EJA27" s="426"/>
      <c r="EJB27" s="3"/>
      <c r="EJC27" s="564"/>
      <c r="EJD27" s="3"/>
      <c r="EJE27" s="426"/>
      <c r="EJF27" s="3"/>
      <c r="EJG27" s="564"/>
      <c r="EJH27" s="3"/>
      <c r="EJI27" s="426"/>
      <c r="EJJ27" s="3"/>
      <c r="EJK27" s="564"/>
      <c r="EJL27" s="3"/>
      <c r="EJM27" s="426"/>
      <c r="EJN27" s="3"/>
      <c r="EJO27" s="564"/>
      <c r="EJP27" s="3"/>
      <c r="EJQ27" s="426"/>
      <c r="EJR27" s="3"/>
      <c r="EJS27" s="564"/>
      <c r="EJT27" s="3"/>
      <c r="EJU27" s="426"/>
      <c r="EJV27" s="3"/>
      <c r="EJW27" s="564"/>
      <c r="EJX27" s="3"/>
      <c r="EJY27" s="426"/>
      <c r="EJZ27" s="3"/>
      <c r="EKA27" s="564"/>
      <c r="EKB27" s="3"/>
      <c r="EKC27" s="426"/>
      <c r="EKD27" s="3"/>
      <c r="EKE27" s="564"/>
      <c r="EKF27" s="3"/>
      <c r="EKG27" s="426"/>
      <c r="EKH27" s="3"/>
      <c r="EKI27" s="564"/>
      <c r="EKJ27" s="3"/>
      <c r="EKK27" s="426"/>
      <c r="EKL27" s="3"/>
      <c r="EKM27" s="564"/>
      <c r="EKN27" s="3"/>
      <c r="EKO27" s="426"/>
      <c r="EKP27" s="3"/>
      <c r="EKQ27" s="564"/>
      <c r="EKR27" s="3"/>
      <c r="EKS27" s="426"/>
      <c r="EKT27" s="3"/>
      <c r="EKU27" s="564"/>
      <c r="EKV27" s="3"/>
      <c r="EKW27" s="426"/>
      <c r="EKX27" s="3"/>
      <c r="EKY27" s="564"/>
      <c r="EKZ27" s="3"/>
      <c r="ELA27" s="426"/>
      <c r="ELB27" s="3"/>
      <c r="ELC27" s="564"/>
      <c r="ELD27" s="3"/>
      <c r="ELE27" s="426"/>
      <c r="ELF27" s="3"/>
      <c r="ELG27" s="564"/>
      <c r="ELH27" s="3"/>
      <c r="ELI27" s="426"/>
      <c r="ELJ27" s="3"/>
      <c r="ELK27" s="564"/>
      <c r="ELL27" s="3"/>
      <c r="ELM27" s="426"/>
      <c r="ELN27" s="3"/>
      <c r="ELO27" s="564"/>
      <c r="ELP27" s="3"/>
      <c r="ELQ27" s="426"/>
      <c r="ELR27" s="3"/>
      <c r="ELS27" s="564"/>
      <c r="ELT27" s="3"/>
      <c r="ELU27" s="426"/>
      <c r="ELV27" s="3"/>
      <c r="ELW27" s="564"/>
      <c r="ELX27" s="3"/>
      <c r="ELY27" s="426"/>
      <c r="ELZ27" s="3"/>
      <c r="EMA27" s="564"/>
      <c r="EMB27" s="3"/>
      <c r="EMC27" s="426"/>
      <c r="EMD27" s="3"/>
      <c r="EME27" s="564"/>
      <c r="EMF27" s="3"/>
      <c r="EMG27" s="426"/>
      <c r="EMH27" s="3"/>
      <c r="EMI27" s="564"/>
      <c r="EMJ27" s="3"/>
      <c r="EMK27" s="426"/>
      <c r="EML27" s="3"/>
      <c r="EMM27" s="564"/>
      <c r="EMN27" s="3"/>
      <c r="EMO27" s="426"/>
      <c r="EMP27" s="3"/>
      <c r="EMQ27" s="564"/>
      <c r="EMR27" s="3"/>
      <c r="EMS27" s="426"/>
      <c r="EMT27" s="3"/>
      <c r="EMU27" s="564"/>
      <c r="EMV27" s="3"/>
      <c r="EMW27" s="426"/>
      <c r="EMX27" s="3"/>
      <c r="EMY27" s="564"/>
      <c r="EMZ27" s="3"/>
      <c r="ENA27" s="426"/>
      <c r="ENB27" s="3"/>
      <c r="ENC27" s="564"/>
      <c r="END27" s="3"/>
      <c r="ENE27" s="426"/>
      <c r="ENF27" s="3"/>
      <c r="ENG27" s="564"/>
      <c r="ENH27" s="3"/>
      <c r="ENI27" s="426"/>
      <c r="ENJ27" s="3"/>
      <c r="ENK27" s="564"/>
      <c r="ENL27" s="3"/>
      <c r="ENM27" s="426"/>
      <c r="ENN27" s="3"/>
      <c r="ENO27" s="564"/>
      <c r="ENP27" s="3"/>
      <c r="ENQ27" s="426"/>
      <c r="ENR27" s="3"/>
      <c r="ENS27" s="564"/>
      <c r="ENT27" s="3"/>
      <c r="ENU27" s="426"/>
      <c r="ENV27" s="3"/>
      <c r="ENW27" s="564"/>
      <c r="ENX27" s="3"/>
      <c r="ENY27" s="426"/>
      <c r="ENZ27" s="3"/>
      <c r="EOA27" s="564"/>
      <c r="EOB27" s="3"/>
      <c r="EOC27" s="426"/>
      <c r="EOD27" s="3"/>
      <c r="EOE27" s="564"/>
      <c r="EOF27" s="3"/>
      <c r="EOG27" s="426"/>
      <c r="EOH27" s="3"/>
      <c r="EOI27" s="564"/>
      <c r="EOJ27" s="3"/>
      <c r="EOK27" s="426"/>
      <c r="EOL27" s="3"/>
      <c r="EOM27" s="564"/>
      <c r="EON27" s="3"/>
      <c r="EOO27" s="426"/>
      <c r="EOP27" s="3"/>
      <c r="EOQ27" s="564"/>
      <c r="EOR27" s="3"/>
      <c r="EOS27" s="426"/>
      <c r="EOT27" s="3"/>
      <c r="EOU27" s="564"/>
      <c r="EOV27" s="3"/>
      <c r="EOW27" s="426"/>
      <c r="EOX27" s="3"/>
      <c r="EOY27" s="564"/>
      <c r="EOZ27" s="3"/>
      <c r="EPA27" s="426"/>
      <c r="EPB27" s="3"/>
      <c r="EPC27" s="564"/>
      <c r="EPD27" s="3"/>
      <c r="EPE27" s="426"/>
      <c r="EPF27" s="3"/>
      <c r="EPG27" s="564"/>
      <c r="EPH27" s="3"/>
      <c r="EPI27" s="426"/>
      <c r="EPJ27" s="3"/>
      <c r="EPK27" s="564"/>
      <c r="EPL27" s="3"/>
      <c r="EPM27" s="426"/>
      <c r="EPN27" s="3"/>
      <c r="EPO27" s="564"/>
      <c r="EPP27" s="3"/>
      <c r="EPQ27" s="426"/>
      <c r="EPR27" s="3"/>
      <c r="EPS27" s="564"/>
      <c r="EPT27" s="3"/>
      <c r="EPU27" s="426"/>
      <c r="EPV27" s="3"/>
      <c r="EPW27" s="564"/>
      <c r="EPX27" s="3"/>
      <c r="EPY27" s="426"/>
      <c r="EPZ27" s="3"/>
      <c r="EQA27" s="564"/>
      <c r="EQB27" s="3"/>
      <c r="EQC27" s="426"/>
      <c r="EQD27" s="3"/>
      <c r="EQE27" s="564"/>
      <c r="EQF27" s="3"/>
      <c r="EQG27" s="426"/>
      <c r="EQH27" s="3"/>
      <c r="EQI27" s="564"/>
      <c r="EQJ27" s="3"/>
      <c r="EQK27" s="426"/>
      <c r="EQL27" s="3"/>
      <c r="EQM27" s="564"/>
      <c r="EQN27" s="3"/>
      <c r="EQO27" s="426"/>
      <c r="EQP27" s="3"/>
      <c r="EQQ27" s="564"/>
      <c r="EQR27" s="3"/>
      <c r="EQS27" s="426"/>
      <c r="EQT27" s="3"/>
      <c r="EQU27" s="564"/>
      <c r="EQV27" s="3"/>
      <c r="EQW27" s="426"/>
      <c r="EQX27" s="3"/>
      <c r="EQY27" s="564"/>
      <c r="EQZ27" s="3"/>
      <c r="ERA27" s="426"/>
      <c r="ERB27" s="3"/>
      <c r="ERC27" s="564"/>
      <c r="ERD27" s="3"/>
      <c r="ERE27" s="426"/>
      <c r="ERF27" s="3"/>
      <c r="ERG27" s="564"/>
      <c r="ERH27" s="3"/>
      <c r="ERI27" s="426"/>
      <c r="ERJ27" s="3"/>
      <c r="ERK27" s="564"/>
      <c r="ERL27" s="3"/>
      <c r="ERM27" s="426"/>
      <c r="ERN27" s="3"/>
      <c r="ERO27" s="564"/>
      <c r="ERP27" s="3"/>
      <c r="ERQ27" s="426"/>
      <c r="ERR27" s="3"/>
      <c r="ERS27" s="564"/>
      <c r="ERT27" s="3"/>
      <c r="ERU27" s="426"/>
      <c r="ERV27" s="3"/>
      <c r="ERW27" s="564"/>
      <c r="ERX27" s="3"/>
      <c r="ERY27" s="426"/>
      <c r="ERZ27" s="3"/>
      <c r="ESA27" s="564"/>
      <c r="ESB27" s="3"/>
      <c r="ESC27" s="426"/>
      <c r="ESD27" s="3"/>
      <c r="ESE27" s="564"/>
      <c r="ESF27" s="3"/>
      <c r="ESG27" s="426"/>
      <c r="ESH27" s="3"/>
      <c r="ESI27" s="564"/>
      <c r="ESJ27" s="3"/>
      <c r="ESK27" s="426"/>
      <c r="ESL27" s="3"/>
      <c r="ESM27" s="564"/>
      <c r="ESN27" s="3"/>
      <c r="ESO27" s="426"/>
      <c r="ESP27" s="3"/>
      <c r="ESQ27" s="564"/>
      <c r="ESR27" s="3"/>
      <c r="ESS27" s="426"/>
      <c r="EST27" s="3"/>
      <c r="ESU27" s="564"/>
      <c r="ESV27" s="3"/>
      <c r="ESW27" s="426"/>
      <c r="ESX27" s="3"/>
      <c r="ESY27" s="564"/>
      <c r="ESZ27" s="3"/>
      <c r="ETA27" s="426"/>
      <c r="ETB27" s="3"/>
      <c r="ETC27" s="564"/>
      <c r="ETD27" s="3"/>
      <c r="ETE27" s="426"/>
      <c r="ETF27" s="3"/>
      <c r="ETG27" s="564"/>
      <c r="ETH27" s="3"/>
      <c r="ETI27" s="426"/>
      <c r="ETJ27" s="3"/>
      <c r="ETK27" s="564"/>
      <c r="ETL27" s="3"/>
      <c r="ETM27" s="426"/>
      <c r="ETN27" s="3"/>
      <c r="ETO27" s="564"/>
      <c r="ETP27" s="3"/>
      <c r="ETQ27" s="426"/>
      <c r="ETR27" s="3"/>
      <c r="ETS27" s="564"/>
      <c r="ETT27" s="3"/>
      <c r="ETU27" s="426"/>
      <c r="ETV27" s="3"/>
      <c r="ETW27" s="564"/>
      <c r="ETX27" s="3"/>
      <c r="ETY27" s="426"/>
      <c r="ETZ27" s="3"/>
      <c r="EUA27" s="564"/>
      <c r="EUB27" s="3"/>
      <c r="EUC27" s="426"/>
      <c r="EUD27" s="3"/>
      <c r="EUE27" s="564"/>
      <c r="EUF27" s="3"/>
      <c r="EUG27" s="426"/>
      <c r="EUH27" s="3"/>
      <c r="EUI27" s="564"/>
      <c r="EUJ27" s="3"/>
      <c r="EUK27" s="426"/>
      <c r="EUL27" s="3"/>
      <c r="EUM27" s="564"/>
      <c r="EUN27" s="3"/>
      <c r="EUO27" s="426"/>
      <c r="EUP27" s="3"/>
      <c r="EUQ27" s="564"/>
      <c r="EUR27" s="3"/>
      <c r="EUS27" s="426"/>
      <c r="EUT27" s="3"/>
      <c r="EUU27" s="564"/>
      <c r="EUV27" s="3"/>
      <c r="EUW27" s="426"/>
      <c r="EUX27" s="3"/>
      <c r="EUY27" s="564"/>
      <c r="EUZ27" s="3"/>
      <c r="EVA27" s="426"/>
      <c r="EVB27" s="3"/>
      <c r="EVC27" s="564"/>
      <c r="EVD27" s="3"/>
      <c r="EVE27" s="426"/>
      <c r="EVF27" s="3"/>
      <c r="EVG27" s="564"/>
      <c r="EVH27" s="3"/>
      <c r="EVI27" s="426"/>
      <c r="EVJ27" s="3"/>
      <c r="EVK27" s="564"/>
      <c r="EVL27" s="3"/>
      <c r="EVM27" s="426"/>
      <c r="EVN27" s="3"/>
      <c r="EVO27" s="564"/>
      <c r="EVP27" s="3"/>
      <c r="EVQ27" s="426"/>
      <c r="EVR27" s="3"/>
      <c r="EVS27" s="564"/>
      <c r="EVT27" s="3"/>
      <c r="EVU27" s="426"/>
      <c r="EVV27" s="3"/>
      <c r="EVW27" s="564"/>
      <c r="EVX27" s="3"/>
      <c r="EVY27" s="426"/>
      <c r="EVZ27" s="3"/>
      <c r="EWA27" s="564"/>
      <c r="EWB27" s="3"/>
      <c r="EWC27" s="426"/>
      <c r="EWD27" s="3"/>
      <c r="EWE27" s="564"/>
      <c r="EWF27" s="3"/>
      <c r="EWG27" s="426"/>
      <c r="EWH27" s="3"/>
      <c r="EWI27" s="564"/>
      <c r="EWJ27" s="3"/>
      <c r="EWK27" s="426"/>
      <c r="EWL27" s="3"/>
      <c r="EWM27" s="564"/>
      <c r="EWN27" s="3"/>
      <c r="EWO27" s="426"/>
      <c r="EWP27" s="3"/>
      <c r="EWQ27" s="564"/>
      <c r="EWR27" s="3"/>
      <c r="EWS27" s="426"/>
      <c r="EWT27" s="3"/>
      <c r="EWU27" s="564"/>
      <c r="EWV27" s="3"/>
      <c r="EWW27" s="426"/>
      <c r="EWX27" s="3"/>
      <c r="EWY27" s="564"/>
      <c r="EWZ27" s="3"/>
      <c r="EXA27" s="426"/>
      <c r="EXB27" s="3"/>
      <c r="EXC27" s="564"/>
      <c r="EXD27" s="3"/>
      <c r="EXE27" s="426"/>
      <c r="EXF27" s="3"/>
      <c r="EXG27" s="564"/>
      <c r="EXH27" s="3"/>
      <c r="EXI27" s="426"/>
      <c r="EXJ27" s="3"/>
      <c r="EXK27" s="564"/>
      <c r="EXL27" s="3"/>
      <c r="EXM27" s="426"/>
      <c r="EXN27" s="3"/>
      <c r="EXO27" s="564"/>
      <c r="EXP27" s="3"/>
      <c r="EXQ27" s="426"/>
      <c r="EXR27" s="3"/>
      <c r="EXS27" s="564"/>
      <c r="EXT27" s="3"/>
      <c r="EXU27" s="426"/>
      <c r="EXV27" s="3"/>
      <c r="EXW27" s="564"/>
      <c r="EXX27" s="3"/>
      <c r="EXY27" s="426"/>
      <c r="EXZ27" s="3"/>
      <c r="EYA27" s="564"/>
      <c r="EYB27" s="3"/>
      <c r="EYC27" s="426"/>
      <c r="EYD27" s="3"/>
      <c r="EYE27" s="564"/>
      <c r="EYF27" s="3"/>
      <c r="EYG27" s="426"/>
      <c r="EYH27" s="3"/>
      <c r="EYI27" s="564"/>
      <c r="EYJ27" s="3"/>
      <c r="EYK27" s="426"/>
      <c r="EYL27" s="3"/>
      <c r="EYM27" s="564"/>
      <c r="EYN27" s="3"/>
      <c r="EYO27" s="426"/>
      <c r="EYP27" s="3"/>
      <c r="EYQ27" s="564"/>
      <c r="EYR27" s="3"/>
      <c r="EYS27" s="426"/>
      <c r="EYT27" s="3"/>
      <c r="EYU27" s="564"/>
      <c r="EYV27" s="3"/>
      <c r="EYW27" s="426"/>
      <c r="EYX27" s="3"/>
      <c r="EYY27" s="564"/>
      <c r="EYZ27" s="3"/>
      <c r="EZA27" s="426"/>
      <c r="EZB27" s="3"/>
      <c r="EZC27" s="564"/>
      <c r="EZD27" s="3"/>
      <c r="EZE27" s="426"/>
      <c r="EZF27" s="3"/>
      <c r="EZG27" s="564"/>
      <c r="EZH27" s="3"/>
      <c r="EZI27" s="426"/>
      <c r="EZJ27" s="3"/>
      <c r="EZK27" s="564"/>
      <c r="EZL27" s="3"/>
      <c r="EZM27" s="426"/>
      <c r="EZN27" s="3"/>
      <c r="EZO27" s="564"/>
      <c r="EZP27" s="3"/>
      <c r="EZQ27" s="426"/>
      <c r="EZR27" s="3"/>
      <c r="EZS27" s="564"/>
      <c r="EZT27" s="3"/>
      <c r="EZU27" s="426"/>
      <c r="EZV27" s="3"/>
      <c r="EZW27" s="564"/>
      <c r="EZX27" s="3"/>
      <c r="EZY27" s="426"/>
      <c r="EZZ27" s="3"/>
      <c r="FAA27" s="564"/>
      <c r="FAB27" s="3"/>
      <c r="FAC27" s="426"/>
      <c r="FAD27" s="3"/>
      <c r="FAE27" s="564"/>
      <c r="FAF27" s="3"/>
      <c r="FAG27" s="426"/>
      <c r="FAH27" s="3"/>
      <c r="FAI27" s="564"/>
      <c r="FAJ27" s="3"/>
      <c r="FAK27" s="426"/>
      <c r="FAL27" s="3"/>
      <c r="FAM27" s="564"/>
      <c r="FAN27" s="3"/>
      <c r="FAO27" s="426"/>
      <c r="FAP27" s="3"/>
      <c r="FAQ27" s="564"/>
      <c r="FAR27" s="3"/>
      <c r="FAS27" s="426"/>
      <c r="FAT27" s="3"/>
      <c r="FAU27" s="564"/>
      <c r="FAV27" s="3"/>
      <c r="FAW27" s="426"/>
      <c r="FAX27" s="3"/>
      <c r="FAY27" s="564"/>
      <c r="FAZ27" s="3"/>
      <c r="FBA27" s="426"/>
      <c r="FBB27" s="3"/>
      <c r="FBC27" s="564"/>
      <c r="FBD27" s="3"/>
      <c r="FBE27" s="426"/>
      <c r="FBF27" s="3"/>
      <c r="FBG27" s="564"/>
      <c r="FBH27" s="3"/>
      <c r="FBI27" s="426"/>
      <c r="FBJ27" s="3"/>
      <c r="FBK27" s="564"/>
      <c r="FBL27" s="3"/>
      <c r="FBM27" s="426"/>
      <c r="FBN27" s="3"/>
      <c r="FBO27" s="564"/>
      <c r="FBP27" s="3"/>
      <c r="FBQ27" s="426"/>
      <c r="FBR27" s="3"/>
      <c r="FBS27" s="564"/>
      <c r="FBT27" s="3"/>
      <c r="FBU27" s="426"/>
      <c r="FBV27" s="3"/>
      <c r="FBW27" s="564"/>
      <c r="FBX27" s="3"/>
      <c r="FBY27" s="426"/>
      <c r="FBZ27" s="3"/>
      <c r="FCA27" s="564"/>
      <c r="FCB27" s="3"/>
      <c r="FCC27" s="426"/>
      <c r="FCD27" s="3"/>
      <c r="FCE27" s="564"/>
      <c r="FCF27" s="3"/>
      <c r="FCG27" s="426"/>
      <c r="FCH27" s="3"/>
      <c r="FCI27" s="564"/>
      <c r="FCJ27" s="3"/>
      <c r="FCK27" s="426"/>
      <c r="FCL27" s="3"/>
      <c r="FCM27" s="564"/>
      <c r="FCN27" s="3"/>
      <c r="FCO27" s="426"/>
      <c r="FCP27" s="3"/>
      <c r="FCQ27" s="564"/>
      <c r="FCR27" s="3"/>
      <c r="FCS27" s="426"/>
      <c r="FCT27" s="3"/>
      <c r="FCU27" s="564"/>
      <c r="FCV27" s="3"/>
      <c r="FCW27" s="426"/>
      <c r="FCX27" s="3"/>
      <c r="FCY27" s="564"/>
      <c r="FCZ27" s="3"/>
      <c r="FDA27" s="426"/>
      <c r="FDB27" s="3"/>
      <c r="FDC27" s="564"/>
      <c r="FDD27" s="3"/>
      <c r="FDE27" s="426"/>
      <c r="FDF27" s="3"/>
      <c r="FDG27" s="564"/>
      <c r="FDH27" s="3"/>
      <c r="FDI27" s="426"/>
      <c r="FDJ27" s="3"/>
      <c r="FDK27" s="564"/>
      <c r="FDL27" s="3"/>
      <c r="FDM27" s="426"/>
      <c r="FDN27" s="3"/>
      <c r="FDO27" s="564"/>
      <c r="FDP27" s="3"/>
      <c r="FDQ27" s="426"/>
      <c r="FDR27" s="3"/>
      <c r="FDS27" s="564"/>
      <c r="FDT27" s="3"/>
      <c r="FDU27" s="426"/>
      <c r="FDV27" s="3"/>
      <c r="FDW27" s="564"/>
      <c r="FDX27" s="3"/>
      <c r="FDY27" s="426"/>
      <c r="FDZ27" s="3"/>
      <c r="FEA27" s="564"/>
      <c r="FEB27" s="3"/>
      <c r="FEC27" s="426"/>
      <c r="FED27" s="3"/>
      <c r="FEE27" s="564"/>
      <c r="FEF27" s="3"/>
      <c r="FEG27" s="426"/>
      <c r="FEH27" s="3"/>
      <c r="FEI27" s="564"/>
      <c r="FEJ27" s="3"/>
      <c r="FEK27" s="426"/>
      <c r="FEL27" s="3"/>
      <c r="FEM27" s="564"/>
      <c r="FEN27" s="3"/>
      <c r="FEO27" s="426"/>
      <c r="FEP27" s="3"/>
      <c r="FEQ27" s="564"/>
      <c r="FER27" s="3"/>
      <c r="FES27" s="426"/>
      <c r="FET27" s="3"/>
      <c r="FEU27" s="564"/>
      <c r="FEV27" s="3"/>
      <c r="FEW27" s="426"/>
      <c r="FEX27" s="3"/>
      <c r="FEY27" s="564"/>
      <c r="FEZ27" s="3"/>
      <c r="FFA27" s="426"/>
      <c r="FFB27" s="3"/>
      <c r="FFC27" s="564"/>
      <c r="FFD27" s="3"/>
      <c r="FFE27" s="426"/>
      <c r="FFF27" s="3"/>
      <c r="FFG27" s="564"/>
      <c r="FFH27" s="3"/>
      <c r="FFI27" s="426"/>
      <c r="FFJ27" s="3"/>
      <c r="FFK27" s="564"/>
      <c r="FFL27" s="3"/>
      <c r="FFM27" s="426"/>
      <c r="FFN27" s="3"/>
      <c r="FFO27" s="564"/>
      <c r="FFP27" s="3"/>
      <c r="FFQ27" s="426"/>
      <c r="FFR27" s="3"/>
      <c r="FFS27" s="564"/>
      <c r="FFT27" s="3"/>
      <c r="FFU27" s="426"/>
      <c r="FFV27" s="3"/>
      <c r="FFW27" s="564"/>
      <c r="FFX27" s="3"/>
      <c r="FFY27" s="426"/>
      <c r="FFZ27" s="3"/>
      <c r="FGA27" s="564"/>
      <c r="FGB27" s="3"/>
      <c r="FGC27" s="426"/>
      <c r="FGD27" s="3"/>
      <c r="FGE27" s="564"/>
      <c r="FGF27" s="3"/>
      <c r="FGG27" s="426"/>
      <c r="FGH27" s="3"/>
      <c r="FGI27" s="564"/>
      <c r="FGJ27" s="3"/>
      <c r="FGK27" s="426"/>
      <c r="FGL27" s="3"/>
      <c r="FGM27" s="564"/>
      <c r="FGN27" s="3"/>
      <c r="FGO27" s="426"/>
      <c r="FGP27" s="3"/>
      <c r="FGQ27" s="564"/>
      <c r="FGR27" s="3"/>
      <c r="FGS27" s="426"/>
      <c r="FGT27" s="3"/>
      <c r="FGU27" s="564"/>
      <c r="FGV27" s="3"/>
      <c r="FGW27" s="426"/>
      <c r="FGX27" s="3"/>
      <c r="FGY27" s="564"/>
      <c r="FGZ27" s="3"/>
      <c r="FHA27" s="426"/>
      <c r="FHB27" s="3"/>
      <c r="FHC27" s="564"/>
      <c r="FHD27" s="3"/>
      <c r="FHE27" s="426"/>
      <c r="FHF27" s="3"/>
      <c r="FHG27" s="564"/>
      <c r="FHH27" s="3"/>
      <c r="FHI27" s="426"/>
      <c r="FHJ27" s="3"/>
      <c r="FHK27" s="564"/>
      <c r="FHL27" s="3"/>
      <c r="FHM27" s="426"/>
      <c r="FHN27" s="3"/>
      <c r="FHO27" s="564"/>
      <c r="FHP27" s="3"/>
      <c r="FHQ27" s="426"/>
      <c r="FHR27" s="3"/>
      <c r="FHS27" s="564"/>
      <c r="FHT27" s="3"/>
      <c r="FHU27" s="426"/>
      <c r="FHV27" s="3"/>
      <c r="FHW27" s="564"/>
      <c r="FHX27" s="3"/>
      <c r="FHY27" s="426"/>
      <c r="FHZ27" s="3"/>
      <c r="FIA27" s="564"/>
      <c r="FIB27" s="3"/>
      <c r="FIC27" s="426"/>
      <c r="FID27" s="3"/>
      <c r="FIE27" s="564"/>
      <c r="FIF27" s="3"/>
      <c r="FIG27" s="426"/>
      <c r="FIH27" s="3"/>
      <c r="FII27" s="564"/>
      <c r="FIJ27" s="3"/>
      <c r="FIK27" s="426"/>
      <c r="FIL27" s="3"/>
      <c r="FIM27" s="564"/>
      <c r="FIN27" s="3"/>
      <c r="FIO27" s="426"/>
      <c r="FIP27" s="3"/>
      <c r="FIQ27" s="564"/>
      <c r="FIR27" s="3"/>
      <c r="FIS27" s="426"/>
      <c r="FIT27" s="3"/>
      <c r="FIU27" s="564"/>
      <c r="FIV27" s="3"/>
      <c r="FIW27" s="426"/>
      <c r="FIX27" s="3"/>
      <c r="FIY27" s="564"/>
      <c r="FIZ27" s="3"/>
      <c r="FJA27" s="426"/>
      <c r="FJB27" s="3"/>
      <c r="FJC27" s="564"/>
      <c r="FJD27" s="3"/>
      <c r="FJE27" s="426"/>
      <c r="FJF27" s="3"/>
      <c r="FJG27" s="564"/>
      <c r="FJH27" s="3"/>
      <c r="FJI27" s="426"/>
      <c r="FJJ27" s="3"/>
      <c r="FJK27" s="564"/>
      <c r="FJL27" s="3"/>
      <c r="FJM27" s="426"/>
      <c r="FJN27" s="3"/>
      <c r="FJO27" s="564"/>
      <c r="FJP27" s="3"/>
      <c r="FJQ27" s="426"/>
      <c r="FJR27" s="3"/>
      <c r="FJS27" s="564"/>
      <c r="FJT27" s="3"/>
      <c r="FJU27" s="426"/>
      <c r="FJV27" s="3"/>
      <c r="FJW27" s="564"/>
      <c r="FJX27" s="3"/>
      <c r="FJY27" s="426"/>
      <c r="FJZ27" s="3"/>
      <c r="FKA27" s="564"/>
      <c r="FKB27" s="3"/>
      <c r="FKC27" s="426"/>
      <c r="FKD27" s="3"/>
      <c r="FKE27" s="564"/>
      <c r="FKF27" s="3"/>
      <c r="FKG27" s="426"/>
      <c r="FKH27" s="3"/>
      <c r="FKI27" s="564"/>
      <c r="FKJ27" s="3"/>
      <c r="FKK27" s="426"/>
      <c r="FKL27" s="3"/>
      <c r="FKM27" s="564"/>
      <c r="FKN27" s="3"/>
      <c r="FKO27" s="426"/>
      <c r="FKP27" s="3"/>
      <c r="FKQ27" s="564"/>
      <c r="FKR27" s="3"/>
      <c r="FKS27" s="426"/>
      <c r="FKT27" s="3"/>
      <c r="FKU27" s="564"/>
      <c r="FKV27" s="3"/>
      <c r="FKW27" s="426"/>
      <c r="FKX27" s="3"/>
      <c r="FKY27" s="564"/>
      <c r="FKZ27" s="3"/>
      <c r="FLA27" s="426"/>
      <c r="FLB27" s="3"/>
      <c r="FLC27" s="564"/>
      <c r="FLD27" s="3"/>
      <c r="FLE27" s="426"/>
      <c r="FLF27" s="3"/>
      <c r="FLG27" s="564"/>
      <c r="FLH27" s="3"/>
      <c r="FLI27" s="426"/>
      <c r="FLJ27" s="3"/>
      <c r="FLK27" s="564"/>
      <c r="FLL27" s="3"/>
      <c r="FLM27" s="426"/>
      <c r="FLN27" s="3"/>
      <c r="FLO27" s="564"/>
      <c r="FLP27" s="3"/>
      <c r="FLQ27" s="426"/>
      <c r="FLR27" s="3"/>
      <c r="FLS27" s="564"/>
      <c r="FLT27" s="3"/>
      <c r="FLU27" s="426"/>
      <c r="FLV27" s="3"/>
      <c r="FLW27" s="564"/>
      <c r="FLX27" s="3"/>
      <c r="FLY27" s="426"/>
      <c r="FLZ27" s="3"/>
      <c r="FMA27" s="564"/>
      <c r="FMB27" s="3"/>
      <c r="FMC27" s="426"/>
      <c r="FMD27" s="3"/>
      <c r="FME27" s="564"/>
      <c r="FMF27" s="3"/>
      <c r="FMG27" s="426"/>
      <c r="FMH27" s="3"/>
      <c r="FMI27" s="564"/>
      <c r="FMJ27" s="3"/>
      <c r="FMK27" s="426"/>
      <c r="FML27" s="3"/>
      <c r="FMM27" s="564"/>
      <c r="FMN27" s="3"/>
      <c r="FMO27" s="426"/>
      <c r="FMP27" s="3"/>
      <c r="FMQ27" s="564"/>
      <c r="FMR27" s="3"/>
      <c r="FMS27" s="426"/>
      <c r="FMT27" s="3"/>
      <c r="FMU27" s="564"/>
      <c r="FMV27" s="3"/>
      <c r="FMW27" s="426"/>
      <c r="FMX27" s="3"/>
      <c r="FMY27" s="564"/>
      <c r="FMZ27" s="3"/>
      <c r="FNA27" s="426"/>
      <c r="FNB27" s="3"/>
      <c r="FNC27" s="564"/>
      <c r="FND27" s="3"/>
      <c r="FNE27" s="426"/>
      <c r="FNF27" s="3"/>
      <c r="FNG27" s="564"/>
      <c r="FNH27" s="3"/>
      <c r="FNI27" s="426"/>
      <c r="FNJ27" s="3"/>
      <c r="FNK27" s="564"/>
      <c r="FNL27" s="3"/>
      <c r="FNM27" s="426"/>
      <c r="FNN27" s="3"/>
      <c r="FNO27" s="564"/>
      <c r="FNP27" s="3"/>
      <c r="FNQ27" s="426"/>
      <c r="FNR27" s="3"/>
      <c r="FNS27" s="564"/>
      <c r="FNT27" s="3"/>
      <c r="FNU27" s="426"/>
      <c r="FNV27" s="3"/>
      <c r="FNW27" s="564"/>
      <c r="FNX27" s="3"/>
      <c r="FNY27" s="426"/>
      <c r="FNZ27" s="3"/>
      <c r="FOA27" s="564"/>
      <c r="FOB27" s="3"/>
      <c r="FOC27" s="426"/>
      <c r="FOD27" s="3"/>
      <c r="FOE27" s="564"/>
      <c r="FOF27" s="3"/>
      <c r="FOG27" s="426"/>
      <c r="FOH27" s="3"/>
      <c r="FOI27" s="564"/>
      <c r="FOJ27" s="3"/>
      <c r="FOK27" s="426"/>
      <c r="FOL27" s="3"/>
      <c r="FOM27" s="564"/>
      <c r="FON27" s="3"/>
      <c r="FOO27" s="426"/>
      <c r="FOP27" s="3"/>
      <c r="FOQ27" s="564"/>
      <c r="FOR27" s="3"/>
      <c r="FOS27" s="426"/>
      <c r="FOT27" s="3"/>
      <c r="FOU27" s="564"/>
      <c r="FOV27" s="3"/>
      <c r="FOW27" s="426"/>
      <c r="FOX27" s="3"/>
      <c r="FOY27" s="564"/>
      <c r="FOZ27" s="3"/>
      <c r="FPA27" s="426"/>
      <c r="FPB27" s="3"/>
      <c r="FPC27" s="564"/>
      <c r="FPD27" s="3"/>
      <c r="FPE27" s="426"/>
      <c r="FPF27" s="3"/>
      <c r="FPG27" s="564"/>
      <c r="FPH27" s="3"/>
      <c r="FPI27" s="426"/>
      <c r="FPJ27" s="3"/>
      <c r="FPK27" s="564"/>
      <c r="FPL27" s="3"/>
      <c r="FPM27" s="426"/>
      <c r="FPN27" s="3"/>
      <c r="FPO27" s="564"/>
      <c r="FPP27" s="3"/>
      <c r="FPQ27" s="426"/>
      <c r="FPR27" s="3"/>
      <c r="FPS27" s="564"/>
      <c r="FPT27" s="3"/>
      <c r="FPU27" s="426"/>
      <c r="FPV27" s="3"/>
      <c r="FPW27" s="564"/>
      <c r="FPX27" s="3"/>
      <c r="FPY27" s="426"/>
      <c r="FPZ27" s="3"/>
      <c r="FQA27" s="564"/>
      <c r="FQB27" s="3"/>
      <c r="FQC27" s="426"/>
      <c r="FQD27" s="3"/>
      <c r="FQE27" s="564"/>
      <c r="FQF27" s="3"/>
      <c r="FQG27" s="426"/>
      <c r="FQH27" s="3"/>
      <c r="FQI27" s="564"/>
      <c r="FQJ27" s="3"/>
      <c r="FQK27" s="426"/>
      <c r="FQL27" s="3"/>
      <c r="FQM27" s="564"/>
      <c r="FQN27" s="3"/>
      <c r="FQO27" s="426"/>
      <c r="FQP27" s="3"/>
      <c r="FQQ27" s="564"/>
      <c r="FQR27" s="3"/>
      <c r="FQS27" s="426"/>
      <c r="FQT27" s="3"/>
      <c r="FQU27" s="564"/>
      <c r="FQV27" s="3"/>
      <c r="FQW27" s="426"/>
      <c r="FQX27" s="3"/>
      <c r="FQY27" s="564"/>
      <c r="FQZ27" s="3"/>
      <c r="FRA27" s="426"/>
      <c r="FRB27" s="3"/>
      <c r="FRC27" s="564"/>
      <c r="FRD27" s="3"/>
      <c r="FRE27" s="426"/>
      <c r="FRF27" s="3"/>
      <c r="FRG27" s="564"/>
      <c r="FRH27" s="3"/>
      <c r="FRI27" s="426"/>
      <c r="FRJ27" s="3"/>
      <c r="FRK27" s="564"/>
      <c r="FRL27" s="3"/>
      <c r="FRM27" s="426"/>
      <c r="FRN27" s="3"/>
      <c r="FRO27" s="564"/>
      <c r="FRP27" s="3"/>
      <c r="FRQ27" s="426"/>
      <c r="FRR27" s="3"/>
      <c r="FRS27" s="564"/>
      <c r="FRT27" s="3"/>
      <c r="FRU27" s="426"/>
      <c r="FRV27" s="3"/>
      <c r="FRW27" s="564"/>
      <c r="FRX27" s="3"/>
      <c r="FRY27" s="426"/>
      <c r="FRZ27" s="3"/>
      <c r="FSA27" s="564"/>
      <c r="FSB27" s="3"/>
      <c r="FSC27" s="426"/>
      <c r="FSD27" s="3"/>
      <c r="FSE27" s="564"/>
      <c r="FSF27" s="3"/>
      <c r="FSG27" s="426"/>
      <c r="FSH27" s="3"/>
      <c r="FSI27" s="564"/>
      <c r="FSJ27" s="3"/>
      <c r="FSK27" s="426"/>
      <c r="FSL27" s="3"/>
      <c r="FSM27" s="564"/>
      <c r="FSN27" s="3"/>
      <c r="FSO27" s="426"/>
      <c r="FSP27" s="3"/>
      <c r="FSQ27" s="564"/>
      <c r="FSR27" s="3"/>
      <c r="FSS27" s="426"/>
      <c r="FST27" s="3"/>
      <c r="FSU27" s="564"/>
      <c r="FSV27" s="3"/>
      <c r="FSW27" s="426"/>
      <c r="FSX27" s="3"/>
      <c r="FSY27" s="564"/>
      <c r="FSZ27" s="3"/>
      <c r="FTA27" s="426"/>
      <c r="FTB27" s="3"/>
      <c r="FTC27" s="564"/>
      <c r="FTD27" s="3"/>
      <c r="FTE27" s="426"/>
      <c r="FTF27" s="3"/>
      <c r="FTG27" s="564"/>
      <c r="FTH27" s="3"/>
      <c r="FTI27" s="426"/>
      <c r="FTJ27" s="3"/>
      <c r="FTK27" s="564"/>
      <c r="FTL27" s="3"/>
      <c r="FTM27" s="426"/>
      <c r="FTN27" s="3"/>
      <c r="FTO27" s="564"/>
      <c r="FTP27" s="3"/>
      <c r="FTQ27" s="426"/>
      <c r="FTR27" s="3"/>
      <c r="FTS27" s="564"/>
      <c r="FTT27" s="3"/>
      <c r="FTU27" s="426"/>
      <c r="FTV27" s="3"/>
      <c r="FTW27" s="564"/>
      <c r="FTX27" s="3"/>
      <c r="FTY27" s="426"/>
      <c r="FTZ27" s="3"/>
      <c r="FUA27" s="564"/>
      <c r="FUB27" s="3"/>
      <c r="FUC27" s="426"/>
      <c r="FUD27" s="3"/>
      <c r="FUE27" s="564"/>
      <c r="FUF27" s="3"/>
      <c r="FUG27" s="426"/>
      <c r="FUH27" s="3"/>
      <c r="FUI27" s="564"/>
      <c r="FUJ27" s="3"/>
      <c r="FUK27" s="426"/>
      <c r="FUL27" s="3"/>
      <c r="FUM27" s="564"/>
      <c r="FUN27" s="3"/>
      <c r="FUO27" s="426"/>
      <c r="FUP27" s="3"/>
      <c r="FUQ27" s="564"/>
      <c r="FUR27" s="3"/>
      <c r="FUS27" s="426"/>
      <c r="FUT27" s="3"/>
      <c r="FUU27" s="564"/>
      <c r="FUV27" s="3"/>
      <c r="FUW27" s="426"/>
      <c r="FUX27" s="3"/>
      <c r="FUY27" s="564"/>
      <c r="FUZ27" s="3"/>
      <c r="FVA27" s="426"/>
      <c r="FVB27" s="3"/>
      <c r="FVC27" s="564"/>
      <c r="FVD27" s="3"/>
      <c r="FVE27" s="426"/>
      <c r="FVF27" s="3"/>
      <c r="FVG27" s="564"/>
      <c r="FVH27" s="3"/>
      <c r="FVI27" s="426"/>
      <c r="FVJ27" s="3"/>
      <c r="FVK27" s="564"/>
      <c r="FVL27" s="3"/>
      <c r="FVM27" s="426"/>
      <c r="FVN27" s="3"/>
      <c r="FVO27" s="564"/>
      <c r="FVP27" s="3"/>
      <c r="FVQ27" s="426"/>
      <c r="FVR27" s="3"/>
      <c r="FVS27" s="564"/>
      <c r="FVT27" s="3"/>
      <c r="FVU27" s="426"/>
      <c r="FVV27" s="3"/>
      <c r="FVW27" s="564"/>
      <c r="FVX27" s="3"/>
      <c r="FVY27" s="426"/>
      <c r="FVZ27" s="3"/>
      <c r="FWA27" s="564"/>
      <c r="FWB27" s="3"/>
      <c r="FWC27" s="426"/>
      <c r="FWD27" s="3"/>
      <c r="FWE27" s="564"/>
      <c r="FWF27" s="3"/>
      <c r="FWG27" s="426"/>
      <c r="FWH27" s="3"/>
      <c r="FWI27" s="564"/>
      <c r="FWJ27" s="3"/>
      <c r="FWK27" s="426"/>
      <c r="FWL27" s="3"/>
      <c r="FWM27" s="564"/>
      <c r="FWN27" s="3"/>
      <c r="FWO27" s="426"/>
      <c r="FWP27" s="3"/>
      <c r="FWQ27" s="564"/>
      <c r="FWR27" s="3"/>
      <c r="FWS27" s="426"/>
      <c r="FWT27" s="3"/>
      <c r="FWU27" s="564"/>
      <c r="FWV27" s="3"/>
      <c r="FWW27" s="426"/>
      <c r="FWX27" s="3"/>
      <c r="FWY27" s="564"/>
      <c r="FWZ27" s="3"/>
      <c r="FXA27" s="426"/>
      <c r="FXB27" s="3"/>
      <c r="FXC27" s="564"/>
      <c r="FXD27" s="3"/>
      <c r="FXE27" s="426"/>
      <c r="FXF27" s="3"/>
      <c r="FXG27" s="564"/>
      <c r="FXH27" s="3"/>
      <c r="FXI27" s="426"/>
      <c r="FXJ27" s="3"/>
      <c r="FXK27" s="564"/>
      <c r="FXL27" s="3"/>
      <c r="FXM27" s="426"/>
      <c r="FXN27" s="3"/>
      <c r="FXO27" s="564"/>
      <c r="FXP27" s="3"/>
      <c r="FXQ27" s="426"/>
      <c r="FXR27" s="3"/>
      <c r="FXS27" s="564"/>
      <c r="FXT27" s="3"/>
      <c r="FXU27" s="426"/>
      <c r="FXV27" s="3"/>
      <c r="FXW27" s="564"/>
      <c r="FXX27" s="3"/>
      <c r="FXY27" s="426"/>
      <c r="FXZ27" s="3"/>
      <c r="FYA27" s="564"/>
      <c r="FYB27" s="3"/>
      <c r="FYC27" s="426"/>
      <c r="FYD27" s="3"/>
      <c r="FYE27" s="564"/>
      <c r="FYF27" s="3"/>
      <c r="FYG27" s="426"/>
      <c r="FYH27" s="3"/>
      <c r="FYI27" s="564"/>
      <c r="FYJ27" s="3"/>
      <c r="FYK27" s="426"/>
      <c r="FYL27" s="3"/>
      <c r="FYM27" s="564"/>
      <c r="FYN27" s="3"/>
      <c r="FYO27" s="426"/>
      <c r="FYP27" s="3"/>
      <c r="FYQ27" s="564"/>
      <c r="FYR27" s="3"/>
      <c r="FYS27" s="426"/>
      <c r="FYT27" s="3"/>
      <c r="FYU27" s="564"/>
      <c r="FYV27" s="3"/>
      <c r="FYW27" s="426"/>
      <c r="FYX27" s="3"/>
      <c r="FYY27" s="564"/>
      <c r="FYZ27" s="3"/>
      <c r="FZA27" s="426"/>
      <c r="FZB27" s="3"/>
      <c r="FZC27" s="564"/>
      <c r="FZD27" s="3"/>
      <c r="FZE27" s="426"/>
      <c r="FZF27" s="3"/>
      <c r="FZG27" s="564"/>
      <c r="FZH27" s="3"/>
      <c r="FZI27" s="426"/>
      <c r="FZJ27" s="3"/>
      <c r="FZK27" s="564"/>
      <c r="FZL27" s="3"/>
      <c r="FZM27" s="426"/>
      <c r="FZN27" s="3"/>
      <c r="FZO27" s="564"/>
      <c r="FZP27" s="3"/>
      <c r="FZQ27" s="426"/>
      <c r="FZR27" s="3"/>
      <c r="FZS27" s="564"/>
      <c r="FZT27" s="3"/>
      <c r="FZU27" s="426"/>
      <c r="FZV27" s="3"/>
      <c r="FZW27" s="564"/>
      <c r="FZX27" s="3"/>
      <c r="FZY27" s="426"/>
      <c r="FZZ27" s="3"/>
      <c r="GAA27" s="564"/>
      <c r="GAB27" s="3"/>
      <c r="GAC27" s="426"/>
      <c r="GAD27" s="3"/>
      <c r="GAE27" s="564"/>
      <c r="GAF27" s="3"/>
      <c r="GAG27" s="426"/>
      <c r="GAH27" s="3"/>
      <c r="GAI27" s="564"/>
      <c r="GAJ27" s="3"/>
      <c r="GAK27" s="426"/>
      <c r="GAL27" s="3"/>
      <c r="GAM27" s="564"/>
      <c r="GAN27" s="3"/>
      <c r="GAO27" s="426"/>
      <c r="GAP27" s="3"/>
      <c r="GAQ27" s="564"/>
      <c r="GAR27" s="3"/>
      <c r="GAS27" s="426"/>
      <c r="GAT27" s="3"/>
      <c r="GAU27" s="564"/>
      <c r="GAV27" s="3"/>
      <c r="GAW27" s="426"/>
      <c r="GAX27" s="3"/>
      <c r="GAY27" s="564"/>
      <c r="GAZ27" s="3"/>
      <c r="GBA27" s="426"/>
      <c r="GBB27" s="3"/>
      <c r="GBC27" s="564"/>
      <c r="GBD27" s="3"/>
      <c r="GBE27" s="426"/>
      <c r="GBF27" s="3"/>
      <c r="GBG27" s="564"/>
      <c r="GBH27" s="3"/>
      <c r="GBI27" s="426"/>
      <c r="GBJ27" s="3"/>
      <c r="GBK27" s="564"/>
      <c r="GBL27" s="3"/>
      <c r="GBM27" s="426"/>
      <c r="GBN27" s="3"/>
      <c r="GBO27" s="564"/>
      <c r="GBP27" s="3"/>
      <c r="GBQ27" s="426"/>
      <c r="GBR27" s="3"/>
      <c r="GBS27" s="564"/>
      <c r="GBT27" s="3"/>
      <c r="GBU27" s="426"/>
      <c r="GBV27" s="3"/>
      <c r="GBW27" s="564"/>
      <c r="GBX27" s="3"/>
      <c r="GBY27" s="426"/>
      <c r="GBZ27" s="3"/>
      <c r="GCA27" s="564"/>
      <c r="GCB27" s="3"/>
      <c r="GCC27" s="426"/>
      <c r="GCD27" s="3"/>
      <c r="GCE27" s="564"/>
      <c r="GCF27" s="3"/>
      <c r="GCG27" s="426"/>
      <c r="GCH27" s="3"/>
      <c r="GCI27" s="564"/>
      <c r="GCJ27" s="3"/>
      <c r="GCK27" s="426"/>
      <c r="GCL27" s="3"/>
      <c r="GCM27" s="564"/>
      <c r="GCN27" s="3"/>
      <c r="GCO27" s="426"/>
      <c r="GCP27" s="3"/>
      <c r="GCQ27" s="564"/>
      <c r="GCR27" s="3"/>
      <c r="GCS27" s="426"/>
      <c r="GCT27" s="3"/>
      <c r="GCU27" s="564"/>
      <c r="GCV27" s="3"/>
      <c r="GCW27" s="426"/>
      <c r="GCX27" s="3"/>
      <c r="GCY27" s="564"/>
      <c r="GCZ27" s="3"/>
      <c r="GDA27" s="426"/>
      <c r="GDB27" s="3"/>
      <c r="GDC27" s="564"/>
      <c r="GDD27" s="3"/>
      <c r="GDE27" s="426"/>
      <c r="GDF27" s="3"/>
      <c r="GDG27" s="564"/>
      <c r="GDH27" s="3"/>
      <c r="GDI27" s="426"/>
      <c r="GDJ27" s="3"/>
      <c r="GDK27" s="564"/>
      <c r="GDL27" s="3"/>
      <c r="GDM27" s="426"/>
      <c r="GDN27" s="3"/>
      <c r="GDO27" s="564"/>
      <c r="GDP27" s="3"/>
      <c r="GDQ27" s="426"/>
      <c r="GDR27" s="3"/>
      <c r="GDS27" s="564"/>
      <c r="GDT27" s="3"/>
      <c r="GDU27" s="426"/>
      <c r="GDV27" s="3"/>
      <c r="GDW27" s="564"/>
      <c r="GDX27" s="3"/>
      <c r="GDY27" s="426"/>
      <c r="GDZ27" s="3"/>
      <c r="GEA27" s="564"/>
      <c r="GEB27" s="3"/>
      <c r="GEC27" s="426"/>
      <c r="GED27" s="3"/>
      <c r="GEE27" s="564"/>
      <c r="GEF27" s="3"/>
      <c r="GEG27" s="426"/>
      <c r="GEH27" s="3"/>
      <c r="GEI27" s="564"/>
      <c r="GEJ27" s="3"/>
      <c r="GEK27" s="426"/>
      <c r="GEL27" s="3"/>
      <c r="GEM27" s="564"/>
      <c r="GEN27" s="3"/>
      <c r="GEO27" s="426"/>
      <c r="GEP27" s="3"/>
      <c r="GEQ27" s="564"/>
      <c r="GER27" s="3"/>
      <c r="GES27" s="426"/>
      <c r="GET27" s="3"/>
      <c r="GEU27" s="564"/>
      <c r="GEV27" s="3"/>
      <c r="GEW27" s="426"/>
      <c r="GEX27" s="3"/>
      <c r="GEY27" s="564"/>
      <c r="GEZ27" s="3"/>
      <c r="GFA27" s="426"/>
      <c r="GFB27" s="3"/>
      <c r="GFC27" s="564"/>
      <c r="GFD27" s="3"/>
      <c r="GFE27" s="426"/>
      <c r="GFF27" s="3"/>
      <c r="GFG27" s="564"/>
      <c r="GFH27" s="3"/>
      <c r="GFI27" s="426"/>
      <c r="GFJ27" s="3"/>
      <c r="GFK27" s="564"/>
      <c r="GFL27" s="3"/>
      <c r="GFM27" s="426"/>
      <c r="GFN27" s="3"/>
      <c r="GFO27" s="564"/>
      <c r="GFP27" s="3"/>
      <c r="GFQ27" s="426"/>
      <c r="GFR27" s="3"/>
      <c r="GFS27" s="564"/>
      <c r="GFT27" s="3"/>
      <c r="GFU27" s="426"/>
      <c r="GFV27" s="3"/>
      <c r="GFW27" s="564"/>
      <c r="GFX27" s="3"/>
      <c r="GFY27" s="426"/>
      <c r="GFZ27" s="3"/>
      <c r="GGA27" s="564"/>
      <c r="GGB27" s="3"/>
      <c r="GGC27" s="426"/>
      <c r="GGD27" s="3"/>
      <c r="GGE27" s="564"/>
      <c r="GGF27" s="3"/>
      <c r="GGG27" s="426"/>
      <c r="GGH27" s="3"/>
      <c r="GGI27" s="564"/>
      <c r="GGJ27" s="3"/>
      <c r="GGK27" s="426"/>
      <c r="GGL27" s="3"/>
      <c r="GGM27" s="564"/>
      <c r="GGN27" s="3"/>
      <c r="GGO27" s="426"/>
      <c r="GGP27" s="3"/>
      <c r="GGQ27" s="564"/>
      <c r="GGR27" s="3"/>
      <c r="GGS27" s="426"/>
      <c r="GGT27" s="3"/>
      <c r="GGU27" s="564"/>
      <c r="GGV27" s="3"/>
      <c r="GGW27" s="426"/>
      <c r="GGX27" s="3"/>
      <c r="GGY27" s="564"/>
      <c r="GGZ27" s="3"/>
      <c r="GHA27" s="426"/>
      <c r="GHB27" s="3"/>
      <c r="GHC27" s="564"/>
      <c r="GHD27" s="3"/>
      <c r="GHE27" s="426"/>
      <c r="GHF27" s="3"/>
      <c r="GHG27" s="564"/>
      <c r="GHH27" s="3"/>
      <c r="GHI27" s="426"/>
      <c r="GHJ27" s="3"/>
      <c r="GHK27" s="564"/>
      <c r="GHL27" s="3"/>
      <c r="GHM27" s="426"/>
      <c r="GHN27" s="3"/>
      <c r="GHO27" s="564"/>
      <c r="GHP27" s="3"/>
      <c r="GHQ27" s="426"/>
      <c r="GHR27" s="3"/>
      <c r="GHS27" s="564"/>
      <c r="GHT27" s="3"/>
      <c r="GHU27" s="426"/>
      <c r="GHV27" s="3"/>
      <c r="GHW27" s="564"/>
      <c r="GHX27" s="3"/>
      <c r="GHY27" s="426"/>
      <c r="GHZ27" s="3"/>
      <c r="GIA27" s="564"/>
      <c r="GIB27" s="3"/>
      <c r="GIC27" s="426"/>
      <c r="GID27" s="3"/>
      <c r="GIE27" s="564"/>
      <c r="GIF27" s="3"/>
      <c r="GIG27" s="426"/>
      <c r="GIH27" s="3"/>
      <c r="GII27" s="564"/>
      <c r="GIJ27" s="3"/>
      <c r="GIK27" s="426"/>
      <c r="GIL27" s="3"/>
      <c r="GIM27" s="564"/>
      <c r="GIN27" s="3"/>
      <c r="GIO27" s="426"/>
      <c r="GIP27" s="3"/>
      <c r="GIQ27" s="564"/>
      <c r="GIR27" s="3"/>
      <c r="GIS27" s="426"/>
      <c r="GIT27" s="3"/>
      <c r="GIU27" s="564"/>
      <c r="GIV27" s="3"/>
      <c r="GIW27" s="426"/>
      <c r="GIX27" s="3"/>
      <c r="GIY27" s="564"/>
      <c r="GIZ27" s="3"/>
      <c r="GJA27" s="426"/>
      <c r="GJB27" s="3"/>
      <c r="GJC27" s="564"/>
      <c r="GJD27" s="3"/>
      <c r="GJE27" s="426"/>
      <c r="GJF27" s="3"/>
      <c r="GJG27" s="564"/>
      <c r="GJH27" s="3"/>
      <c r="GJI27" s="426"/>
      <c r="GJJ27" s="3"/>
      <c r="GJK27" s="564"/>
      <c r="GJL27" s="3"/>
      <c r="GJM27" s="426"/>
      <c r="GJN27" s="3"/>
      <c r="GJO27" s="564"/>
      <c r="GJP27" s="3"/>
      <c r="GJQ27" s="426"/>
      <c r="GJR27" s="3"/>
      <c r="GJS27" s="564"/>
      <c r="GJT27" s="3"/>
      <c r="GJU27" s="426"/>
      <c r="GJV27" s="3"/>
      <c r="GJW27" s="564"/>
      <c r="GJX27" s="3"/>
      <c r="GJY27" s="426"/>
      <c r="GJZ27" s="3"/>
      <c r="GKA27" s="564"/>
      <c r="GKB27" s="3"/>
      <c r="GKC27" s="426"/>
      <c r="GKD27" s="3"/>
      <c r="GKE27" s="564"/>
      <c r="GKF27" s="3"/>
      <c r="GKG27" s="426"/>
      <c r="GKH27" s="3"/>
      <c r="GKI27" s="564"/>
      <c r="GKJ27" s="3"/>
      <c r="GKK27" s="426"/>
      <c r="GKL27" s="3"/>
      <c r="GKM27" s="564"/>
      <c r="GKN27" s="3"/>
      <c r="GKO27" s="426"/>
      <c r="GKP27" s="3"/>
      <c r="GKQ27" s="564"/>
      <c r="GKR27" s="3"/>
      <c r="GKS27" s="426"/>
      <c r="GKT27" s="3"/>
      <c r="GKU27" s="564"/>
      <c r="GKV27" s="3"/>
      <c r="GKW27" s="426"/>
      <c r="GKX27" s="3"/>
      <c r="GKY27" s="564"/>
      <c r="GKZ27" s="3"/>
      <c r="GLA27" s="426"/>
      <c r="GLB27" s="3"/>
      <c r="GLC27" s="564"/>
      <c r="GLD27" s="3"/>
      <c r="GLE27" s="426"/>
      <c r="GLF27" s="3"/>
      <c r="GLG27" s="564"/>
      <c r="GLH27" s="3"/>
      <c r="GLI27" s="426"/>
      <c r="GLJ27" s="3"/>
      <c r="GLK27" s="564"/>
      <c r="GLL27" s="3"/>
      <c r="GLM27" s="426"/>
      <c r="GLN27" s="3"/>
      <c r="GLO27" s="564"/>
      <c r="GLP27" s="3"/>
      <c r="GLQ27" s="426"/>
      <c r="GLR27" s="3"/>
      <c r="GLS27" s="564"/>
      <c r="GLT27" s="3"/>
      <c r="GLU27" s="426"/>
      <c r="GLV27" s="3"/>
      <c r="GLW27" s="564"/>
      <c r="GLX27" s="3"/>
      <c r="GLY27" s="426"/>
      <c r="GLZ27" s="3"/>
      <c r="GMA27" s="564"/>
      <c r="GMB27" s="3"/>
      <c r="GMC27" s="426"/>
      <c r="GMD27" s="3"/>
      <c r="GME27" s="564"/>
      <c r="GMF27" s="3"/>
      <c r="GMG27" s="426"/>
      <c r="GMH27" s="3"/>
      <c r="GMI27" s="564"/>
      <c r="GMJ27" s="3"/>
      <c r="GMK27" s="426"/>
      <c r="GML27" s="3"/>
      <c r="GMM27" s="564"/>
      <c r="GMN27" s="3"/>
      <c r="GMO27" s="426"/>
      <c r="GMP27" s="3"/>
      <c r="GMQ27" s="564"/>
      <c r="GMR27" s="3"/>
      <c r="GMS27" s="426"/>
      <c r="GMT27" s="3"/>
      <c r="GMU27" s="564"/>
      <c r="GMV27" s="3"/>
      <c r="GMW27" s="426"/>
      <c r="GMX27" s="3"/>
      <c r="GMY27" s="564"/>
      <c r="GMZ27" s="3"/>
      <c r="GNA27" s="426"/>
      <c r="GNB27" s="3"/>
      <c r="GNC27" s="564"/>
      <c r="GND27" s="3"/>
      <c r="GNE27" s="426"/>
      <c r="GNF27" s="3"/>
      <c r="GNG27" s="564"/>
      <c r="GNH27" s="3"/>
      <c r="GNI27" s="426"/>
      <c r="GNJ27" s="3"/>
      <c r="GNK27" s="564"/>
      <c r="GNL27" s="3"/>
      <c r="GNM27" s="426"/>
      <c r="GNN27" s="3"/>
      <c r="GNO27" s="564"/>
      <c r="GNP27" s="3"/>
      <c r="GNQ27" s="426"/>
      <c r="GNR27" s="3"/>
      <c r="GNS27" s="564"/>
      <c r="GNT27" s="3"/>
      <c r="GNU27" s="426"/>
      <c r="GNV27" s="3"/>
      <c r="GNW27" s="564"/>
      <c r="GNX27" s="3"/>
      <c r="GNY27" s="426"/>
      <c r="GNZ27" s="3"/>
      <c r="GOA27" s="564"/>
      <c r="GOB27" s="3"/>
      <c r="GOC27" s="426"/>
      <c r="GOD27" s="3"/>
      <c r="GOE27" s="564"/>
      <c r="GOF27" s="3"/>
      <c r="GOG27" s="426"/>
      <c r="GOH27" s="3"/>
      <c r="GOI27" s="564"/>
      <c r="GOJ27" s="3"/>
      <c r="GOK27" s="426"/>
      <c r="GOL27" s="3"/>
      <c r="GOM27" s="564"/>
      <c r="GON27" s="3"/>
      <c r="GOO27" s="426"/>
      <c r="GOP27" s="3"/>
      <c r="GOQ27" s="564"/>
      <c r="GOR27" s="3"/>
      <c r="GOS27" s="426"/>
      <c r="GOT27" s="3"/>
      <c r="GOU27" s="564"/>
      <c r="GOV27" s="3"/>
      <c r="GOW27" s="426"/>
      <c r="GOX27" s="3"/>
      <c r="GOY27" s="564"/>
      <c r="GOZ27" s="3"/>
      <c r="GPA27" s="426"/>
      <c r="GPB27" s="3"/>
      <c r="GPC27" s="564"/>
      <c r="GPD27" s="3"/>
      <c r="GPE27" s="426"/>
      <c r="GPF27" s="3"/>
      <c r="GPG27" s="564"/>
      <c r="GPH27" s="3"/>
      <c r="GPI27" s="426"/>
      <c r="GPJ27" s="3"/>
      <c r="GPK27" s="564"/>
      <c r="GPL27" s="3"/>
      <c r="GPM27" s="426"/>
      <c r="GPN27" s="3"/>
      <c r="GPO27" s="564"/>
      <c r="GPP27" s="3"/>
      <c r="GPQ27" s="426"/>
      <c r="GPR27" s="3"/>
      <c r="GPS27" s="564"/>
      <c r="GPT27" s="3"/>
      <c r="GPU27" s="426"/>
      <c r="GPV27" s="3"/>
      <c r="GPW27" s="564"/>
      <c r="GPX27" s="3"/>
      <c r="GPY27" s="426"/>
      <c r="GPZ27" s="3"/>
      <c r="GQA27" s="564"/>
      <c r="GQB27" s="3"/>
      <c r="GQC27" s="426"/>
      <c r="GQD27" s="3"/>
      <c r="GQE27" s="564"/>
      <c r="GQF27" s="3"/>
      <c r="GQG27" s="426"/>
      <c r="GQH27" s="3"/>
      <c r="GQI27" s="564"/>
      <c r="GQJ27" s="3"/>
      <c r="GQK27" s="426"/>
      <c r="GQL27" s="3"/>
      <c r="GQM27" s="564"/>
      <c r="GQN27" s="3"/>
      <c r="GQO27" s="426"/>
      <c r="GQP27" s="3"/>
      <c r="GQQ27" s="564"/>
      <c r="GQR27" s="3"/>
      <c r="GQS27" s="426"/>
      <c r="GQT27" s="3"/>
      <c r="GQU27" s="564"/>
      <c r="GQV27" s="3"/>
      <c r="GQW27" s="426"/>
      <c r="GQX27" s="3"/>
      <c r="GQY27" s="564"/>
      <c r="GQZ27" s="3"/>
      <c r="GRA27" s="426"/>
      <c r="GRB27" s="3"/>
      <c r="GRC27" s="564"/>
      <c r="GRD27" s="3"/>
      <c r="GRE27" s="426"/>
      <c r="GRF27" s="3"/>
      <c r="GRG27" s="564"/>
      <c r="GRH27" s="3"/>
      <c r="GRI27" s="426"/>
      <c r="GRJ27" s="3"/>
      <c r="GRK27" s="564"/>
      <c r="GRL27" s="3"/>
      <c r="GRM27" s="426"/>
      <c r="GRN27" s="3"/>
      <c r="GRO27" s="564"/>
      <c r="GRP27" s="3"/>
      <c r="GRQ27" s="426"/>
      <c r="GRR27" s="3"/>
      <c r="GRS27" s="564"/>
      <c r="GRT27" s="3"/>
      <c r="GRU27" s="426"/>
      <c r="GRV27" s="3"/>
      <c r="GRW27" s="564"/>
      <c r="GRX27" s="3"/>
      <c r="GRY27" s="426"/>
      <c r="GRZ27" s="3"/>
      <c r="GSA27" s="564"/>
      <c r="GSB27" s="3"/>
      <c r="GSC27" s="426"/>
      <c r="GSD27" s="3"/>
      <c r="GSE27" s="564"/>
      <c r="GSF27" s="3"/>
      <c r="GSG27" s="426"/>
      <c r="GSH27" s="3"/>
      <c r="GSI27" s="564"/>
      <c r="GSJ27" s="3"/>
      <c r="GSK27" s="426"/>
      <c r="GSL27" s="3"/>
      <c r="GSM27" s="564"/>
      <c r="GSN27" s="3"/>
      <c r="GSO27" s="426"/>
      <c r="GSP27" s="3"/>
      <c r="GSQ27" s="564"/>
      <c r="GSR27" s="3"/>
      <c r="GSS27" s="426"/>
      <c r="GST27" s="3"/>
      <c r="GSU27" s="564"/>
      <c r="GSV27" s="3"/>
      <c r="GSW27" s="426"/>
      <c r="GSX27" s="3"/>
      <c r="GSY27" s="564"/>
      <c r="GSZ27" s="3"/>
      <c r="GTA27" s="426"/>
      <c r="GTB27" s="3"/>
      <c r="GTC27" s="564"/>
      <c r="GTD27" s="3"/>
      <c r="GTE27" s="426"/>
      <c r="GTF27" s="3"/>
      <c r="GTG27" s="564"/>
      <c r="GTH27" s="3"/>
      <c r="GTI27" s="426"/>
      <c r="GTJ27" s="3"/>
      <c r="GTK27" s="564"/>
      <c r="GTL27" s="3"/>
      <c r="GTM27" s="426"/>
      <c r="GTN27" s="3"/>
      <c r="GTO27" s="564"/>
      <c r="GTP27" s="3"/>
      <c r="GTQ27" s="426"/>
      <c r="GTR27" s="3"/>
      <c r="GTS27" s="564"/>
      <c r="GTT27" s="3"/>
      <c r="GTU27" s="426"/>
      <c r="GTV27" s="3"/>
      <c r="GTW27" s="564"/>
      <c r="GTX27" s="3"/>
      <c r="GTY27" s="426"/>
      <c r="GTZ27" s="3"/>
      <c r="GUA27" s="564"/>
      <c r="GUB27" s="3"/>
      <c r="GUC27" s="426"/>
      <c r="GUD27" s="3"/>
      <c r="GUE27" s="564"/>
      <c r="GUF27" s="3"/>
      <c r="GUG27" s="426"/>
      <c r="GUH27" s="3"/>
      <c r="GUI27" s="564"/>
      <c r="GUJ27" s="3"/>
      <c r="GUK27" s="426"/>
      <c r="GUL27" s="3"/>
      <c r="GUM27" s="564"/>
      <c r="GUN27" s="3"/>
      <c r="GUO27" s="426"/>
      <c r="GUP27" s="3"/>
      <c r="GUQ27" s="564"/>
      <c r="GUR27" s="3"/>
      <c r="GUS27" s="426"/>
      <c r="GUT27" s="3"/>
      <c r="GUU27" s="564"/>
      <c r="GUV27" s="3"/>
      <c r="GUW27" s="426"/>
      <c r="GUX27" s="3"/>
      <c r="GUY27" s="564"/>
      <c r="GUZ27" s="3"/>
      <c r="GVA27" s="426"/>
      <c r="GVB27" s="3"/>
      <c r="GVC27" s="564"/>
      <c r="GVD27" s="3"/>
      <c r="GVE27" s="426"/>
      <c r="GVF27" s="3"/>
      <c r="GVG27" s="564"/>
      <c r="GVH27" s="3"/>
      <c r="GVI27" s="426"/>
      <c r="GVJ27" s="3"/>
      <c r="GVK27" s="564"/>
      <c r="GVL27" s="3"/>
      <c r="GVM27" s="426"/>
      <c r="GVN27" s="3"/>
      <c r="GVO27" s="564"/>
      <c r="GVP27" s="3"/>
      <c r="GVQ27" s="426"/>
      <c r="GVR27" s="3"/>
      <c r="GVS27" s="564"/>
      <c r="GVT27" s="3"/>
      <c r="GVU27" s="426"/>
      <c r="GVV27" s="3"/>
      <c r="GVW27" s="564"/>
      <c r="GVX27" s="3"/>
      <c r="GVY27" s="426"/>
      <c r="GVZ27" s="3"/>
      <c r="GWA27" s="564"/>
      <c r="GWB27" s="3"/>
      <c r="GWC27" s="426"/>
      <c r="GWD27" s="3"/>
      <c r="GWE27" s="564"/>
      <c r="GWF27" s="3"/>
      <c r="GWG27" s="426"/>
      <c r="GWH27" s="3"/>
      <c r="GWI27" s="564"/>
      <c r="GWJ27" s="3"/>
      <c r="GWK27" s="426"/>
      <c r="GWL27" s="3"/>
      <c r="GWM27" s="564"/>
      <c r="GWN27" s="3"/>
      <c r="GWO27" s="426"/>
      <c r="GWP27" s="3"/>
      <c r="GWQ27" s="564"/>
      <c r="GWR27" s="3"/>
      <c r="GWS27" s="426"/>
      <c r="GWT27" s="3"/>
      <c r="GWU27" s="564"/>
      <c r="GWV27" s="3"/>
      <c r="GWW27" s="426"/>
      <c r="GWX27" s="3"/>
      <c r="GWY27" s="564"/>
      <c r="GWZ27" s="3"/>
      <c r="GXA27" s="426"/>
      <c r="GXB27" s="3"/>
      <c r="GXC27" s="564"/>
      <c r="GXD27" s="3"/>
      <c r="GXE27" s="426"/>
      <c r="GXF27" s="3"/>
      <c r="GXG27" s="564"/>
      <c r="GXH27" s="3"/>
      <c r="GXI27" s="426"/>
      <c r="GXJ27" s="3"/>
      <c r="GXK27" s="564"/>
      <c r="GXL27" s="3"/>
      <c r="GXM27" s="426"/>
      <c r="GXN27" s="3"/>
      <c r="GXO27" s="564"/>
      <c r="GXP27" s="3"/>
      <c r="GXQ27" s="426"/>
      <c r="GXR27" s="3"/>
      <c r="GXS27" s="564"/>
      <c r="GXT27" s="3"/>
      <c r="GXU27" s="426"/>
      <c r="GXV27" s="3"/>
      <c r="GXW27" s="564"/>
      <c r="GXX27" s="3"/>
      <c r="GXY27" s="426"/>
      <c r="GXZ27" s="3"/>
      <c r="GYA27" s="564"/>
      <c r="GYB27" s="3"/>
      <c r="GYC27" s="426"/>
      <c r="GYD27" s="3"/>
      <c r="GYE27" s="564"/>
      <c r="GYF27" s="3"/>
      <c r="GYG27" s="426"/>
      <c r="GYH27" s="3"/>
      <c r="GYI27" s="564"/>
      <c r="GYJ27" s="3"/>
      <c r="GYK27" s="426"/>
      <c r="GYL27" s="3"/>
      <c r="GYM27" s="564"/>
      <c r="GYN27" s="3"/>
      <c r="GYO27" s="426"/>
      <c r="GYP27" s="3"/>
      <c r="GYQ27" s="564"/>
      <c r="GYR27" s="3"/>
      <c r="GYS27" s="426"/>
      <c r="GYT27" s="3"/>
      <c r="GYU27" s="564"/>
      <c r="GYV27" s="3"/>
      <c r="GYW27" s="426"/>
      <c r="GYX27" s="3"/>
      <c r="GYY27" s="564"/>
      <c r="GYZ27" s="3"/>
      <c r="GZA27" s="426"/>
      <c r="GZB27" s="3"/>
      <c r="GZC27" s="564"/>
      <c r="GZD27" s="3"/>
      <c r="GZE27" s="426"/>
      <c r="GZF27" s="3"/>
      <c r="GZG27" s="564"/>
      <c r="GZH27" s="3"/>
      <c r="GZI27" s="426"/>
      <c r="GZJ27" s="3"/>
      <c r="GZK27" s="564"/>
      <c r="GZL27" s="3"/>
      <c r="GZM27" s="426"/>
      <c r="GZN27" s="3"/>
      <c r="GZO27" s="564"/>
      <c r="GZP27" s="3"/>
      <c r="GZQ27" s="426"/>
      <c r="GZR27" s="3"/>
      <c r="GZS27" s="564"/>
      <c r="GZT27" s="3"/>
      <c r="GZU27" s="426"/>
      <c r="GZV27" s="3"/>
      <c r="GZW27" s="564"/>
      <c r="GZX27" s="3"/>
      <c r="GZY27" s="426"/>
      <c r="GZZ27" s="3"/>
      <c r="HAA27" s="564"/>
      <c r="HAB27" s="3"/>
      <c r="HAC27" s="426"/>
      <c r="HAD27" s="3"/>
      <c r="HAE27" s="564"/>
      <c r="HAF27" s="3"/>
      <c r="HAG27" s="426"/>
      <c r="HAH27" s="3"/>
      <c r="HAI27" s="564"/>
      <c r="HAJ27" s="3"/>
      <c r="HAK27" s="426"/>
      <c r="HAL27" s="3"/>
      <c r="HAM27" s="564"/>
      <c r="HAN27" s="3"/>
      <c r="HAO27" s="426"/>
      <c r="HAP27" s="3"/>
      <c r="HAQ27" s="564"/>
      <c r="HAR27" s="3"/>
      <c r="HAS27" s="426"/>
      <c r="HAT27" s="3"/>
      <c r="HAU27" s="564"/>
      <c r="HAV27" s="3"/>
      <c r="HAW27" s="426"/>
      <c r="HAX27" s="3"/>
      <c r="HAY27" s="564"/>
      <c r="HAZ27" s="3"/>
      <c r="HBA27" s="426"/>
      <c r="HBB27" s="3"/>
      <c r="HBC27" s="564"/>
      <c r="HBD27" s="3"/>
      <c r="HBE27" s="426"/>
      <c r="HBF27" s="3"/>
      <c r="HBG27" s="564"/>
      <c r="HBH27" s="3"/>
      <c r="HBI27" s="426"/>
      <c r="HBJ27" s="3"/>
      <c r="HBK27" s="564"/>
      <c r="HBL27" s="3"/>
      <c r="HBM27" s="426"/>
      <c r="HBN27" s="3"/>
      <c r="HBO27" s="564"/>
      <c r="HBP27" s="3"/>
      <c r="HBQ27" s="426"/>
      <c r="HBR27" s="3"/>
      <c r="HBS27" s="564"/>
      <c r="HBT27" s="3"/>
      <c r="HBU27" s="426"/>
      <c r="HBV27" s="3"/>
      <c r="HBW27" s="564"/>
      <c r="HBX27" s="3"/>
      <c r="HBY27" s="426"/>
      <c r="HBZ27" s="3"/>
      <c r="HCA27" s="564"/>
      <c r="HCB27" s="3"/>
      <c r="HCC27" s="426"/>
      <c r="HCD27" s="3"/>
      <c r="HCE27" s="564"/>
      <c r="HCF27" s="3"/>
      <c r="HCG27" s="426"/>
      <c r="HCH27" s="3"/>
      <c r="HCI27" s="564"/>
      <c r="HCJ27" s="3"/>
      <c r="HCK27" s="426"/>
      <c r="HCL27" s="3"/>
      <c r="HCM27" s="564"/>
      <c r="HCN27" s="3"/>
      <c r="HCO27" s="426"/>
      <c r="HCP27" s="3"/>
      <c r="HCQ27" s="564"/>
      <c r="HCR27" s="3"/>
      <c r="HCS27" s="426"/>
      <c r="HCT27" s="3"/>
      <c r="HCU27" s="564"/>
      <c r="HCV27" s="3"/>
      <c r="HCW27" s="426"/>
      <c r="HCX27" s="3"/>
      <c r="HCY27" s="564"/>
      <c r="HCZ27" s="3"/>
      <c r="HDA27" s="426"/>
      <c r="HDB27" s="3"/>
      <c r="HDC27" s="564"/>
      <c r="HDD27" s="3"/>
      <c r="HDE27" s="426"/>
      <c r="HDF27" s="3"/>
      <c r="HDG27" s="564"/>
      <c r="HDH27" s="3"/>
      <c r="HDI27" s="426"/>
      <c r="HDJ27" s="3"/>
      <c r="HDK27" s="564"/>
      <c r="HDL27" s="3"/>
      <c r="HDM27" s="426"/>
      <c r="HDN27" s="3"/>
      <c r="HDO27" s="564"/>
      <c r="HDP27" s="3"/>
      <c r="HDQ27" s="426"/>
      <c r="HDR27" s="3"/>
      <c r="HDS27" s="564"/>
      <c r="HDT27" s="3"/>
      <c r="HDU27" s="426"/>
      <c r="HDV27" s="3"/>
      <c r="HDW27" s="564"/>
      <c r="HDX27" s="3"/>
      <c r="HDY27" s="426"/>
      <c r="HDZ27" s="3"/>
      <c r="HEA27" s="564"/>
      <c r="HEB27" s="3"/>
      <c r="HEC27" s="426"/>
      <c r="HED27" s="3"/>
      <c r="HEE27" s="564"/>
      <c r="HEF27" s="3"/>
      <c r="HEG27" s="426"/>
      <c r="HEH27" s="3"/>
      <c r="HEI27" s="564"/>
      <c r="HEJ27" s="3"/>
      <c r="HEK27" s="426"/>
      <c r="HEL27" s="3"/>
      <c r="HEM27" s="564"/>
      <c r="HEN27" s="3"/>
      <c r="HEO27" s="426"/>
      <c r="HEP27" s="3"/>
      <c r="HEQ27" s="564"/>
      <c r="HER27" s="3"/>
      <c r="HES27" s="426"/>
      <c r="HET27" s="3"/>
      <c r="HEU27" s="564"/>
      <c r="HEV27" s="3"/>
      <c r="HEW27" s="426"/>
      <c r="HEX27" s="3"/>
      <c r="HEY27" s="564"/>
      <c r="HEZ27" s="3"/>
      <c r="HFA27" s="426"/>
      <c r="HFB27" s="3"/>
      <c r="HFC27" s="564"/>
      <c r="HFD27" s="3"/>
      <c r="HFE27" s="426"/>
      <c r="HFF27" s="3"/>
      <c r="HFG27" s="564"/>
      <c r="HFH27" s="3"/>
      <c r="HFI27" s="426"/>
      <c r="HFJ27" s="3"/>
      <c r="HFK27" s="564"/>
      <c r="HFL27" s="3"/>
      <c r="HFM27" s="426"/>
      <c r="HFN27" s="3"/>
      <c r="HFO27" s="564"/>
      <c r="HFP27" s="3"/>
      <c r="HFQ27" s="426"/>
      <c r="HFR27" s="3"/>
      <c r="HFS27" s="564"/>
      <c r="HFT27" s="3"/>
      <c r="HFU27" s="426"/>
      <c r="HFV27" s="3"/>
      <c r="HFW27" s="564"/>
      <c r="HFX27" s="3"/>
      <c r="HFY27" s="426"/>
      <c r="HFZ27" s="3"/>
      <c r="HGA27" s="564"/>
      <c r="HGB27" s="3"/>
      <c r="HGC27" s="426"/>
      <c r="HGD27" s="3"/>
      <c r="HGE27" s="564"/>
      <c r="HGF27" s="3"/>
      <c r="HGG27" s="426"/>
      <c r="HGH27" s="3"/>
      <c r="HGI27" s="564"/>
      <c r="HGJ27" s="3"/>
      <c r="HGK27" s="426"/>
      <c r="HGL27" s="3"/>
      <c r="HGM27" s="564"/>
      <c r="HGN27" s="3"/>
      <c r="HGO27" s="426"/>
      <c r="HGP27" s="3"/>
      <c r="HGQ27" s="564"/>
      <c r="HGR27" s="3"/>
      <c r="HGS27" s="426"/>
      <c r="HGT27" s="3"/>
      <c r="HGU27" s="564"/>
      <c r="HGV27" s="3"/>
      <c r="HGW27" s="426"/>
      <c r="HGX27" s="3"/>
      <c r="HGY27" s="564"/>
      <c r="HGZ27" s="3"/>
      <c r="HHA27" s="426"/>
      <c r="HHB27" s="3"/>
      <c r="HHC27" s="564"/>
      <c r="HHD27" s="3"/>
      <c r="HHE27" s="426"/>
      <c r="HHF27" s="3"/>
      <c r="HHG27" s="564"/>
      <c r="HHH27" s="3"/>
      <c r="HHI27" s="426"/>
      <c r="HHJ27" s="3"/>
      <c r="HHK27" s="564"/>
      <c r="HHL27" s="3"/>
      <c r="HHM27" s="426"/>
      <c r="HHN27" s="3"/>
      <c r="HHO27" s="564"/>
      <c r="HHP27" s="3"/>
      <c r="HHQ27" s="426"/>
      <c r="HHR27" s="3"/>
      <c r="HHS27" s="564"/>
      <c r="HHT27" s="3"/>
      <c r="HHU27" s="426"/>
      <c r="HHV27" s="3"/>
      <c r="HHW27" s="564"/>
      <c r="HHX27" s="3"/>
      <c r="HHY27" s="426"/>
      <c r="HHZ27" s="3"/>
      <c r="HIA27" s="564"/>
      <c r="HIB27" s="3"/>
      <c r="HIC27" s="426"/>
      <c r="HID27" s="3"/>
      <c r="HIE27" s="564"/>
      <c r="HIF27" s="3"/>
      <c r="HIG27" s="426"/>
      <c r="HIH27" s="3"/>
      <c r="HII27" s="564"/>
      <c r="HIJ27" s="3"/>
      <c r="HIK27" s="426"/>
      <c r="HIL27" s="3"/>
      <c r="HIM27" s="564"/>
      <c r="HIN27" s="3"/>
      <c r="HIO27" s="426"/>
      <c r="HIP27" s="3"/>
      <c r="HIQ27" s="564"/>
      <c r="HIR27" s="3"/>
      <c r="HIS27" s="426"/>
      <c r="HIT27" s="3"/>
      <c r="HIU27" s="564"/>
      <c r="HIV27" s="3"/>
      <c r="HIW27" s="426"/>
      <c r="HIX27" s="3"/>
      <c r="HIY27" s="564"/>
      <c r="HIZ27" s="3"/>
      <c r="HJA27" s="426"/>
      <c r="HJB27" s="3"/>
      <c r="HJC27" s="564"/>
      <c r="HJD27" s="3"/>
      <c r="HJE27" s="426"/>
      <c r="HJF27" s="3"/>
      <c r="HJG27" s="564"/>
      <c r="HJH27" s="3"/>
      <c r="HJI27" s="426"/>
      <c r="HJJ27" s="3"/>
      <c r="HJK27" s="564"/>
      <c r="HJL27" s="3"/>
      <c r="HJM27" s="426"/>
      <c r="HJN27" s="3"/>
      <c r="HJO27" s="564"/>
      <c r="HJP27" s="3"/>
      <c r="HJQ27" s="426"/>
      <c r="HJR27" s="3"/>
      <c r="HJS27" s="564"/>
      <c r="HJT27" s="3"/>
      <c r="HJU27" s="426"/>
      <c r="HJV27" s="3"/>
      <c r="HJW27" s="564"/>
      <c r="HJX27" s="3"/>
      <c r="HJY27" s="426"/>
      <c r="HJZ27" s="3"/>
      <c r="HKA27" s="564"/>
      <c r="HKB27" s="3"/>
      <c r="HKC27" s="426"/>
      <c r="HKD27" s="3"/>
      <c r="HKE27" s="564"/>
      <c r="HKF27" s="3"/>
      <c r="HKG27" s="426"/>
      <c r="HKH27" s="3"/>
      <c r="HKI27" s="564"/>
      <c r="HKJ27" s="3"/>
      <c r="HKK27" s="426"/>
      <c r="HKL27" s="3"/>
      <c r="HKM27" s="564"/>
      <c r="HKN27" s="3"/>
      <c r="HKO27" s="426"/>
      <c r="HKP27" s="3"/>
      <c r="HKQ27" s="564"/>
      <c r="HKR27" s="3"/>
      <c r="HKS27" s="426"/>
      <c r="HKT27" s="3"/>
      <c r="HKU27" s="564"/>
      <c r="HKV27" s="3"/>
      <c r="HKW27" s="426"/>
      <c r="HKX27" s="3"/>
      <c r="HKY27" s="564"/>
      <c r="HKZ27" s="3"/>
      <c r="HLA27" s="426"/>
      <c r="HLB27" s="3"/>
      <c r="HLC27" s="564"/>
      <c r="HLD27" s="3"/>
      <c r="HLE27" s="426"/>
      <c r="HLF27" s="3"/>
      <c r="HLG27" s="564"/>
      <c r="HLH27" s="3"/>
      <c r="HLI27" s="426"/>
      <c r="HLJ27" s="3"/>
      <c r="HLK27" s="564"/>
      <c r="HLL27" s="3"/>
      <c r="HLM27" s="426"/>
      <c r="HLN27" s="3"/>
      <c r="HLO27" s="564"/>
      <c r="HLP27" s="3"/>
      <c r="HLQ27" s="426"/>
      <c r="HLR27" s="3"/>
      <c r="HLS27" s="564"/>
      <c r="HLT27" s="3"/>
      <c r="HLU27" s="426"/>
      <c r="HLV27" s="3"/>
      <c r="HLW27" s="564"/>
      <c r="HLX27" s="3"/>
      <c r="HLY27" s="426"/>
      <c r="HLZ27" s="3"/>
      <c r="HMA27" s="564"/>
      <c r="HMB27" s="3"/>
      <c r="HMC27" s="426"/>
      <c r="HMD27" s="3"/>
      <c r="HME27" s="564"/>
      <c r="HMF27" s="3"/>
      <c r="HMG27" s="426"/>
      <c r="HMH27" s="3"/>
      <c r="HMI27" s="564"/>
      <c r="HMJ27" s="3"/>
      <c r="HMK27" s="426"/>
      <c r="HML27" s="3"/>
      <c r="HMM27" s="564"/>
      <c r="HMN27" s="3"/>
      <c r="HMO27" s="426"/>
      <c r="HMP27" s="3"/>
      <c r="HMQ27" s="564"/>
      <c r="HMR27" s="3"/>
      <c r="HMS27" s="426"/>
      <c r="HMT27" s="3"/>
      <c r="HMU27" s="564"/>
      <c r="HMV27" s="3"/>
      <c r="HMW27" s="426"/>
      <c r="HMX27" s="3"/>
      <c r="HMY27" s="564"/>
      <c r="HMZ27" s="3"/>
      <c r="HNA27" s="426"/>
      <c r="HNB27" s="3"/>
      <c r="HNC27" s="564"/>
      <c r="HND27" s="3"/>
      <c r="HNE27" s="426"/>
      <c r="HNF27" s="3"/>
      <c r="HNG27" s="564"/>
      <c r="HNH27" s="3"/>
      <c r="HNI27" s="426"/>
      <c r="HNJ27" s="3"/>
      <c r="HNK27" s="564"/>
      <c r="HNL27" s="3"/>
      <c r="HNM27" s="426"/>
      <c r="HNN27" s="3"/>
      <c r="HNO27" s="564"/>
      <c r="HNP27" s="3"/>
      <c r="HNQ27" s="426"/>
      <c r="HNR27" s="3"/>
      <c r="HNS27" s="564"/>
      <c r="HNT27" s="3"/>
      <c r="HNU27" s="426"/>
      <c r="HNV27" s="3"/>
      <c r="HNW27" s="564"/>
      <c r="HNX27" s="3"/>
      <c r="HNY27" s="426"/>
      <c r="HNZ27" s="3"/>
      <c r="HOA27" s="564"/>
      <c r="HOB27" s="3"/>
      <c r="HOC27" s="426"/>
      <c r="HOD27" s="3"/>
      <c r="HOE27" s="564"/>
      <c r="HOF27" s="3"/>
      <c r="HOG27" s="426"/>
      <c r="HOH27" s="3"/>
      <c r="HOI27" s="564"/>
      <c r="HOJ27" s="3"/>
      <c r="HOK27" s="426"/>
      <c r="HOL27" s="3"/>
      <c r="HOM27" s="564"/>
      <c r="HON27" s="3"/>
      <c r="HOO27" s="426"/>
      <c r="HOP27" s="3"/>
      <c r="HOQ27" s="564"/>
      <c r="HOR27" s="3"/>
      <c r="HOS27" s="426"/>
      <c r="HOT27" s="3"/>
      <c r="HOU27" s="564"/>
      <c r="HOV27" s="3"/>
      <c r="HOW27" s="426"/>
      <c r="HOX27" s="3"/>
      <c r="HOY27" s="564"/>
      <c r="HOZ27" s="3"/>
      <c r="HPA27" s="426"/>
      <c r="HPB27" s="3"/>
      <c r="HPC27" s="564"/>
      <c r="HPD27" s="3"/>
      <c r="HPE27" s="426"/>
      <c r="HPF27" s="3"/>
      <c r="HPG27" s="564"/>
      <c r="HPH27" s="3"/>
      <c r="HPI27" s="426"/>
      <c r="HPJ27" s="3"/>
      <c r="HPK27" s="564"/>
      <c r="HPL27" s="3"/>
      <c r="HPM27" s="426"/>
      <c r="HPN27" s="3"/>
      <c r="HPO27" s="564"/>
      <c r="HPP27" s="3"/>
      <c r="HPQ27" s="426"/>
      <c r="HPR27" s="3"/>
      <c r="HPS27" s="564"/>
      <c r="HPT27" s="3"/>
      <c r="HPU27" s="426"/>
      <c r="HPV27" s="3"/>
      <c r="HPW27" s="564"/>
      <c r="HPX27" s="3"/>
      <c r="HPY27" s="426"/>
      <c r="HPZ27" s="3"/>
      <c r="HQA27" s="564"/>
      <c r="HQB27" s="3"/>
      <c r="HQC27" s="426"/>
      <c r="HQD27" s="3"/>
      <c r="HQE27" s="564"/>
      <c r="HQF27" s="3"/>
      <c r="HQG27" s="426"/>
      <c r="HQH27" s="3"/>
      <c r="HQI27" s="564"/>
      <c r="HQJ27" s="3"/>
      <c r="HQK27" s="426"/>
      <c r="HQL27" s="3"/>
      <c r="HQM27" s="564"/>
      <c r="HQN27" s="3"/>
      <c r="HQO27" s="426"/>
      <c r="HQP27" s="3"/>
      <c r="HQQ27" s="564"/>
      <c r="HQR27" s="3"/>
      <c r="HQS27" s="426"/>
      <c r="HQT27" s="3"/>
      <c r="HQU27" s="564"/>
      <c r="HQV27" s="3"/>
      <c r="HQW27" s="426"/>
      <c r="HQX27" s="3"/>
      <c r="HQY27" s="564"/>
      <c r="HQZ27" s="3"/>
      <c r="HRA27" s="426"/>
      <c r="HRB27" s="3"/>
      <c r="HRC27" s="564"/>
      <c r="HRD27" s="3"/>
      <c r="HRE27" s="426"/>
      <c r="HRF27" s="3"/>
      <c r="HRG27" s="564"/>
      <c r="HRH27" s="3"/>
      <c r="HRI27" s="426"/>
      <c r="HRJ27" s="3"/>
      <c r="HRK27" s="564"/>
      <c r="HRL27" s="3"/>
      <c r="HRM27" s="426"/>
      <c r="HRN27" s="3"/>
      <c r="HRO27" s="564"/>
      <c r="HRP27" s="3"/>
      <c r="HRQ27" s="426"/>
      <c r="HRR27" s="3"/>
      <c r="HRS27" s="564"/>
      <c r="HRT27" s="3"/>
      <c r="HRU27" s="426"/>
      <c r="HRV27" s="3"/>
      <c r="HRW27" s="564"/>
      <c r="HRX27" s="3"/>
      <c r="HRY27" s="426"/>
      <c r="HRZ27" s="3"/>
      <c r="HSA27" s="564"/>
      <c r="HSB27" s="3"/>
      <c r="HSC27" s="426"/>
      <c r="HSD27" s="3"/>
      <c r="HSE27" s="564"/>
      <c r="HSF27" s="3"/>
      <c r="HSG27" s="426"/>
      <c r="HSH27" s="3"/>
      <c r="HSI27" s="564"/>
      <c r="HSJ27" s="3"/>
      <c r="HSK27" s="426"/>
      <c r="HSL27" s="3"/>
      <c r="HSM27" s="564"/>
      <c r="HSN27" s="3"/>
      <c r="HSO27" s="426"/>
      <c r="HSP27" s="3"/>
      <c r="HSQ27" s="564"/>
      <c r="HSR27" s="3"/>
      <c r="HSS27" s="426"/>
      <c r="HST27" s="3"/>
      <c r="HSU27" s="564"/>
      <c r="HSV27" s="3"/>
      <c r="HSW27" s="426"/>
      <c r="HSX27" s="3"/>
      <c r="HSY27" s="564"/>
      <c r="HSZ27" s="3"/>
      <c r="HTA27" s="426"/>
      <c r="HTB27" s="3"/>
      <c r="HTC27" s="564"/>
      <c r="HTD27" s="3"/>
      <c r="HTE27" s="426"/>
      <c r="HTF27" s="3"/>
      <c r="HTG27" s="564"/>
      <c r="HTH27" s="3"/>
      <c r="HTI27" s="426"/>
      <c r="HTJ27" s="3"/>
      <c r="HTK27" s="564"/>
      <c r="HTL27" s="3"/>
      <c r="HTM27" s="426"/>
      <c r="HTN27" s="3"/>
      <c r="HTO27" s="564"/>
      <c r="HTP27" s="3"/>
      <c r="HTQ27" s="426"/>
      <c r="HTR27" s="3"/>
      <c r="HTS27" s="564"/>
      <c r="HTT27" s="3"/>
      <c r="HTU27" s="426"/>
      <c r="HTV27" s="3"/>
      <c r="HTW27" s="564"/>
      <c r="HTX27" s="3"/>
      <c r="HTY27" s="426"/>
      <c r="HTZ27" s="3"/>
      <c r="HUA27" s="564"/>
      <c r="HUB27" s="3"/>
      <c r="HUC27" s="426"/>
      <c r="HUD27" s="3"/>
      <c r="HUE27" s="564"/>
      <c r="HUF27" s="3"/>
      <c r="HUG27" s="426"/>
      <c r="HUH27" s="3"/>
      <c r="HUI27" s="564"/>
      <c r="HUJ27" s="3"/>
      <c r="HUK27" s="426"/>
      <c r="HUL27" s="3"/>
      <c r="HUM27" s="564"/>
      <c r="HUN27" s="3"/>
      <c r="HUO27" s="426"/>
      <c r="HUP27" s="3"/>
      <c r="HUQ27" s="564"/>
      <c r="HUR27" s="3"/>
      <c r="HUS27" s="426"/>
      <c r="HUT27" s="3"/>
      <c r="HUU27" s="564"/>
      <c r="HUV27" s="3"/>
      <c r="HUW27" s="426"/>
      <c r="HUX27" s="3"/>
      <c r="HUY27" s="564"/>
      <c r="HUZ27" s="3"/>
      <c r="HVA27" s="426"/>
      <c r="HVB27" s="3"/>
      <c r="HVC27" s="564"/>
      <c r="HVD27" s="3"/>
      <c r="HVE27" s="426"/>
      <c r="HVF27" s="3"/>
      <c r="HVG27" s="564"/>
      <c r="HVH27" s="3"/>
      <c r="HVI27" s="426"/>
      <c r="HVJ27" s="3"/>
      <c r="HVK27" s="564"/>
      <c r="HVL27" s="3"/>
      <c r="HVM27" s="426"/>
      <c r="HVN27" s="3"/>
      <c r="HVO27" s="564"/>
      <c r="HVP27" s="3"/>
      <c r="HVQ27" s="426"/>
      <c r="HVR27" s="3"/>
      <c r="HVS27" s="564"/>
      <c r="HVT27" s="3"/>
      <c r="HVU27" s="426"/>
      <c r="HVV27" s="3"/>
      <c r="HVW27" s="564"/>
      <c r="HVX27" s="3"/>
      <c r="HVY27" s="426"/>
      <c r="HVZ27" s="3"/>
      <c r="HWA27" s="564"/>
      <c r="HWB27" s="3"/>
      <c r="HWC27" s="426"/>
      <c r="HWD27" s="3"/>
      <c r="HWE27" s="564"/>
      <c r="HWF27" s="3"/>
      <c r="HWG27" s="426"/>
      <c r="HWH27" s="3"/>
      <c r="HWI27" s="564"/>
      <c r="HWJ27" s="3"/>
      <c r="HWK27" s="426"/>
      <c r="HWL27" s="3"/>
      <c r="HWM27" s="564"/>
      <c r="HWN27" s="3"/>
      <c r="HWO27" s="426"/>
      <c r="HWP27" s="3"/>
      <c r="HWQ27" s="564"/>
      <c r="HWR27" s="3"/>
      <c r="HWS27" s="426"/>
      <c r="HWT27" s="3"/>
      <c r="HWU27" s="564"/>
      <c r="HWV27" s="3"/>
      <c r="HWW27" s="426"/>
      <c r="HWX27" s="3"/>
      <c r="HWY27" s="564"/>
      <c r="HWZ27" s="3"/>
      <c r="HXA27" s="426"/>
      <c r="HXB27" s="3"/>
      <c r="HXC27" s="564"/>
      <c r="HXD27" s="3"/>
      <c r="HXE27" s="426"/>
      <c r="HXF27" s="3"/>
      <c r="HXG27" s="564"/>
      <c r="HXH27" s="3"/>
      <c r="HXI27" s="426"/>
      <c r="HXJ27" s="3"/>
      <c r="HXK27" s="564"/>
      <c r="HXL27" s="3"/>
      <c r="HXM27" s="426"/>
      <c r="HXN27" s="3"/>
      <c r="HXO27" s="564"/>
      <c r="HXP27" s="3"/>
      <c r="HXQ27" s="426"/>
      <c r="HXR27" s="3"/>
      <c r="HXS27" s="564"/>
      <c r="HXT27" s="3"/>
      <c r="HXU27" s="426"/>
      <c r="HXV27" s="3"/>
      <c r="HXW27" s="564"/>
      <c r="HXX27" s="3"/>
      <c r="HXY27" s="426"/>
      <c r="HXZ27" s="3"/>
      <c r="HYA27" s="564"/>
      <c r="HYB27" s="3"/>
      <c r="HYC27" s="426"/>
      <c r="HYD27" s="3"/>
      <c r="HYE27" s="564"/>
      <c r="HYF27" s="3"/>
      <c r="HYG27" s="426"/>
      <c r="HYH27" s="3"/>
      <c r="HYI27" s="564"/>
      <c r="HYJ27" s="3"/>
      <c r="HYK27" s="426"/>
      <c r="HYL27" s="3"/>
      <c r="HYM27" s="564"/>
      <c r="HYN27" s="3"/>
      <c r="HYO27" s="426"/>
      <c r="HYP27" s="3"/>
      <c r="HYQ27" s="564"/>
      <c r="HYR27" s="3"/>
      <c r="HYS27" s="426"/>
      <c r="HYT27" s="3"/>
      <c r="HYU27" s="564"/>
      <c r="HYV27" s="3"/>
      <c r="HYW27" s="426"/>
      <c r="HYX27" s="3"/>
      <c r="HYY27" s="564"/>
      <c r="HYZ27" s="3"/>
      <c r="HZA27" s="426"/>
      <c r="HZB27" s="3"/>
      <c r="HZC27" s="564"/>
      <c r="HZD27" s="3"/>
      <c r="HZE27" s="426"/>
      <c r="HZF27" s="3"/>
      <c r="HZG27" s="564"/>
      <c r="HZH27" s="3"/>
      <c r="HZI27" s="426"/>
      <c r="HZJ27" s="3"/>
      <c r="HZK27" s="564"/>
      <c r="HZL27" s="3"/>
      <c r="HZM27" s="426"/>
      <c r="HZN27" s="3"/>
      <c r="HZO27" s="564"/>
      <c r="HZP27" s="3"/>
      <c r="HZQ27" s="426"/>
      <c r="HZR27" s="3"/>
      <c r="HZS27" s="564"/>
      <c r="HZT27" s="3"/>
      <c r="HZU27" s="426"/>
      <c r="HZV27" s="3"/>
      <c r="HZW27" s="564"/>
      <c r="HZX27" s="3"/>
      <c r="HZY27" s="426"/>
      <c r="HZZ27" s="3"/>
      <c r="IAA27" s="564"/>
      <c r="IAB27" s="3"/>
      <c r="IAC27" s="426"/>
      <c r="IAD27" s="3"/>
      <c r="IAE27" s="564"/>
      <c r="IAF27" s="3"/>
      <c r="IAG27" s="426"/>
      <c r="IAH27" s="3"/>
      <c r="IAI27" s="564"/>
      <c r="IAJ27" s="3"/>
      <c r="IAK27" s="426"/>
      <c r="IAL27" s="3"/>
      <c r="IAM27" s="564"/>
      <c r="IAN27" s="3"/>
      <c r="IAO27" s="426"/>
      <c r="IAP27" s="3"/>
      <c r="IAQ27" s="564"/>
      <c r="IAR27" s="3"/>
      <c r="IAS27" s="426"/>
      <c r="IAT27" s="3"/>
      <c r="IAU27" s="564"/>
      <c r="IAV27" s="3"/>
      <c r="IAW27" s="426"/>
      <c r="IAX27" s="3"/>
      <c r="IAY27" s="564"/>
      <c r="IAZ27" s="3"/>
      <c r="IBA27" s="426"/>
      <c r="IBB27" s="3"/>
      <c r="IBC27" s="564"/>
      <c r="IBD27" s="3"/>
      <c r="IBE27" s="426"/>
      <c r="IBF27" s="3"/>
      <c r="IBG27" s="564"/>
      <c r="IBH27" s="3"/>
      <c r="IBI27" s="426"/>
      <c r="IBJ27" s="3"/>
      <c r="IBK27" s="564"/>
      <c r="IBL27" s="3"/>
      <c r="IBM27" s="426"/>
      <c r="IBN27" s="3"/>
      <c r="IBO27" s="564"/>
      <c r="IBP27" s="3"/>
      <c r="IBQ27" s="426"/>
      <c r="IBR27" s="3"/>
      <c r="IBS27" s="564"/>
      <c r="IBT27" s="3"/>
      <c r="IBU27" s="426"/>
      <c r="IBV27" s="3"/>
      <c r="IBW27" s="564"/>
      <c r="IBX27" s="3"/>
      <c r="IBY27" s="426"/>
      <c r="IBZ27" s="3"/>
      <c r="ICA27" s="564"/>
      <c r="ICB27" s="3"/>
      <c r="ICC27" s="426"/>
      <c r="ICD27" s="3"/>
      <c r="ICE27" s="564"/>
      <c r="ICF27" s="3"/>
      <c r="ICG27" s="426"/>
      <c r="ICH27" s="3"/>
      <c r="ICI27" s="564"/>
      <c r="ICJ27" s="3"/>
      <c r="ICK27" s="426"/>
      <c r="ICL27" s="3"/>
      <c r="ICM27" s="564"/>
      <c r="ICN27" s="3"/>
      <c r="ICO27" s="426"/>
      <c r="ICP27" s="3"/>
      <c r="ICQ27" s="564"/>
      <c r="ICR27" s="3"/>
      <c r="ICS27" s="426"/>
      <c r="ICT27" s="3"/>
      <c r="ICU27" s="564"/>
      <c r="ICV27" s="3"/>
      <c r="ICW27" s="426"/>
      <c r="ICX27" s="3"/>
      <c r="ICY27" s="564"/>
      <c r="ICZ27" s="3"/>
      <c r="IDA27" s="426"/>
      <c r="IDB27" s="3"/>
      <c r="IDC27" s="564"/>
      <c r="IDD27" s="3"/>
      <c r="IDE27" s="426"/>
      <c r="IDF27" s="3"/>
      <c r="IDG27" s="564"/>
      <c r="IDH27" s="3"/>
      <c r="IDI27" s="426"/>
      <c r="IDJ27" s="3"/>
      <c r="IDK27" s="564"/>
      <c r="IDL27" s="3"/>
      <c r="IDM27" s="426"/>
      <c r="IDN27" s="3"/>
      <c r="IDO27" s="564"/>
      <c r="IDP27" s="3"/>
      <c r="IDQ27" s="426"/>
      <c r="IDR27" s="3"/>
      <c r="IDS27" s="564"/>
      <c r="IDT27" s="3"/>
      <c r="IDU27" s="426"/>
      <c r="IDV27" s="3"/>
      <c r="IDW27" s="564"/>
      <c r="IDX27" s="3"/>
      <c r="IDY27" s="426"/>
      <c r="IDZ27" s="3"/>
      <c r="IEA27" s="564"/>
      <c r="IEB27" s="3"/>
      <c r="IEC27" s="426"/>
      <c r="IED27" s="3"/>
      <c r="IEE27" s="564"/>
      <c r="IEF27" s="3"/>
      <c r="IEG27" s="426"/>
      <c r="IEH27" s="3"/>
      <c r="IEI27" s="564"/>
      <c r="IEJ27" s="3"/>
      <c r="IEK27" s="426"/>
      <c r="IEL27" s="3"/>
      <c r="IEM27" s="564"/>
      <c r="IEN27" s="3"/>
      <c r="IEO27" s="426"/>
      <c r="IEP27" s="3"/>
      <c r="IEQ27" s="564"/>
      <c r="IER27" s="3"/>
      <c r="IES27" s="426"/>
      <c r="IET27" s="3"/>
      <c r="IEU27" s="564"/>
      <c r="IEV27" s="3"/>
      <c r="IEW27" s="426"/>
      <c r="IEX27" s="3"/>
      <c r="IEY27" s="564"/>
      <c r="IEZ27" s="3"/>
      <c r="IFA27" s="426"/>
      <c r="IFB27" s="3"/>
      <c r="IFC27" s="564"/>
      <c r="IFD27" s="3"/>
      <c r="IFE27" s="426"/>
      <c r="IFF27" s="3"/>
      <c r="IFG27" s="564"/>
      <c r="IFH27" s="3"/>
      <c r="IFI27" s="426"/>
      <c r="IFJ27" s="3"/>
      <c r="IFK27" s="564"/>
      <c r="IFL27" s="3"/>
      <c r="IFM27" s="426"/>
      <c r="IFN27" s="3"/>
      <c r="IFO27" s="564"/>
      <c r="IFP27" s="3"/>
      <c r="IFQ27" s="426"/>
      <c r="IFR27" s="3"/>
      <c r="IFS27" s="564"/>
      <c r="IFT27" s="3"/>
      <c r="IFU27" s="426"/>
      <c r="IFV27" s="3"/>
      <c r="IFW27" s="564"/>
      <c r="IFX27" s="3"/>
      <c r="IFY27" s="426"/>
      <c r="IFZ27" s="3"/>
      <c r="IGA27" s="564"/>
      <c r="IGB27" s="3"/>
      <c r="IGC27" s="426"/>
      <c r="IGD27" s="3"/>
      <c r="IGE27" s="564"/>
      <c r="IGF27" s="3"/>
      <c r="IGG27" s="426"/>
      <c r="IGH27" s="3"/>
      <c r="IGI27" s="564"/>
      <c r="IGJ27" s="3"/>
      <c r="IGK27" s="426"/>
      <c r="IGL27" s="3"/>
      <c r="IGM27" s="564"/>
      <c r="IGN27" s="3"/>
      <c r="IGO27" s="426"/>
      <c r="IGP27" s="3"/>
      <c r="IGQ27" s="564"/>
      <c r="IGR27" s="3"/>
      <c r="IGS27" s="426"/>
      <c r="IGT27" s="3"/>
      <c r="IGU27" s="564"/>
      <c r="IGV27" s="3"/>
      <c r="IGW27" s="426"/>
      <c r="IGX27" s="3"/>
      <c r="IGY27" s="564"/>
      <c r="IGZ27" s="3"/>
      <c r="IHA27" s="426"/>
      <c r="IHB27" s="3"/>
      <c r="IHC27" s="564"/>
      <c r="IHD27" s="3"/>
      <c r="IHE27" s="426"/>
      <c r="IHF27" s="3"/>
      <c r="IHG27" s="564"/>
      <c r="IHH27" s="3"/>
      <c r="IHI27" s="426"/>
      <c r="IHJ27" s="3"/>
      <c r="IHK27" s="564"/>
      <c r="IHL27" s="3"/>
      <c r="IHM27" s="426"/>
      <c r="IHN27" s="3"/>
      <c r="IHO27" s="564"/>
      <c r="IHP27" s="3"/>
      <c r="IHQ27" s="426"/>
      <c r="IHR27" s="3"/>
      <c r="IHS27" s="564"/>
      <c r="IHT27" s="3"/>
      <c r="IHU27" s="426"/>
      <c r="IHV27" s="3"/>
      <c r="IHW27" s="564"/>
      <c r="IHX27" s="3"/>
      <c r="IHY27" s="426"/>
      <c r="IHZ27" s="3"/>
      <c r="IIA27" s="564"/>
      <c r="IIB27" s="3"/>
      <c r="IIC27" s="426"/>
      <c r="IID27" s="3"/>
      <c r="IIE27" s="564"/>
      <c r="IIF27" s="3"/>
      <c r="IIG27" s="426"/>
      <c r="IIH27" s="3"/>
      <c r="III27" s="564"/>
      <c r="IIJ27" s="3"/>
      <c r="IIK27" s="426"/>
      <c r="IIL27" s="3"/>
      <c r="IIM27" s="564"/>
      <c r="IIN27" s="3"/>
      <c r="IIO27" s="426"/>
      <c r="IIP27" s="3"/>
      <c r="IIQ27" s="564"/>
      <c r="IIR27" s="3"/>
      <c r="IIS27" s="426"/>
      <c r="IIT27" s="3"/>
      <c r="IIU27" s="564"/>
      <c r="IIV27" s="3"/>
      <c r="IIW27" s="426"/>
      <c r="IIX27" s="3"/>
      <c r="IIY27" s="564"/>
      <c r="IIZ27" s="3"/>
      <c r="IJA27" s="426"/>
      <c r="IJB27" s="3"/>
      <c r="IJC27" s="564"/>
      <c r="IJD27" s="3"/>
      <c r="IJE27" s="426"/>
      <c r="IJF27" s="3"/>
      <c r="IJG27" s="564"/>
      <c r="IJH27" s="3"/>
      <c r="IJI27" s="426"/>
      <c r="IJJ27" s="3"/>
      <c r="IJK27" s="564"/>
      <c r="IJL27" s="3"/>
      <c r="IJM27" s="426"/>
      <c r="IJN27" s="3"/>
      <c r="IJO27" s="564"/>
      <c r="IJP27" s="3"/>
      <c r="IJQ27" s="426"/>
      <c r="IJR27" s="3"/>
      <c r="IJS27" s="564"/>
      <c r="IJT27" s="3"/>
      <c r="IJU27" s="426"/>
      <c r="IJV27" s="3"/>
      <c r="IJW27" s="564"/>
      <c r="IJX27" s="3"/>
      <c r="IJY27" s="426"/>
      <c r="IJZ27" s="3"/>
      <c r="IKA27" s="564"/>
      <c r="IKB27" s="3"/>
      <c r="IKC27" s="426"/>
      <c r="IKD27" s="3"/>
      <c r="IKE27" s="564"/>
      <c r="IKF27" s="3"/>
      <c r="IKG27" s="426"/>
      <c r="IKH27" s="3"/>
      <c r="IKI27" s="564"/>
      <c r="IKJ27" s="3"/>
      <c r="IKK27" s="426"/>
      <c r="IKL27" s="3"/>
      <c r="IKM27" s="564"/>
      <c r="IKN27" s="3"/>
      <c r="IKO27" s="426"/>
      <c r="IKP27" s="3"/>
      <c r="IKQ27" s="564"/>
      <c r="IKR27" s="3"/>
      <c r="IKS27" s="426"/>
      <c r="IKT27" s="3"/>
      <c r="IKU27" s="564"/>
      <c r="IKV27" s="3"/>
      <c r="IKW27" s="426"/>
      <c r="IKX27" s="3"/>
      <c r="IKY27" s="564"/>
      <c r="IKZ27" s="3"/>
      <c r="ILA27" s="426"/>
      <c r="ILB27" s="3"/>
      <c r="ILC27" s="564"/>
      <c r="ILD27" s="3"/>
      <c r="ILE27" s="426"/>
      <c r="ILF27" s="3"/>
      <c r="ILG27" s="564"/>
      <c r="ILH27" s="3"/>
      <c r="ILI27" s="426"/>
      <c r="ILJ27" s="3"/>
      <c r="ILK27" s="564"/>
      <c r="ILL27" s="3"/>
      <c r="ILM27" s="426"/>
      <c r="ILN27" s="3"/>
      <c r="ILO27" s="564"/>
      <c r="ILP27" s="3"/>
      <c r="ILQ27" s="426"/>
      <c r="ILR27" s="3"/>
      <c r="ILS27" s="564"/>
      <c r="ILT27" s="3"/>
      <c r="ILU27" s="426"/>
      <c r="ILV27" s="3"/>
      <c r="ILW27" s="564"/>
      <c r="ILX27" s="3"/>
      <c r="ILY27" s="426"/>
      <c r="ILZ27" s="3"/>
      <c r="IMA27" s="564"/>
      <c r="IMB27" s="3"/>
      <c r="IMC27" s="426"/>
      <c r="IMD27" s="3"/>
      <c r="IME27" s="564"/>
      <c r="IMF27" s="3"/>
      <c r="IMG27" s="426"/>
      <c r="IMH27" s="3"/>
      <c r="IMI27" s="564"/>
      <c r="IMJ27" s="3"/>
      <c r="IMK27" s="426"/>
      <c r="IML27" s="3"/>
      <c r="IMM27" s="564"/>
      <c r="IMN27" s="3"/>
      <c r="IMO27" s="426"/>
      <c r="IMP27" s="3"/>
      <c r="IMQ27" s="564"/>
      <c r="IMR27" s="3"/>
      <c r="IMS27" s="426"/>
      <c r="IMT27" s="3"/>
      <c r="IMU27" s="564"/>
      <c r="IMV27" s="3"/>
      <c r="IMW27" s="426"/>
      <c r="IMX27" s="3"/>
      <c r="IMY27" s="564"/>
      <c r="IMZ27" s="3"/>
      <c r="INA27" s="426"/>
      <c r="INB27" s="3"/>
      <c r="INC27" s="564"/>
      <c r="IND27" s="3"/>
      <c r="INE27" s="426"/>
      <c r="INF27" s="3"/>
      <c r="ING27" s="564"/>
      <c r="INH27" s="3"/>
      <c r="INI27" s="426"/>
      <c r="INJ27" s="3"/>
      <c r="INK27" s="564"/>
      <c r="INL27" s="3"/>
      <c r="INM27" s="426"/>
      <c r="INN27" s="3"/>
      <c r="INO27" s="564"/>
      <c r="INP27" s="3"/>
      <c r="INQ27" s="426"/>
      <c r="INR27" s="3"/>
      <c r="INS27" s="564"/>
      <c r="INT27" s="3"/>
      <c r="INU27" s="426"/>
      <c r="INV27" s="3"/>
      <c r="INW27" s="564"/>
      <c r="INX27" s="3"/>
      <c r="INY27" s="426"/>
      <c r="INZ27" s="3"/>
      <c r="IOA27" s="564"/>
      <c r="IOB27" s="3"/>
      <c r="IOC27" s="426"/>
      <c r="IOD27" s="3"/>
      <c r="IOE27" s="564"/>
      <c r="IOF27" s="3"/>
      <c r="IOG27" s="426"/>
      <c r="IOH27" s="3"/>
      <c r="IOI27" s="564"/>
      <c r="IOJ27" s="3"/>
      <c r="IOK27" s="426"/>
      <c r="IOL27" s="3"/>
      <c r="IOM27" s="564"/>
      <c r="ION27" s="3"/>
      <c r="IOO27" s="426"/>
      <c r="IOP27" s="3"/>
      <c r="IOQ27" s="564"/>
      <c r="IOR27" s="3"/>
      <c r="IOS27" s="426"/>
      <c r="IOT27" s="3"/>
      <c r="IOU27" s="564"/>
      <c r="IOV27" s="3"/>
      <c r="IOW27" s="426"/>
      <c r="IOX27" s="3"/>
      <c r="IOY27" s="564"/>
      <c r="IOZ27" s="3"/>
      <c r="IPA27" s="426"/>
      <c r="IPB27" s="3"/>
      <c r="IPC27" s="564"/>
      <c r="IPD27" s="3"/>
      <c r="IPE27" s="426"/>
      <c r="IPF27" s="3"/>
      <c r="IPG27" s="564"/>
      <c r="IPH27" s="3"/>
      <c r="IPI27" s="426"/>
      <c r="IPJ27" s="3"/>
      <c r="IPK27" s="564"/>
      <c r="IPL27" s="3"/>
      <c r="IPM27" s="426"/>
      <c r="IPN27" s="3"/>
      <c r="IPO27" s="564"/>
      <c r="IPP27" s="3"/>
      <c r="IPQ27" s="426"/>
      <c r="IPR27" s="3"/>
      <c r="IPS27" s="564"/>
      <c r="IPT27" s="3"/>
      <c r="IPU27" s="426"/>
      <c r="IPV27" s="3"/>
      <c r="IPW27" s="564"/>
      <c r="IPX27" s="3"/>
      <c r="IPY27" s="426"/>
      <c r="IPZ27" s="3"/>
      <c r="IQA27" s="564"/>
      <c r="IQB27" s="3"/>
      <c r="IQC27" s="426"/>
      <c r="IQD27" s="3"/>
      <c r="IQE27" s="564"/>
      <c r="IQF27" s="3"/>
      <c r="IQG27" s="426"/>
      <c r="IQH27" s="3"/>
      <c r="IQI27" s="564"/>
      <c r="IQJ27" s="3"/>
      <c r="IQK27" s="426"/>
      <c r="IQL27" s="3"/>
      <c r="IQM27" s="564"/>
      <c r="IQN27" s="3"/>
      <c r="IQO27" s="426"/>
      <c r="IQP27" s="3"/>
      <c r="IQQ27" s="564"/>
      <c r="IQR27" s="3"/>
      <c r="IQS27" s="426"/>
      <c r="IQT27" s="3"/>
      <c r="IQU27" s="564"/>
      <c r="IQV27" s="3"/>
      <c r="IQW27" s="426"/>
      <c r="IQX27" s="3"/>
      <c r="IQY27" s="564"/>
      <c r="IQZ27" s="3"/>
      <c r="IRA27" s="426"/>
      <c r="IRB27" s="3"/>
      <c r="IRC27" s="564"/>
      <c r="IRD27" s="3"/>
      <c r="IRE27" s="426"/>
      <c r="IRF27" s="3"/>
      <c r="IRG27" s="564"/>
      <c r="IRH27" s="3"/>
      <c r="IRI27" s="426"/>
      <c r="IRJ27" s="3"/>
      <c r="IRK27" s="564"/>
      <c r="IRL27" s="3"/>
      <c r="IRM27" s="426"/>
      <c r="IRN27" s="3"/>
      <c r="IRO27" s="564"/>
      <c r="IRP27" s="3"/>
      <c r="IRQ27" s="426"/>
      <c r="IRR27" s="3"/>
      <c r="IRS27" s="564"/>
      <c r="IRT27" s="3"/>
      <c r="IRU27" s="426"/>
      <c r="IRV27" s="3"/>
      <c r="IRW27" s="564"/>
      <c r="IRX27" s="3"/>
      <c r="IRY27" s="426"/>
      <c r="IRZ27" s="3"/>
      <c r="ISA27" s="564"/>
      <c r="ISB27" s="3"/>
      <c r="ISC27" s="426"/>
      <c r="ISD27" s="3"/>
      <c r="ISE27" s="564"/>
      <c r="ISF27" s="3"/>
      <c r="ISG27" s="426"/>
      <c r="ISH27" s="3"/>
      <c r="ISI27" s="564"/>
      <c r="ISJ27" s="3"/>
      <c r="ISK27" s="426"/>
      <c r="ISL27" s="3"/>
      <c r="ISM27" s="564"/>
      <c r="ISN27" s="3"/>
      <c r="ISO27" s="426"/>
      <c r="ISP27" s="3"/>
      <c r="ISQ27" s="564"/>
      <c r="ISR27" s="3"/>
      <c r="ISS27" s="426"/>
      <c r="IST27" s="3"/>
      <c r="ISU27" s="564"/>
      <c r="ISV27" s="3"/>
      <c r="ISW27" s="426"/>
      <c r="ISX27" s="3"/>
      <c r="ISY27" s="564"/>
      <c r="ISZ27" s="3"/>
      <c r="ITA27" s="426"/>
      <c r="ITB27" s="3"/>
      <c r="ITC27" s="564"/>
      <c r="ITD27" s="3"/>
      <c r="ITE27" s="426"/>
      <c r="ITF27" s="3"/>
      <c r="ITG27" s="564"/>
      <c r="ITH27" s="3"/>
      <c r="ITI27" s="426"/>
      <c r="ITJ27" s="3"/>
      <c r="ITK27" s="564"/>
      <c r="ITL27" s="3"/>
      <c r="ITM27" s="426"/>
      <c r="ITN27" s="3"/>
      <c r="ITO27" s="564"/>
      <c r="ITP27" s="3"/>
      <c r="ITQ27" s="426"/>
      <c r="ITR27" s="3"/>
      <c r="ITS27" s="564"/>
      <c r="ITT27" s="3"/>
      <c r="ITU27" s="426"/>
      <c r="ITV27" s="3"/>
      <c r="ITW27" s="564"/>
      <c r="ITX27" s="3"/>
      <c r="ITY27" s="426"/>
      <c r="ITZ27" s="3"/>
      <c r="IUA27" s="564"/>
      <c r="IUB27" s="3"/>
      <c r="IUC27" s="426"/>
      <c r="IUD27" s="3"/>
      <c r="IUE27" s="564"/>
      <c r="IUF27" s="3"/>
      <c r="IUG27" s="426"/>
      <c r="IUH27" s="3"/>
      <c r="IUI27" s="564"/>
      <c r="IUJ27" s="3"/>
      <c r="IUK27" s="426"/>
      <c r="IUL27" s="3"/>
      <c r="IUM27" s="564"/>
      <c r="IUN27" s="3"/>
      <c r="IUO27" s="426"/>
      <c r="IUP27" s="3"/>
      <c r="IUQ27" s="564"/>
      <c r="IUR27" s="3"/>
      <c r="IUS27" s="426"/>
      <c r="IUT27" s="3"/>
      <c r="IUU27" s="564"/>
      <c r="IUV27" s="3"/>
      <c r="IUW27" s="426"/>
      <c r="IUX27" s="3"/>
      <c r="IUY27" s="564"/>
      <c r="IUZ27" s="3"/>
      <c r="IVA27" s="426"/>
      <c r="IVB27" s="3"/>
      <c r="IVC27" s="564"/>
      <c r="IVD27" s="3"/>
      <c r="IVE27" s="426"/>
      <c r="IVF27" s="3"/>
      <c r="IVG27" s="564"/>
      <c r="IVH27" s="3"/>
      <c r="IVI27" s="426"/>
      <c r="IVJ27" s="3"/>
      <c r="IVK27" s="564"/>
      <c r="IVL27" s="3"/>
      <c r="IVM27" s="426"/>
      <c r="IVN27" s="3"/>
      <c r="IVO27" s="564"/>
      <c r="IVP27" s="3"/>
      <c r="IVQ27" s="426"/>
      <c r="IVR27" s="3"/>
      <c r="IVS27" s="564"/>
      <c r="IVT27" s="3"/>
      <c r="IVU27" s="426"/>
      <c r="IVV27" s="3"/>
      <c r="IVW27" s="564"/>
      <c r="IVX27" s="3"/>
      <c r="IVY27" s="426"/>
      <c r="IVZ27" s="3"/>
      <c r="IWA27" s="564"/>
      <c r="IWB27" s="3"/>
      <c r="IWC27" s="426"/>
      <c r="IWD27" s="3"/>
      <c r="IWE27" s="564"/>
      <c r="IWF27" s="3"/>
      <c r="IWG27" s="426"/>
      <c r="IWH27" s="3"/>
      <c r="IWI27" s="564"/>
      <c r="IWJ27" s="3"/>
      <c r="IWK27" s="426"/>
      <c r="IWL27" s="3"/>
      <c r="IWM27" s="564"/>
      <c r="IWN27" s="3"/>
      <c r="IWO27" s="426"/>
      <c r="IWP27" s="3"/>
      <c r="IWQ27" s="564"/>
      <c r="IWR27" s="3"/>
      <c r="IWS27" s="426"/>
      <c r="IWT27" s="3"/>
      <c r="IWU27" s="564"/>
      <c r="IWV27" s="3"/>
      <c r="IWW27" s="426"/>
      <c r="IWX27" s="3"/>
      <c r="IWY27" s="564"/>
      <c r="IWZ27" s="3"/>
      <c r="IXA27" s="426"/>
      <c r="IXB27" s="3"/>
      <c r="IXC27" s="564"/>
      <c r="IXD27" s="3"/>
      <c r="IXE27" s="426"/>
      <c r="IXF27" s="3"/>
      <c r="IXG27" s="564"/>
      <c r="IXH27" s="3"/>
      <c r="IXI27" s="426"/>
      <c r="IXJ27" s="3"/>
      <c r="IXK27" s="564"/>
      <c r="IXL27" s="3"/>
      <c r="IXM27" s="426"/>
      <c r="IXN27" s="3"/>
      <c r="IXO27" s="564"/>
      <c r="IXP27" s="3"/>
      <c r="IXQ27" s="426"/>
      <c r="IXR27" s="3"/>
      <c r="IXS27" s="564"/>
      <c r="IXT27" s="3"/>
      <c r="IXU27" s="426"/>
      <c r="IXV27" s="3"/>
      <c r="IXW27" s="564"/>
      <c r="IXX27" s="3"/>
      <c r="IXY27" s="426"/>
      <c r="IXZ27" s="3"/>
      <c r="IYA27" s="564"/>
      <c r="IYB27" s="3"/>
      <c r="IYC27" s="426"/>
      <c r="IYD27" s="3"/>
      <c r="IYE27" s="564"/>
      <c r="IYF27" s="3"/>
      <c r="IYG27" s="426"/>
      <c r="IYH27" s="3"/>
      <c r="IYI27" s="564"/>
      <c r="IYJ27" s="3"/>
      <c r="IYK27" s="426"/>
      <c r="IYL27" s="3"/>
      <c r="IYM27" s="564"/>
      <c r="IYN27" s="3"/>
      <c r="IYO27" s="426"/>
      <c r="IYP27" s="3"/>
      <c r="IYQ27" s="564"/>
      <c r="IYR27" s="3"/>
      <c r="IYS27" s="426"/>
      <c r="IYT27" s="3"/>
      <c r="IYU27" s="564"/>
      <c r="IYV27" s="3"/>
      <c r="IYW27" s="426"/>
      <c r="IYX27" s="3"/>
      <c r="IYY27" s="564"/>
      <c r="IYZ27" s="3"/>
      <c r="IZA27" s="426"/>
      <c r="IZB27" s="3"/>
      <c r="IZC27" s="564"/>
      <c r="IZD27" s="3"/>
      <c r="IZE27" s="426"/>
      <c r="IZF27" s="3"/>
      <c r="IZG27" s="564"/>
      <c r="IZH27" s="3"/>
      <c r="IZI27" s="426"/>
      <c r="IZJ27" s="3"/>
      <c r="IZK27" s="564"/>
      <c r="IZL27" s="3"/>
      <c r="IZM27" s="426"/>
      <c r="IZN27" s="3"/>
      <c r="IZO27" s="564"/>
      <c r="IZP27" s="3"/>
      <c r="IZQ27" s="426"/>
      <c r="IZR27" s="3"/>
      <c r="IZS27" s="564"/>
      <c r="IZT27" s="3"/>
      <c r="IZU27" s="426"/>
      <c r="IZV27" s="3"/>
      <c r="IZW27" s="564"/>
      <c r="IZX27" s="3"/>
      <c r="IZY27" s="426"/>
      <c r="IZZ27" s="3"/>
      <c r="JAA27" s="564"/>
      <c r="JAB27" s="3"/>
      <c r="JAC27" s="426"/>
      <c r="JAD27" s="3"/>
      <c r="JAE27" s="564"/>
      <c r="JAF27" s="3"/>
      <c r="JAG27" s="426"/>
      <c r="JAH27" s="3"/>
      <c r="JAI27" s="564"/>
      <c r="JAJ27" s="3"/>
      <c r="JAK27" s="426"/>
      <c r="JAL27" s="3"/>
      <c r="JAM27" s="564"/>
      <c r="JAN27" s="3"/>
      <c r="JAO27" s="426"/>
      <c r="JAP27" s="3"/>
      <c r="JAQ27" s="564"/>
      <c r="JAR27" s="3"/>
      <c r="JAS27" s="426"/>
      <c r="JAT27" s="3"/>
      <c r="JAU27" s="564"/>
      <c r="JAV27" s="3"/>
      <c r="JAW27" s="426"/>
      <c r="JAX27" s="3"/>
      <c r="JAY27" s="564"/>
      <c r="JAZ27" s="3"/>
      <c r="JBA27" s="426"/>
      <c r="JBB27" s="3"/>
      <c r="JBC27" s="564"/>
      <c r="JBD27" s="3"/>
      <c r="JBE27" s="426"/>
      <c r="JBF27" s="3"/>
      <c r="JBG27" s="564"/>
      <c r="JBH27" s="3"/>
      <c r="JBI27" s="426"/>
      <c r="JBJ27" s="3"/>
      <c r="JBK27" s="564"/>
      <c r="JBL27" s="3"/>
      <c r="JBM27" s="426"/>
      <c r="JBN27" s="3"/>
      <c r="JBO27" s="564"/>
      <c r="JBP27" s="3"/>
      <c r="JBQ27" s="426"/>
      <c r="JBR27" s="3"/>
      <c r="JBS27" s="564"/>
      <c r="JBT27" s="3"/>
      <c r="JBU27" s="426"/>
      <c r="JBV27" s="3"/>
      <c r="JBW27" s="564"/>
      <c r="JBX27" s="3"/>
      <c r="JBY27" s="426"/>
      <c r="JBZ27" s="3"/>
      <c r="JCA27" s="564"/>
      <c r="JCB27" s="3"/>
      <c r="JCC27" s="426"/>
      <c r="JCD27" s="3"/>
      <c r="JCE27" s="564"/>
      <c r="JCF27" s="3"/>
      <c r="JCG27" s="426"/>
      <c r="JCH27" s="3"/>
      <c r="JCI27" s="564"/>
      <c r="JCJ27" s="3"/>
      <c r="JCK27" s="426"/>
      <c r="JCL27" s="3"/>
      <c r="JCM27" s="564"/>
      <c r="JCN27" s="3"/>
      <c r="JCO27" s="426"/>
      <c r="JCP27" s="3"/>
      <c r="JCQ27" s="564"/>
      <c r="JCR27" s="3"/>
      <c r="JCS27" s="426"/>
      <c r="JCT27" s="3"/>
      <c r="JCU27" s="564"/>
      <c r="JCV27" s="3"/>
      <c r="JCW27" s="426"/>
      <c r="JCX27" s="3"/>
      <c r="JCY27" s="564"/>
      <c r="JCZ27" s="3"/>
      <c r="JDA27" s="426"/>
      <c r="JDB27" s="3"/>
      <c r="JDC27" s="564"/>
      <c r="JDD27" s="3"/>
      <c r="JDE27" s="426"/>
      <c r="JDF27" s="3"/>
      <c r="JDG27" s="564"/>
      <c r="JDH27" s="3"/>
      <c r="JDI27" s="426"/>
      <c r="JDJ27" s="3"/>
      <c r="JDK27" s="564"/>
      <c r="JDL27" s="3"/>
      <c r="JDM27" s="426"/>
      <c r="JDN27" s="3"/>
      <c r="JDO27" s="564"/>
      <c r="JDP27" s="3"/>
      <c r="JDQ27" s="426"/>
      <c r="JDR27" s="3"/>
      <c r="JDS27" s="564"/>
      <c r="JDT27" s="3"/>
      <c r="JDU27" s="426"/>
      <c r="JDV27" s="3"/>
      <c r="JDW27" s="564"/>
      <c r="JDX27" s="3"/>
      <c r="JDY27" s="426"/>
      <c r="JDZ27" s="3"/>
      <c r="JEA27" s="564"/>
      <c r="JEB27" s="3"/>
      <c r="JEC27" s="426"/>
      <c r="JED27" s="3"/>
      <c r="JEE27" s="564"/>
      <c r="JEF27" s="3"/>
      <c r="JEG27" s="426"/>
      <c r="JEH27" s="3"/>
      <c r="JEI27" s="564"/>
      <c r="JEJ27" s="3"/>
      <c r="JEK27" s="426"/>
      <c r="JEL27" s="3"/>
      <c r="JEM27" s="564"/>
      <c r="JEN27" s="3"/>
      <c r="JEO27" s="426"/>
      <c r="JEP27" s="3"/>
      <c r="JEQ27" s="564"/>
      <c r="JER27" s="3"/>
      <c r="JES27" s="426"/>
      <c r="JET27" s="3"/>
      <c r="JEU27" s="564"/>
      <c r="JEV27" s="3"/>
      <c r="JEW27" s="426"/>
      <c r="JEX27" s="3"/>
      <c r="JEY27" s="564"/>
      <c r="JEZ27" s="3"/>
      <c r="JFA27" s="426"/>
      <c r="JFB27" s="3"/>
      <c r="JFC27" s="564"/>
      <c r="JFD27" s="3"/>
      <c r="JFE27" s="426"/>
      <c r="JFF27" s="3"/>
      <c r="JFG27" s="564"/>
      <c r="JFH27" s="3"/>
      <c r="JFI27" s="426"/>
      <c r="JFJ27" s="3"/>
      <c r="JFK27" s="564"/>
      <c r="JFL27" s="3"/>
      <c r="JFM27" s="426"/>
      <c r="JFN27" s="3"/>
      <c r="JFO27" s="564"/>
      <c r="JFP27" s="3"/>
      <c r="JFQ27" s="426"/>
      <c r="JFR27" s="3"/>
      <c r="JFS27" s="564"/>
      <c r="JFT27" s="3"/>
      <c r="JFU27" s="426"/>
      <c r="JFV27" s="3"/>
      <c r="JFW27" s="564"/>
      <c r="JFX27" s="3"/>
      <c r="JFY27" s="426"/>
      <c r="JFZ27" s="3"/>
      <c r="JGA27" s="564"/>
      <c r="JGB27" s="3"/>
      <c r="JGC27" s="426"/>
      <c r="JGD27" s="3"/>
      <c r="JGE27" s="564"/>
      <c r="JGF27" s="3"/>
      <c r="JGG27" s="426"/>
      <c r="JGH27" s="3"/>
      <c r="JGI27" s="564"/>
      <c r="JGJ27" s="3"/>
      <c r="JGK27" s="426"/>
      <c r="JGL27" s="3"/>
      <c r="JGM27" s="564"/>
      <c r="JGN27" s="3"/>
      <c r="JGO27" s="426"/>
      <c r="JGP27" s="3"/>
      <c r="JGQ27" s="564"/>
      <c r="JGR27" s="3"/>
      <c r="JGS27" s="426"/>
      <c r="JGT27" s="3"/>
      <c r="JGU27" s="564"/>
      <c r="JGV27" s="3"/>
      <c r="JGW27" s="426"/>
      <c r="JGX27" s="3"/>
      <c r="JGY27" s="564"/>
      <c r="JGZ27" s="3"/>
      <c r="JHA27" s="426"/>
      <c r="JHB27" s="3"/>
      <c r="JHC27" s="564"/>
      <c r="JHD27" s="3"/>
      <c r="JHE27" s="426"/>
      <c r="JHF27" s="3"/>
      <c r="JHG27" s="564"/>
      <c r="JHH27" s="3"/>
      <c r="JHI27" s="426"/>
      <c r="JHJ27" s="3"/>
      <c r="JHK27" s="564"/>
      <c r="JHL27" s="3"/>
      <c r="JHM27" s="426"/>
      <c r="JHN27" s="3"/>
      <c r="JHO27" s="564"/>
      <c r="JHP27" s="3"/>
      <c r="JHQ27" s="426"/>
      <c r="JHR27" s="3"/>
      <c r="JHS27" s="564"/>
      <c r="JHT27" s="3"/>
      <c r="JHU27" s="426"/>
      <c r="JHV27" s="3"/>
      <c r="JHW27" s="564"/>
      <c r="JHX27" s="3"/>
      <c r="JHY27" s="426"/>
      <c r="JHZ27" s="3"/>
      <c r="JIA27" s="564"/>
      <c r="JIB27" s="3"/>
      <c r="JIC27" s="426"/>
      <c r="JID27" s="3"/>
      <c r="JIE27" s="564"/>
      <c r="JIF27" s="3"/>
      <c r="JIG27" s="426"/>
      <c r="JIH27" s="3"/>
      <c r="JII27" s="564"/>
      <c r="JIJ27" s="3"/>
      <c r="JIK27" s="426"/>
      <c r="JIL27" s="3"/>
      <c r="JIM27" s="564"/>
      <c r="JIN27" s="3"/>
      <c r="JIO27" s="426"/>
      <c r="JIP27" s="3"/>
      <c r="JIQ27" s="564"/>
      <c r="JIR27" s="3"/>
      <c r="JIS27" s="426"/>
      <c r="JIT27" s="3"/>
      <c r="JIU27" s="564"/>
      <c r="JIV27" s="3"/>
      <c r="JIW27" s="426"/>
      <c r="JIX27" s="3"/>
      <c r="JIY27" s="564"/>
      <c r="JIZ27" s="3"/>
      <c r="JJA27" s="426"/>
      <c r="JJB27" s="3"/>
      <c r="JJC27" s="564"/>
      <c r="JJD27" s="3"/>
      <c r="JJE27" s="426"/>
      <c r="JJF27" s="3"/>
      <c r="JJG27" s="564"/>
      <c r="JJH27" s="3"/>
      <c r="JJI27" s="426"/>
      <c r="JJJ27" s="3"/>
      <c r="JJK27" s="564"/>
      <c r="JJL27" s="3"/>
      <c r="JJM27" s="426"/>
      <c r="JJN27" s="3"/>
      <c r="JJO27" s="564"/>
      <c r="JJP27" s="3"/>
      <c r="JJQ27" s="426"/>
      <c r="JJR27" s="3"/>
      <c r="JJS27" s="564"/>
      <c r="JJT27" s="3"/>
      <c r="JJU27" s="426"/>
      <c r="JJV27" s="3"/>
      <c r="JJW27" s="564"/>
      <c r="JJX27" s="3"/>
      <c r="JJY27" s="426"/>
      <c r="JJZ27" s="3"/>
      <c r="JKA27" s="564"/>
      <c r="JKB27" s="3"/>
      <c r="JKC27" s="426"/>
      <c r="JKD27" s="3"/>
      <c r="JKE27" s="564"/>
      <c r="JKF27" s="3"/>
      <c r="JKG27" s="426"/>
      <c r="JKH27" s="3"/>
      <c r="JKI27" s="564"/>
      <c r="JKJ27" s="3"/>
      <c r="JKK27" s="426"/>
      <c r="JKL27" s="3"/>
      <c r="JKM27" s="564"/>
      <c r="JKN27" s="3"/>
      <c r="JKO27" s="426"/>
      <c r="JKP27" s="3"/>
      <c r="JKQ27" s="564"/>
      <c r="JKR27" s="3"/>
      <c r="JKS27" s="426"/>
      <c r="JKT27" s="3"/>
      <c r="JKU27" s="564"/>
      <c r="JKV27" s="3"/>
      <c r="JKW27" s="426"/>
      <c r="JKX27" s="3"/>
      <c r="JKY27" s="564"/>
      <c r="JKZ27" s="3"/>
      <c r="JLA27" s="426"/>
      <c r="JLB27" s="3"/>
      <c r="JLC27" s="564"/>
      <c r="JLD27" s="3"/>
      <c r="JLE27" s="426"/>
      <c r="JLF27" s="3"/>
      <c r="JLG27" s="564"/>
      <c r="JLH27" s="3"/>
      <c r="JLI27" s="426"/>
      <c r="JLJ27" s="3"/>
      <c r="JLK27" s="564"/>
      <c r="JLL27" s="3"/>
      <c r="JLM27" s="426"/>
      <c r="JLN27" s="3"/>
      <c r="JLO27" s="564"/>
      <c r="JLP27" s="3"/>
      <c r="JLQ27" s="426"/>
      <c r="JLR27" s="3"/>
      <c r="JLS27" s="564"/>
      <c r="JLT27" s="3"/>
      <c r="JLU27" s="426"/>
      <c r="JLV27" s="3"/>
      <c r="JLW27" s="564"/>
      <c r="JLX27" s="3"/>
      <c r="JLY27" s="426"/>
      <c r="JLZ27" s="3"/>
      <c r="JMA27" s="564"/>
      <c r="JMB27" s="3"/>
      <c r="JMC27" s="426"/>
      <c r="JMD27" s="3"/>
      <c r="JME27" s="564"/>
      <c r="JMF27" s="3"/>
      <c r="JMG27" s="426"/>
      <c r="JMH27" s="3"/>
      <c r="JMI27" s="564"/>
      <c r="JMJ27" s="3"/>
      <c r="JMK27" s="426"/>
      <c r="JML27" s="3"/>
      <c r="JMM27" s="564"/>
      <c r="JMN27" s="3"/>
      <c r="JMO27" s="426"/>
      <c r="JMP27" s="3"/>
      <c r="JMQ27" s="564"/>
      <c r="JMR27" s="3"/>
      <c r="JMS27" s="426"/>
      <c r="JMT27" s="3"/>
      <c r="JMU27" s="564"/>
      <c r="JMV27" s="3"/>
      <c r="JMW27" s="426"/>
      <c r="JMX27" s="3"/>
      <c r="JMY27" s="564"/>
      <c r="JMZ27" s="3"/>
      <c r="JNA27" s="426"/>
      <c r="JNB27" s="3"/>
      <c r="JNC27" s="564"/>
      <c r="JND27" s="3"/>
      <c r="JNE27" s="426"/>
      <c r="JNF27" s="3"/>
      <c r="JNG27" s="564"/>
      <c r="JNH27" s="3"/>
      <c r="JNI27" s="426"/>
      <c r="JNJ27" s="3"/>
      <c r="JNK27" s="564"/>
      <c r="JNL27" s="3"/>
      <c r="JNM27" s="426"/>
      <c r="JNN27" s="3"/>
      <c r="JNO27" s="564"/>
      <c r="JNP27" s="3"/>
      <c r="JNQ27" s="426"/>
      <c r="JNR27" s="3"/>
      <c r="JNS27" s="564"/>
      <c r="JNT27" s="3"/>
      <c r="JNU27" s="426"/>
      <c r="JNV27" s="3"/>
      <c r="JNW27" s="564"/>
      <c r="JNX27" s="3"/>
      <c r="JNY27" s="426"/>
      <c r="JNZ27" s="3"/>
      <c r="JOA27" s="564"/>
      <c r="JOB27" s="3"/>
      <c r="JOC27" s="426"/>
      <c r="JOD27" s="3"/>
      <c r="JOE27" s="564"/>
      <c r="JOF27" s="3"/>
      <c r="JOG27" s="426"/>
      <c r="JOH27" s="3"/>
      <c r="JOI27" s="564"/>
      <c r="JOJ27" s="3"/>
      <c r="JOK27" s="426"/>
      <c r="JOL27" s="3"/>
      <c r="JOM27" s="564"/>
      <c r="JON27" s="3"/>
      <c r="JOO27" s="426"/>
      <c r="JOP27" s="3"/>
      <c r="JOQ27" s="564"/>
      <c r="JOR27" s="3"/>
      <c r="JOS27" s="426"/>
      <c r="JOT27" s="3"/>
      <c r="JOU27" s="564"/>
      <c r="JOV27" s="3"/>
      <c r="JOW27" s="426"/>
      <c r="JOX27" s="3"/>
      <c r="JOY27" s="564"/>
      <c r="JOZ27" s="3"/>
      <c r="JPA27" s="426"/>
      <c r="JPB27" s="3"/>
      <c r="JPC27" s="564"/>
      <c r="JPD27" s="3"/>
      <c r="JPE27" s="426"/>
      <c r="JPF27" s="3"/>
      <c r="JPG27" s="564"/>
      <c r="JPH27" s="3"/>
      <c r="JPI27" s="426"/>
      <c r="JPJ27" s="3"/>
      <c r="JPK27" s="564"/>
      <c r="JPL27" s="3"/>
      <c r="JPM27" s="426"/>
      <c r="JPN27" s="3"/>
      <c r="JPO27" s="564"/>
      <c r="JPP27" s="3"/>
      <c r="JPQ27" s="426"/>
      <c r="JPR27" s="3"/>
      <c r="JPS27" s="564"/>
      <c r="JPT27" s="3"/>
      <c r="JPU27" s="426"/>
      <c r="JPV27" s="3"/>
      <c r="JPW27" s="564"/>
      <c r="JPX27" s="3"/>
      <c r="JPY27" s="426"/>
      <c r="JPZ27" s="3"/>
      <c r="JQA27" s="564"/>
      <c r="JQB27" s="3"/>
      <c r="JQC27" s="426"/>
      <c r="JQD27" s="3"/>
      <c r="JQE27" s="564"/>
      <c r="JQF27" s="3"/>
      <c r="JQG27" s="426"/>
      <c r="JQH27" s="3"/>
      <c r="JQI27" s="564"/>
      <c r="JQJ27" s="3"/>
      <c r="JQK27" s="426"/>
      <c r="JQL27" s="3"/>
      <c r="JQM27" s="564"/>
      <c r="JQN27" s="3"/>
      <c r="JQO27" s="426"/>
      <c r="JQP27" s="3"/>
      <c r="JQQ27" s="564"/>
      <c r="JQR27" s="3"/>
      <c r="JQS27" s="426"/>
      <c r="JQT27" s="3"/>
      <c r="JQU27" s="564"/>
      <c r="JQV27" s="3"/>
      <c r="JQW27" s="426"/>
      <c r="JQX27" s="3"/>
      <c r="JQY27" s="564"/>
      <c r="JQZ27" s="3"/>
      <c r="JRA27" s="426"/>
      <c r="JRB27" s="3"/>
      <c r="JRC27" s="564"/>
      <c r="JRD27" s="3"/>
      <c r="JRE27" s="426"/>
      <c r="JRF27" s="3"/>
      <c r="JRG27" s="564"/>
      <c r="JRH27" s="3"/>
      <c r="JRI27" s="426"/>
      <c r="JRJ27" s="3"/>
      <c r="JRK27" s="564"/>
      <c r="JRL27" s="3"/>
      <c r="JRM27" s="426"/>
      <c r="JRN27" s="3"/>
      <c r="JRO27" s="564"/>
      <c r="JRP27" s="3"/>
      <c r="JRQ27" s="426"/>
      <c r="JRR27" s="3"/>
      <c r="JRS27" s="564"/>
      <c r="JRT27" s="3"/>
      <c r="JRU27" s="426"/>
      <c r="JRV27" s="3"/>
      <c r="JRW27" s="564"/>
      <c r="JRX27" s="3"/>
      <c r="JRY27" s="426"/>
      <c r="JRZ27" s="3"/>
      <c r="JSA27" s="564"/>
      <c r="JSB27" s="3"/>
      <c r="JSC27" s="426"/>
      <c r="JSD27" s="3"/>
      <c r="JSE27" s="564"/>
      <c r="JSF27" s="3"/>
      <c r="JSG27" s="426"/>
      <c r="JSH27" s="3"/>
      <c r="JSI27" s="564"/>
      <c r="JSJ27" s="3"/>
      <c r="JSK27" s="426"/>
      <c r="JSL27" s="3"/>
      <c r="JSM27" s="564"/>
      <c r="JSN27" s="3"/>
      <c r="JSO27" s="426"/>
      <c r="JSP27" s="3"/>
      <c r="JSQ27" s="564"/>
      <c r="JSR27" s="3"/>
      <c r="JSS27" s="426"/>
      <c r="JST27" s="3"/>
      <c r="JSU27" s="564"/>
      <c r="JSV27" s="3"/>
      <c r="JSW27" s="426"/>
      <c r="JSX27" s="3"/>
      <c r="JSY27" s="564"/>
      <c r="JSZ27" s="3"/>
      <c r="JTA27" s="426"/>
      <c r="JTB27" s="3"/>
      <c r="JTC27" s="564"/>
      <c r="JTD27" s="3"/>
      <c r="JTE27" s="426"/>
      <c r="JTF27" s="3"/>
      <c r="JTG27" s="564"/>
      <c r="JTH27" s="3"/>
      <c r="JTI27" s="426"/>
      <c r="JTJ27" s="3"/>
      <c r="JTK27" s="564"/>
      <c r="JTL27" s="3"/>
      <c r="JTM27" s="426"/>
      <c r="JTN27" s="3"/>
      <c r="JTO27" s="564"/>
      <c r="JTP27" s="3"/>
      <c r="JTQ27" s="426"/>
      <c r="JTR27" s="3"/>
      <c r="JTS27" s="564"/>
      <c r="JTT27" s="3"/>
      <c r="JTU27" s="426"/>
      <c r="JTV27" s="3"/>
      <c r="JTW27" s="564"/>
      <c r="JTX27" s="3"/>
      <c r="JTY27" s="426"/>
      <c r="JTZ27" s="3"/>
      <c r="JUA27" s="564"/>
      <c r="JUB27" s="3"/>
      <c r="JUC27" s="426"/>
      <c r="JUD27" s="3"/>
      <c r="JUE27" s="564"/>
      <c r="JUF27" s="3"/>
      <c r="JUG27" s="426"/>
      <c r="JUH27" s="3"/>
      <c r="JUI27" s="564"/>
      <c r="JUJ27" s="3"/>
      <c r="JUK27" s="426"/>
      <c r="JUL27" s="3"/>
      <c r="JUM27" s="564"/>
      <c r="JUN27" s="3"/>
      <c r="JUO27" s="426"/>
      <c r="JUP27" s="3"/>
      <c r="JUQ27" s="564"/>
      <c r="JUR27" s="3"/>
      <c r="JUS27" s="426"/>
      <c r="JUT27" s="3"/>
      <c r="JUU27" s="564"/>
      <c r="JUV27" s="3"/>
      <c r="JUW27" s="426"/>
      <c r="JUX27" s="3"/>
      <c r="JUY27" s="564"/>
      <c r="JUZ27" s="3"/>
      <c r="JVA27" s="426"/>
      <c r="JVB27" s="3"/>
      <c r="JVC27" s="564"/>
      <c r="JVD27" s="3"/>
      <c r="JVE27" s="426"/>
      <c r="JVF27" s="3"/>
      <c r="JVG27" s="564"/>
      <c r="JVH27" s="3"/>
      <c r="JVI27" s="426"/>
      <c r="JVJ27" s="3"/>
      <c r="JVK27" s="564"/>
      <c r="JVL27" s="3"/>
      <c r="JVM27" s="426"/>
      <c r="JVN27" s="3"/>
      <c r="JVO27" s="564"/>
      <c r="JVP27" s="3"/>
      <c r="JVQ27" s="426"/>
      <c r="JVR27" s="3"/>
      <c r="JVS27" s="564"/>
      <c r="JVT27" s="3"/>
      <c r="JVU27" s="426"/>
      <c r="JVV27" s="3"/>
      <c r="JVW27" s="564"/>
      <c r="JVX27" s="3"/>
      <c r="JVY27" s="426"/>
      <c r="JVZ27" s="3"/>
      <c r="JWA27" s="564"/>
      <c r="JWB27" s="3"/>
      <c r="JWC27" s="426"/>
      <c r="JWD27" s="3"/>
      <c r="JWE27" s="564"/>
      <c r="JWF27" s="3"/>
      <c r="JWG27" s="426"/>
      <c r="JWH27" s="3"/>
      <c r="JWI27" s="564"/>
      <c r="JWJ27" s="3"/>
      <c r="JWK27" s="426"/>
      <c r="JWL27" s="3"/>
      <c r="JWM27" s="564"/>
      <c r="JWN27" s="3"/>
      <c r="JWO27" s="426"/>
      <c r="JWP27" s="3"/>
      <c r="JWQ27" s="564"/>
      <c r="JWR27" s="3"/>
      <c r="JWS27" s="426"/>
      <c r="JWT27" s="3"/>
      <c r="JWU27" s="564"/>
      <c r="JWV27" s="3"/>
      <c r="JWW27" s="426"/>
      <c r="JWX27" s="3"/>
      <c r="JWY27" s="564"/>
      <c r="JWZ27" s="3"/>
      <c r="JXA27" s="426"/>
      <c r="JXB27" s="3"/>
      <c r="JXC27" s="564"/>
      <c r="JXD27" s="3"/>
      <c r="JXE27" s="426"/>
      <c r="JXF27" s="3"/>
      <c r="JXG27" s="564"/>
      <c r="JXH27" s="3"/>
      <c r="JXI27" s="426"/>
      <c r="JXJ27" s="3"/>
      <c r="JXK27" s="564"/>
      <c r="JXL27" s="3"/>
      <c r="JXM27" s="426"/>
      <c r="JXN27" s="3"/>
      <c r="JXO27" s="564"/>
      <c r="JXP27" s="3"/>
      <c r="JXQ27" s="426"/>
      <c r="JXR27" s="3"/>
      <c r="JXS27" s="564"/>
      <c r="JXT27" s="3"/>
      <c r="JXU27" s="426"/>
      <c r="JXV27" s="3"/>
      <c r="JXW27" s="564"/>
      <c r="JXX27" s="3"/>
      <c r="JXY27" s="426"/>
      <c r="JXZ27" s="3"/>
      <c r="JYA27" s="564"/>
      <c r="JYB27" s="3"/>
      <c r="JYC27" s="426"/>
      <c r="JYD27" s="3"/>
      <c r="JYE27" s="564"/>
      <c r="JYF27" s="3"/>
      <c r="JYG27" s="426"/>
      <c r="JYH27" s="3"/>
      <c r="JYI27" s="564"/>
      <c r="JYJ27" s="3"/>
      <c r="JYK27" s="426"/>
      <c r="JYL27" s="3"/>
      <c r="JYM27" s="564"/>
      <c r="JYN27" s="3"/>
      <c r="JYO27" s="426"/>
      <c r="JYP27" s="3"/>
      <c r="JYQ27" s="564"/>
      <c r="JYR27" s="3"/>
      <c r="JYS27" s="426"/>
      <c r="JYT27" s="3"/>
      <c r="JYU27" s="564"/>
      <c r="JYV27" s="3"/>
      <c r="JYW27" s="426"/>
      <c r="JYX27" s="3"/>
      <c r="JYY27" s="564"/>
      <c r="JYZ27" s="3"/>
      <c r="JZA27" s="426"/>
      <c r="JZB27" s="3"/>
      <c r="JZC27" s="564"/>
      <c r="JZD27" s="3"/>
      <c r="JZE27" s="426"/>
      <c r="JZF27" s="3"/>
      <c r="JZG27" s="564"/>
      <c r="JZH27" s="3"/>
      <c r="JZI27" s="426"/>
      <c r="JZJ27" s="3"/>
      <c r="JZK27" s="564"/>
      <c r="JZL27" s="3"/>
      <c r="JZM27" s="426"/>
      <c r="JZN27" s="3"/>
      <c r="JZO27" s="564"/>
      <c r="JZP27" s="3"/>
      <c r="JZQ27" s="426"/>
      <c r="JZR27" s="3"/>
      <c r="JZS27" s="564"/>
      <c r="JZT27" s="3"/>
      <c r="JZU27" s="426"/>
      <c r="JZV27" s="3"/>
      <c r="JZW27" s="564"/>
      <c r="JZX27" s="3"/>
      <c r="JZY27" s="426"/>
      <c r="JZZ27" s="3"/>
      <c r="KAA27" s="564"/>
      <c r="KAB27" s="3"/>
      <c r="KAC27" s="426"/>
      <c r="KAD27" s="3"/>
      <c r="KAE27" s="564"/>
      <c r="KAF27" s="3"/>
      <c r="KAG27" s="426"/>
      <c r="KAH27" s="3"/>
      <c r="KAI27" s="564"/>
      <c r="KAJ27" s="3"/>
      <c r="KAK27" s="426"/>
      <c r="KAL27" s="3"/>
      <c r="KAM27" s="564"/>
      <c r="KAN27" s="3"/>
      <c r="KAO27" s="426"/>
      <c r="KAP27" s="3"/>
      <c r="KAQ27" s="564"/>
      <c r="KAR27" s="3"/>
      <c r="KAS27" s="426"/>
      <c r="KAT27" s="3"/>
      <c r="KAU27" s="564"/>
      <c r="KAV27" s="3"/>
      <c r="KAW27" s="426"/>
      <c r="KAX27" s="3"/>
      <c r="KAY27" s="564"/>
      <c r="KAZ27" s="3"/>
      <c r="KBA27" s="426"/>
      <c r="KBB27" s="3"/>
      <c r="KBC27" s="564"/>
      <c r="KBD27" s="3"/>
      <c r="KBE27" s="426"/>
      <c r="KBF27" s="3"/>
      <c r="KBG27" s="564"/>
      <c r="KBH27" s="3"/>
      <c r="KBI27" s="426"/>
      <c r="KBJ27" s="3"/>
      <c r="KBK27" s="564"/>
      <c r="KBL27" s="3"/>
      <c r="KBM27" s="426"/>
      <c r="KBN27" s="3"/>
      <c r="KBO27" s="564"/>
      <c r="KBP27" s="3"/>
      <c r="KBQ27" s="426"/>
      <c r="KBR27" s="3"/>
      <c r="KBS27" s="564"/>
      <c r="KBT27" s="3"/>
      <c r="KBU27" s="426"/>
      <c r="KBV27" s="3"/>
      <c r="KBW27" s="564"/>
      <c r="KBX27" s="3"/>
      <c r="KBY27" s="426"/>
      <c r="KBZ27" s="3"/>
      <c r="KCA27" s="564"/>
      <c r="KCB27" s="3"/>
      <c r="KCC27" s="426"/>
      <c r="KCD27" s="3"/>
      <c r="KCE27" s="564"/>
      <c r="KCF27" s="3"/>
      <c r="KCG27" s="426"/>
      <c r="KCH27" s="3"/>
      <c r="KCI27" s="564"/>
      <c r="KCJ27" s="3"/>
      <c r="KCK27" s="426"/>
      <c r="KCL27" s="3"/>
      <c r="KCM27" s="564"/>
      <c r="KCN27" s="3"/>
      <c r="KCO27" s="426"/>
      <c r="KCP27" s="3"/>
      <c r="KCQ27" s="564"/>
      <c r="KCR27" s="3"/>
      <c r="KCS27" s="426"/>
      <c r="KCT27" s="3"/>
      <c r="KCU27" s="564"/>
      <c r="KCV27" s="3"/>
      <c r="KCW27" s="426"/>
      <c r="KCX27" s="3"/>
      <c r="KCY27" s="564"/>
      <c r="KCZ27" s="3"/>
      <c r="KDA27" s="426"/>
      <c r="KDB27" s="3"/>
      <c r="KDC27" s="564"/>
      <c r="KDD27" s="3"/>
      <c r="KDE27" s="426"/>
      <c r="KDF27" s="3"/>
      <c r="KDG27" s="564"/>
      <c r="KDH27" s="3"/>
      <c r="KDI27" s="426"/>
      <c r="KDJ27" s="3"/>
      <c r="KDK27" s="564"/>
      <c r="KDL27" s="3"/>
      <c r="KDM27" s="426"/>
      <c r="KDN27" s="3"/>
      <c r="KDO27" s="564"/>
      <c r="KDP27" s="3"/>
      <c r="KDQ27" s="426"/>
      <c r="KDR27" s="3"/>
      <c r="KDS27" s="564"/>
      <c r="KDT27" s="3"/>
      <c r="KDU27" s="426"/>
      <c r="KDV27" s="3"/>
      <c r="KDW27" s="564"/>
      <c r="KDX27" s="3"/>
      <c r="KDY27" s="426"/>
      <c r="KDZ27" s="3"/>
      <c r="KEA27" s="564"/>
      <c r="KEB27" s="3"/>
      <c r="KEC27" s="426"/>
      <c r="KED27" s="3"/>
      <c r="KEE27" s="564"/>
      <c r="KEF27" s="3"/>
      <c r="KEG27" s="426"/>
      <c r="KEH27" s="3"/>
      <c r="KEI27" s="564"/>
      <c r="KEJ27" s="3"/>
      <c r="KEK27" s="426"/>
      <c r="KEL27" s="3"/>
      <c r="KEM27" s="564"/>
      <c r="KEN27" s="3"/>
      <c r="KEO27" s="426"/>
      <c r="KEP27" s="3"/>
      <c r="KEQ27" s="564"/>
      <c r="KER27" s="3"/>
      <c r="KES27" s="426"/>
      <c r="KET27" s="3"/>
      <c r="KEU27" s="564"/>
      <c r="KEV27" s="3"/>
      <c r="KEW27" s="426"/>
      <c r="KEX27" s="3"/>
      <c r="KEY27" s="564"/>
      <c r="KEZ27" s="3"/>
      <c r="KFA27" s="426"/>
      <c r="KFB27" s="3"/>
      <c r="KFC27" s="564"/>
      <c r="KFD27" s="3"/>
      <c r="KFE27" s="426"/>
      <c r="KFF27" s="3"/>
      <c r="KFG27" s="564"/>
      <c r="KFH27" s="3"/>
      <c r="KFI27" s="426"/>
      <c r="KFJ27" s="3"/>
      <c r="KFK27" s="564"/>
      <c r="KFL27" s="3"/>
      <c r="KFM27" s="426"/>
      <c r="KFN27" s="3"/>
      <c r="KFO27" s="564"/>
      <c r="KFP27" s="3"/>
      <c r="KFQ27" s="426"/>
      <c r="KFR27" s="3"/>
      <c r="KFS27" s="564"/>
      <c r="KFT27" s="3"/>
      <c r="KFU27" s="426"/>
      <c r="KFV27" s="3"/>
      <c r="KFW27" s="564"/>
      <c r="KFX27" s="3"/>
      <c r="KFY27" s="426"/>
      <c r="KFZ27" s="3"/>
      <c r="KGA27" s="564"/>
      <c r="KGB27" s="3"/>
      <c r="KGC27" s="426"/>
      <c r="KGD27" s="3"/>
      <c r="KGE27" s="564"/>
      <c r="KGF27" s="3"/>
      <c r="KGG27" s="426"/>
      <c r="KGH27" s="3"/>
      <c r="KGI27" s="564"/>
      <c r="KGJ27" s="3"/>
      <c r="KGK27" s="426"/>
      <c r="KGL27" s="3"/>
      <c r="KGM27" s="564"/>
      <c r="KGN27" s="3"/>
      <c r="KGO27" s="426"/>
      <c r="KGP27" s="3"/>
      <c r="KGQ27" s="564"/>
      <c r="KGR27" s="3"/>
      <c r="KGS27" s="426"/>
      <c r="KGT27" s="3"/>
      <c r="KGU27" s="564"/>
      <c r="KGV27" s="3"/>
      <c r="KGW27" s="426"/>
      <c r="KGX27" s="3"/>
      <c r="KGY27" s="564"/>
      <c r="KGZ27" s="3"/>
      <c r="KHA27" s="426"/>
      <c r="KHB27" s="3"/>
      <c r="KHC27" s="564"/>
      <c r="KHD27" s="3"/>
      <c r="KHE27" s="426"/>
      <c r="KHF27" s="3"/>
      <c r="KHG27" s="564"/>
      <c r="KHH27" s="3"/>
      <c r="KHI27" s="426"/>
      <c r="KHJ27" s="3"/>
      <c r="KHK27" s="564"/>
      <c r="KHL27" s="3"/>
      <c r="KHM27" s="426"/>
      <c r="KHN27" s="3"/>
      <c r="KHO27" s="564"/>
      <c r="KHP27" s="3"/>
      <c r="KHQ27" s="426"/>
      <c r="KHR27" s="3"/>
      <c r="KHS27" s="564"/>
      <c r="KHT27" s="3"/>
      <c r="KHU27" s="426"/>
      <c r="KHV27" s="3"/>
      <c r="KHW27" s="564"/>
      <c r="KHX27" s="3"/>
      <c r="KHY27" s="426"/>
      <c r="KHZ27" s="3"/>
      <c r="KIA27" s="564"/>
      <c r="KIB27" s="3"/>
      <c r="KIC27" s="426"/>
      <c r="KID27" s="3"/>
      <c r="KIE27" s="564"/>
      <c r="KIF27" s="3"/>
      <c r="KIG27" s="426"/>
      <c r="KIH27" s="3"/>
      <c r="KII27" s="564"/>
      <c r="KIJ27" s="3"/>
      <c r="KIK27" s="426"/>
      <c r="KIL27" s="3"/>
      <c r="KIM27" s="564"/>
      <c r="KIN27" s="3"/>
      <c r="KIO27" s="426"/>
      <c r="KIP27" s="3"/>
      <c r="KIQ27" s="564"/>
      <c r="KIR27" s="3"/>
      <c r="KIS27" s="426"/>
      <c r="KIT27" s="3"/>
      <c r="KIU27" s="564"/>
      <c r="KIV27" s="3"/>
      <c r="KIW27" s="426"/>
      <c r="KIX27" s="3"/>
      <c r="KIY27" s="564"/>
      <c r="KIZ27" s="3"/>
      <c r="KJA27" s="426"/>
      <c r="KJB27" s="3"/>
      <c r="KJC27" s="564"/>
      <c r="KJD27" s="3"/>
      <c r="KJE27" s="426"/>
      <c r="KJF27" s="3"/>
      <c r="KJG27" s="564"/>
      <c r="KJH27" s="3"/>
      <c r="KJI27" s="426"/>
      <c r="KJJ27" s="3"/>
      <c r="KJK27" s="564"/>
      <c r="KJL27" s="3"/>
      <c r="KJM27" s="426"/>
      <c r="KJN27" s="3"/>
      <c r="KJO27" s="564"/>
      <c r="KJP27" s="3"/>
      <c r="KJQ27" s="426"/>
      <c r="KJR27" s="3"/>
      <c r="KJS27" s="564"/>
      <c r="KJT27" s="3"/>
      <c r="KJU27" s="426"/>
      <c r="KJV27" s="3"/>
      <c r="KJW27" s="564"/>
      <c r="KJX27" s="3"/>
      <c r="KJY27" s="426"/>
      <c r="KJZ27" s="3"/>
      <c r="KKA27" s="564"/>
      <c r="KKB27" s="3"/>
      <c r="KKC27" s="426"/>
      <c r="KKD27" s="3"/>
      <c r="KKE27" s="564"/>
      <c r="KKF27" s="3"/>
      <c r="KKG27" s="426"/>
      <c r="KKH27" s="3"/>
      <c r="KKI27" s="564"/>
      <c r="KKJ27" s="3"/>
      <c r="KKK27" s="426"/>
      <c r="KKL27" s="3"/>
      <c r="KKM27" s="564"/>
      <c r="KKN27" s="3"/>
      <c r="KKO27" s="426"/>
      <c r="KKP27" s="3"/>
      <c r="KKQ27" s="564"/>
      <c r="KKR27" s="3"/>
      <c r="KKS27" s="426"/>
      <c r="KKT27" s="3"/>
      <c r="KKU27" s="564"/>
      <c r="KKV27" s="3"/>
      <c r="KKW27" s="426"/>
      <c r="KKX27" s="3"/>
      <c r="KKY27" s="564"/>
      <c r="KKZ27" s="3"/>
      <c r="KLA27" s="426"/>
      <c r="KLB27" s="3"/>
      <c r="KLC27" s="564"/>
      <c r="KLD27" s="3"/>
      <c r="KLE27" s="426"/>
      <c r="KLF27" s="3"/>
      <c r="KLG27" s="564"/>
      <c r="KLH27" s="3"/>
      <c r="KLI27" s="426"/>
      <c r="KLJ27" s="3"/>
      <c r="KLK27" s="564"/>
      <c r="KLL27" s="3"/>
      <c r="KLM27" s="426"/>
      <c r="KLN27" s="3"/>
      <c r="KLO27" s="564"/>
      <c r="KLP27" s="3"/>
      <c r="KLQ27" s="426"/>
      <c r="KLR27" s="3"/>
      <c r="KLS27" s="564"/>
      <c r="KLT27" s="3"/>
      <c r="KLU27" s="426"/>
      <c r="KLV27" s="3"/>
      <c r="KLW27" s="564"/>
      <c r="KLX27" s="3"/>
      <c r="KLY27" s="426"/>
      <c r="KLZ27" s="3"/>
      <c r="KMA27" s="564"/>
      <c r="KMB27" s="3"/>
      <c r="KMC27" s="426"/>
      <c r="KMD27" s="3"/>
      <c r="KME27" s="564"/>
      <c r="KMF27" s="3"/>
      <c r="KMG27" s="426"/>
      <c r="KMH27" s="3"/>
      <c r="KMI27" s="564"/>
      <c r="KMJ27" s="3"/>
      <c r="KMK27" s="426"/>
      <c r="KML27" s="3"/>
      <c r="KMM27" s="564"/>
      <c r="KMN27" s="3"/>
      <c r="KMO27" s="426"/>
      <c r="KMP27" s="3"/>
      <c r="KMQ27" s="564"/>
      <c r="KMR27" s="3"/>
      <c r="KMS27" s="426"/>
      <c r="KMT27" s="3"/>
      <c r="KMU27" s="564"/>
      <c r="KMV27" s="3"/>
      <c r="KMW27" s="426"/>
      <c r="KMX27" s="3"/>
      <c r="KMY27" s="564"/>
      <c r="KMZ27" s="3"/>
      <c r="KNA27" s="426"/>
      <c r="KNB27" s="3"/>
      <c r="KNC27" s="564"/>
      <c r="KND27" s="3"/>
      <c r="KNE27" s="426"/>
      <c r="KNF27" s="3"/>
      <c r="KNG27" s="564"/>
      <c r="KNH27" s="3"/>
      <c r="KNI27" s="426"/>
      <c r="KNJ27" s="3"/>
      <c r="KNK27" s="564"/>
      <c r="KNL27" s="3"/>
      <c r="KNM27" s="426"/>
      <c r="KNN27" s="3"/>
      <c r="KNO27" s="564"/>
      <c r="KNP27" s="3"/>
      <c r="KNQ27" s="426"/>
      <c r="KNR27" s="3"/>
      <c r="KNS27" s="564"/>
      <c r="KNT27" s="3"/>
      <c r="KNU27" s="426"/>
      <c r="KNV27" s="3"/>
      <c r="KNW27" s="564"/>
      <c r="KNX27" s="3"/>
      <c r="KNY27" s="426"/>
      <c r="KNZ27" s="3"/>
      <c r="KOA27" s="564"/>
      <c r="KOB27" s="3"/>
      <c r="KOC27" s="426"/>
      <c r="KOD27" s="3"/>
      <c r="KOE27" s="564"/>
      <c r="KOF27" s="3"/>
      <c r="KOG27" s="426"/>
      <c r="KOH27" s="3"/>
      <c r="KOI27" s="564"/>
      <c r="KOJ27" s="3"/>
      <c r="KOK27" s="426"/>
      <c r="KOL27" s="3"/>
      <c r="KOM27" s="564"/>
      <c r="KON27" s="3"/>
      <c r="KOO27" s="426"/>
      <c r="KOP27" s="3"/>
      <c r="KOQ27" s="564"/>
      <c r="KOR27" s="3"/>
      <c r="KOS27" s="426"/>
      <c r="KOT27" s="3"/>
      <c r="KOU27" s="564"/>
      <c r="KOV27" s="3"/>
      <c r="KOW27" s="426"/>
      <c r="KOX27" s="3"/>
      <c r="KOY27" s="564"/>
      <c r="KOZ27" s="3"/>
      <c r="KPA27" s="426"/>
      <c r="KPB27" s="3"/>
      <c r="KPC27" s="564"/>
      <c r="KPD27" s="3"/>
      <c r="KPE27" s="426"/>
      <c r="KPF27" s="3"/>
      <c r="KPG27" s="564"/>
      <c r="KPH27" s="3"/>
      <c r="KPI27" s="426"/>
      <c r="KPJ27" s="3"/>
      <c r="KPK27" s="564"/>
      <c r="KPL27" s="3"/>
      <c r="KPM27" s="426"/>
      <c r="KPN27" s="3"/>
      <c r="KPO27" s="564"/>
      <c r="KPP27" s="3"/>
      <c r="KPQ27" s="426"/>
      <c r="KPR27" s="3"/>
      <c r="KPS27" s="564"/>
      <c r="KPT27" s="3"/>
      <c r="KPU27" s="426"/>
      <c r="KPV27" s="3"/>
      <c r="KPW27" s="564"/>
      <c r="KPX27" s="3"/>
      <c r="KPY27" s="426"/>
      <c r="KPZ27" s="3"/>
      <c r="KQA27" s="564"/>
      <c r="KQB27" s="3"/>
      <c r="KQC27" s="426"/>
      <c r="KQD27" s="3"/>
      <c r="KQE27" s="564"/>
      <c r="KQF27" s="3"/>
      <c r="KQG27" s="426"/>
      <c r="KQH27" s="3"/>
      <c r="KQI27" s="564"/>
      <c r="KQJ27" s="3"/>
      <c r="KQK27" s="426"/>
      <c r="KQL27" s="3"/>
      <c r="KQM27" s="564"/>
      <c r="KQN27" s="3"/>
      <c r="KQO27" s="426"/>
      <c r="KQP27" s="3"/>
      <c r="KQQ27" s="564"/>
      <c r="KQR27" s="3"/>
      <c r="KQS27" s="426"/>
      <c r="KQT27" s="3"/>
      <c r="KQU27" s="564"/>
      <c r="KQV27" s="3"/>
      <c r="KQW27" s="426"/>
      <c r="KQX27" s="3"/>
      <c r="KQY27" s="564"/>
      <c r="KQZ27" s="3"/>
      <c r="KRA27" s="426"/>
      <c r="KRB27" s="3"/>
      <c r="KRC27" s="564"/>
      <c r="KRD27" s="3"/>
      <c r="KRE27" s="426"/>
      <c r="KRF27" s="3"/>
      <c r="KRG27" s="564"/>
      <c r="KRH27" s="3"/>
      <c r="KRI27" s="426"/>
      <c r="KRJ27" s="3"/>
      <c r="KRK27" s="564"/>
      <c r="KRL27" s="3"/>
      <c r="KRM27" s="426"/>
      <c r="KRN27" s="3"/>
      <c r="KRO27" s="564"/>
      <c r="KRP27" s="3"/>
      <c r="KRQ27" s="426"/>
      <c r="KRR27" s="3"/>
      <c r="KRS27" s="564"/>
      <c r="KRT27" s="3"/>
      <c r="KRU27" s="426"/>
      <c r="KRV27" s="3"/>
      <c r="KRW27" s="564"/>
      <c r="KRX27" s="3"/>
      <c r="KRY27" s="426"/>
      <c r="KRZ27" s="3"/>
      <c r="KSA27" s="564"/>
      <c r="KSB27" s="3"/>
      <c r="KSC27" s="426"/>
      <c r="KSD27" s="3"/>
      <c r="KSE27" s="564"/>
      <c r="KSF27" s="3"/>
      <c r="KSG27" s="426"/>
      <c r="KSH27" s="3"/>
      <c r="KSI27" s="564"/>
      <c r="KSJ27" s="3"/>
      <c r="KSK27" s="426"/>
      <c r="KSL27" s="3"/>
      <c r="KSM27" s="564"/>
      <c r="KSN27" s="3"/>
      <c r="KSO27" s="426"/>
      <c r="KSP27" s="3"/>
      <c r="KSQ27" s="564"/>
      <c r="KSR27" s="3"/>
      <c r="KSS27" s="426"/>
      <c r="KST27" s="3"/>
      <c r="KSU27" s="564"/>
      <c r="KSV27" s="3"/>
      <c r="KSW27" s="426"/>
      <c r="KSX27" s="3"/>
      <c r="KSY27" s="564"/>
      <c r="KSZ27" s="3"/>
      <c r="KTA27" s="426"/>
      <c r="KTB27" s="3"/>
      <c r="KTC27" s="564"/>
      <c r="KTD27" s="3"/>
      <c r="KTE27" s="426"/>
      <c r="KTF27" s="3"/>
      <c r="KTG27" s="564"/>
      <c r="KTH27" s="3"/>
      <c r="KTI27" s="426"/>
      <c r="KTJ27" s="3"/>
      <c r="KTK27" s="564"/>
      <c r="KTL27" s="3"/>
      <c r="KTM27" s="426"/>
      <c r="KTN27" s="3"/>
      <c r="KTO27" s="564"/>
      <c r="KTP27" s="3"/>
      <c r="KTQ27" s="426"/>
      <c r="KTR27" s="3"/>
      <c r="KTS27" s="564"/>
      <c r="KTT27" s="3"/>
      <c r="KTU27" s="426"/>
      <c r="KTV27" s="3"/>
      <c r="KTW27" s="564"/>
      <c r="KTX27" s="3"/>
      <c r="KTY27" s="426"/>
      <c r="KTZ27" s="3"/>
      <c r="KUA27" s="564"/>
      <c r="KUB27" s="3"/>
      <c r="KUC27" s="426"/>
      <c r="KUD27" s="3"/>
      <c r="KUE27" s="564"/>
      <c r="KUF27" s="3"/>
      <c r="KUG27" s="426"/>
      <c r="KUH27" s="3"/>
      <c r="KUI27" s="564"/>
      <c r="KUJ27" s="3"/>
      <c r="KUK27" s="426"/>
      <c r="KUL27" s="3"/>
      <c r="KUM27" s="564"/>
      <c r="KUN27" s="3"/>
      <c r="KUO27" s="426"/>
      <c r="KUP27" s="3"/>
      <c r="KUQ27" s="564"/>
      <c r="KUR27" s="3"/>
      <c r="KUS27" s="426"/>
      <c r="KUT27" s="3"/>
      <c r="KUU27" s="564"/>
      <c r="KUV27" s="3"/>
      <c r="KUW27" s="426"/>
      <c r="KUX27" s="3"/>
      <c r="KUY27" s="564"/>
      <c r="KUZ27" s="3"/>
      <c r="KVA27" s="426"/>
      <c r="KVB27" s="3"/>
      <c r="KVC27" s="564"/>
      <c r="KVD27" s="3"/>
      <c r="KVE27" s="426"/>
      <c r="KVF27" s="3"/>
      <c r="KVG27" s="564"/>
      <c r="KVH27" s="3"/>
      <c r="KVI27" s="426"/>
      <c r="KVJ27" s="3"/>
      <c r="KVK27" s="564"/>
      <c r="KVL27" s="3"/>
      <c r="KVM27" s="426"/>
      <c r="KVN27" s="3"/>
      <c r="KVO27" s="564"/>
      <c r="KVP27" s="3"/>
      <c r="KVQ27" s="426"/>
      <c r="KVR27" s="3"/>
      <c r="KVS27" s="564"/>
      <c r="KVT27" s="3"/>
      <c r="KVU27" s="426"/>
      <c r="KVV27" s="3"/>
      <c r="KVW27" s="564"/>
      <c r="KVX27" s="3"/>
      <c r="KVY27" s="426"/>
      <c r="KVZ27" s="3"/>
      <c r="KWA27" s="564"/>
      <c r="KWB27" s="3"/>
      <c r="KWC27" s="426"/>
      <c r="KWD27" s="3"/>
      <c r="KWE27" s="564"/>
      <c r="KWF27" s="3"/>
      <c r="KWG27" s="426"/>
      <c r="KWH27" s="3"/>
      <c r="KWI27" s="564"/>
      <c r="KWJ27" s="3"/>
      <c r="KWK27" s="426"/>
      <c r="KWL27" s="3"/>
      <c r="KWM27" s="564"/>
      <c r="KWN27" s="3"/>
      <c r="KWO27" s="426"/>
      <c r="KWP27" s="3"/>
      <c r="KWQ27" s="564"/>
      <c r="KWR27" s="3"/>
      <c r="KWS27" s="426"/>
      <c r="KWT27" s="3"/>
      <c r="KWU27" s="564"/>
      <c r="KWV27" s="3"/>
      <c r="KWW27" s="426"/>
      <c r="KWX27" s="3"/>
      <c r="KWY27" s="564"/>
      <c r="KWZ27" s="3"/>
      <c r="KXA27" s="426"/>
      <c r="KXB27" s="3"/>
      <c r="KXC27" s="564"/>
      <c r="KXD27" s="3"/>
      <c r="KXE27" s="426"/>
      <c r="KXF27" s="3"/>
      <c r="KXG27" s="564"/>
      <c r="KXH27" s="3"/>
      <c r="KXI27" s="426"/>
      <c r="KXJ27" s="3"/>
      <c r="KXK27" s="564"/>
      <c r="KXL27" s="3"/>
      <c r="KXM27" s="426"/>
      <c r="KXN27" s="3"/>
      <c r="KXO27" s="564"/>
      <c r="KXP27" s="3"/>
      <c r="KXQ27" s="426"/>
      <c r="KXR27" s="3"/>
      <c r="KXS27" s="564"/>
      <c r="KXT27" s="3"/>
      <c r="KXU27" s="426"/>
      <c r="KXV27" s="3"/>
      <c r="KXW27" s="564"/>
      <c r="KXX27" s="3"/>
      <c r="KXY27" s="426"/>
      <c r="KXZ27" s="3"/>
      <c r="KYA27" s="564"/>
      <c r="KYB27" s="3"/>
      <c r="KYC27" s="426"/>
      <c r="KYD27" s="3"/>
      <c r="KYE27" s="564"/>
      <c r="KYF27" s="3"/>
      <c r="KYG27" s="426"/>
      <c r="KYH27" s="3"/>
      <c r="KYI27" s="564"/>
      <c r="KYJ27" s="3"/>
      <c r="KYK27" s="426"/>
      <c r="KYL27" s="3"/>
      <c r="KYM27" s="564"/>
      <c r="KYN27" s="3"/>
      <c r="KYO27" s="426"/>
      <c r="KYP27" s="3"/>
      <c r="KYQ27" s="564"/>
      <c r="KYR27" s="3"/>
      <c r="KYS27" s="426"/>
      <c r="KYT27" s="3"/>
      <c r="KYU27" s="564"/>
      <c r="KYV27" s="3"/>
      <c r="KYW27" s="426"/>
      <c r="KYX27" s="3"/>
      <c r="KYY27" s="564"/>
      <c r="KYZ27" s="3"/>
      <c r="KZA27" s="426"/>
      <c r="KZB27" s="3"/>
      <c r="KZC27" s="564"/>
      <c r="KZD27" s="3"/>
      <c r="KZE27" s="426"/>
      <c r="KZF27" s="3"/>
      <c r="KZG27" s="564"/>
      <c r="KZH27" s="3"/>
      <c r="KZI27" s="426"/>
      <c r="KZJ27" s="3"/>
      <c r="KZK27" s="564"/>
      <c r="KZL27" s="3"/>
      <c r="KZM27" s="426"/>
      <c r="KZN27" s="3"/>
      <c r="KZO27" s="564"/>
      <c r="KZP27" s="3"/>
      <c r="KZQ27" s="426"/>
      <c r="KZR27" s="3"/>
      <c r="KZS27" s="564"/>
      <c r="KZT27" s="3"/>
      <c r="KZU27" s="426"/>
      <c r="KZV27" s="3"/>
      <c r="KZW27" s="564"/>
      <c r="KZX27" s="3"/>
      <c r="KZY27" s="426"/>
      <c r="KZZ27" s="3"/>
      <c r="LAA27" s="564"/>
      <c r="LAB27" s="3"/>
      <c r="LAC27" s="426"/>
      <c r="LAD27" s="3"/>
      <c r="LAE27" s="564"/>
      <c r="LAF27" s="3"/>
      <c r="LAG27" s="426"/>
      <c r="LAH27" s="3"/>
      <c r="LAI27" s="564"/>
      <c r="LAJ27" s="3"/>
      <c r="LAK27" s="426"/>
      <c r="LAL27" s="3"/>
      <c r="LAM27" s="564"/>
      <c r="LAN27" s="3"/>
      <c r="LAO27" s="426"/>
      <c r="LAP27" s="3"/>
      <c r="LAQ27" s="564"/>
      <c r="LAR27" s="3"/>
      <c r="LAS27" s="426"/>
      <c r="LAT27" s="3"/>
      <c r="LAU27" s="564"/>
      <c r="LAV27" s="3"/>
      <c r="LAW27" s="426"/>
      <c r="LAX27" s="3"/>
      <c r="LAY27" s="564"/>
      <c r="LAZ27" s="3"/>
      <c r="LBA27" s="426"/>
      <c r="LBB27" s="3"/>
      <c r="LBC27" s="564"/>
      <c r="LBD27" s="3"/>
      <c r="LBE27" s="426"/>
      <c r="LBF27" s="3"/>
      <c r="LBG27" s="564"/>
      <c r="LBH27" s="3"/>
      <c r="LBI27" s="426"/>
      <c r="LBJ27" s="3"/>
      <c r="LBK27" s="564"/>
      <c r="LBL27" s="3"/>
      <c r="LBM27" s="426"/>
      <c r="LBN27" s="3"/>
      <c r="LBO27" s="564"/>
      <c r="LBP27" s="3"/>
      <c r="LBQ27" s="426"/>
      <c r="LBR27" s="3"/>
      <c r="LBS27" s="564"/>
      <c r="LBT27" s="3"/>
      <c r="LBU27" s="426"/>
      <c r="LBV27" s="3"/>
      <c r="LBW27" s="564"/>
      <c r="LBX27" s="3"/>
      <c r="LBY27" s="426"/>
      <c r="LBZ27" s="3"/>
      <c r="LCA27" s="564"/>
      <c r="LCB27" s="3"/>
      <c r="LCC27" s="426"/>
      <c r="LCD27" s="3"/>
      <c r="LCE27" s="564"/>
      <c r="LCF27" s="3"/>
      <c r="LCG27" s="426"/>
      <c r="LCH27" s="3"/>
      <c r="LCI27" s="564"/>
      <c r="LCJ27" s="3"/>
      <c r="LCK27" s="426"/>
      <c r="LCL27" s="3"/>
      <c r="LCM27" s="564"/>
      <c r="LCN27" s="3"/>
      <c r="LCO27" s="426"/>
      <c r="LCP27" s="3"/>
      <c r="LCQ27" s="564"/>
      <c r="LCR27" s="3"/>
      <c r="LCS27" s="426"/>
      <c r="LCT27" s="3"/>
      <c r="LCU27" s="564"/>
      <c r="LCV27" s="3"/>
      <c r="LCW27" s="426"/>
      <c r="LCX27" s="3"/>
      <c r="LCY27" s="564"/>
      <c r="LCZ27" s="3"/>
      <c r="LDA27" s="426"/>
      <c r="LDB27" s="3"/>
      <c r="LDC27" s="564"/>
      <c r="LDD27" s="3"/>
      <c r="LDE27" s="426"/>
      <c r="LDF27" s="3"/>
      <c r="LDG27" s="564"/>
      <c r="LDH27" s="3"/>
      <c r="LDI27" s="426"/>
      <c r="LDJ27" s="3"/>
      <c r="LDK27" s="564"/>
      <c r="LDL27" s="3"/>
      <c r="LDM27" s="426"/>
      <c r="LDN27" s="3"/>
      <c r="LDO27" s="564"/>
      <c r="LDP27" s="3"/>
      <c r="LDQ27" s="426"/>
      <c r="LDR27" s="3"/>
      <c r="LDS27" s="564"/>
      <c r="LDT27" s="3"/>
      <c r="LDU27" s="426"/>
      <c r="LDV27" s="3"/>
      <c r="LDW27" s="564"/>
      <c r="LDX27" s="3"/>
      <c r="LDY27" s="426"/>
      <c r="LDZ27" s="3"/>
      <c r="LEA27" s="564"/>
      <c r="LEB27" s="3"/>
      <c r="LEC27" s="426"/>
      <c r="LED27" s="3"/>
      <c r="LEE27" s="564"/>
      <c r="LEF27" s="3"/>
      <c r="LEG27" s="426"/>
      <c r="LEH27" s="3"/>
      <c r="LEI27" s="564"/>
      <c r="LEJ27" s="3"/>
      <c r="LEK27" s="426"/>
      <c r="LEL27" s="3"/>
      <c r="LEM27" s="564"/>
      <c r="LEN27" s="3"/>
      <c r="LEO27" s="426"/>
      <c r="LEP27" s="3"/>
      <c r="LEQ27" s="564"/>
      <c r="LER27" s="3"/>
      <c r="LES27" s="426"/>
      <c r="LET27" s="3"/>
      <c r="LEU27" s="564"/>
      <c r="LEV27" s="3"/>
      <c r="LEW27" s="426"/>
      <c r="LEX27" s="3"/>
      <c r="LEY27" s="564"/>
      <c r="LEZ27" s="3"/>
      <c r="LFA27" s="426"/>
      <c r="LFB27" s="3"/>
      <c r="LFC27" s="564"/>
      <c r="LFD27" s="3"/>
      <c r="LFE27" s="426"/>
      <c r="LFF27" s="3"/>
      <c r="LFG27" s="564"/>
      <c r="LFH27" s="3"/>
      <c r="LFI27" s="426"/>
      <c r="LFJ27" s="3"/>
      <c r="LFK27" s="564"/>
      <c r="LFL27" s="3"/>
      <c r="LFM27" s="426"/>
      <c r="LFN27" s="3"/>
      <c r="LFO27" s="564"/>
      <c r="LFP27" s="3"/>
      <c r="LFQ27" s="426"/>
      <c r="LFR27" s="3"/>
      <c r="LFS27" s="564"/>
      <c r="LFT27" s="3"/>
      <c r="LFU27" s="426"/>
      <c r="LFV27" s="3"/>
      <c r="LFW27" s="564"/>
      <c r="LFX27" s="3"/>
      <c r="LFY27" s="426"/>
      <c r="LFZ27" s="3"/>
      <c r="LGA27" s="564"/>
      <c r="LGB27" s="3"/>
      <c r="LGC27" s="426"/>
      <c r="LGD27" s="3"/>
      <c r="LGE27" s="564"/>
      <c r="LGF27" s="3"/>
      <c r="LGG27" s="426"/>
      <c r="LGH27" s="3"/>
      <c r="LGI27" s="564"/>
      <c r="LGJ27" s="3"/>
      <c r="LGK27" s="426"/>
      <c r="LGL27" s="3"/>
      <c r="LGM27" s="564"/>
      <c r="LGN27" s="3"/>
      <c r="LGO27" s="426"/>
      <c r="LGP27" s="3"/>
      <c r="LGQ27" s="564"/>
      <c r="LGR27" s="3"/>
      <c r="LGS27" s="426"/>
      <c r="LGT27" s="3"/>
      <c r="LGU27" s="564"/>
      <c r="LGV27" s="3"/>
      <c r="LGW27" s="426"/>
      <c r="LGX27" s="3"/>
      <c r="LGY27" s="564"/>
      <c r="LGZ27" s="3"/>
      <c r="LHA27" s="426"/>
      <c r="LHB27" s="3"/>
      <c r="LHC27" s="564"/>
      <c r="LHD27" s="3"/>
      <c r="LHE27" s="426"/>
      <c r="LHF27" s="3"/>
      <c r="LHG27" s="564"/>
      <c r="LHH27" s="3"/>
      <c r="LHI27" s="426"/>
      <c r="LHJ27" s="3"/>
      <c r="LHK27" s="564"/>
      <c r="LHL27" s="3"/>
      <c r="LHM27" s="426"/>
      <c r="LHN27" s="3"/>
      <c r="LHO27" s="564"/>
      <c r="LHP27" s="3"/>
      <c r="LHQ27" s="426"/>
      <c r="LHR27" s="3"/>
      <c r="LHS27" s="564"/>
      <c r="LHT27" s="3"/>
      <c r="LHU27" s="426"/>
      <c r="LHV27" s="3"/>
      <c r="LHW27" s="564"/>
      <c r="LHX27" s="3"/>
      <c r="LHY27" s="426"/>
      <c r="LHZ27" s="3"/>
      <c r="LIA27" s="564"/>
      <c r="LIB27" s="3"/>
      <c r="LIC27" s="426"/>
      <c r="LID27" s="3"/>
      <c r="LIE27" s="564"/>
      <c r="LIF27" s="3"/>
      <c r="LIG27" s="426"/>
      <c r="LIH27" s="3"/>
      <c r="LII27" s="564"/>
      <c r="LIJ27" s="3"/>
      <c r="LIK27" s="426"/>
      <c r="LIL27" s="3"/>
      <c r="LIM27" s="564"/>
      <c r="LIN27" s="3"/>
      <c r="LIO27" s="426"/>
      <c r="LIP27" s="3"/>
      <c r="LIQ27" s="564"/>
      <c r="LIR27" s="3"/>
      <c r="LIS27" s="426"/>
      <c r="LIT27" s="3"/>
      <c r="LIU27" s="564"/>
      <c r="LIV27" s="3"/>
      <c r="LIW27" s="426"/>
      <c r="LIX27" s="3"/>
      <c r="LIY27" s="564"/>
      <c r="LIZ27" s="3"/>
      <c r="LJA27" s="426"/>
      <c r="LJB27" s="3"/>
      <c r="LJC27" s="564"/>
      <c r="LJD27" s="3"/>
      <c r="LJE27" s="426"/>
      <c r="LJF27" s="3"/>
      <c r="LJG27" s="564"/>
      <c r="LJH27" s="3"/>
      <c r="LJI27" s="426"/>
      <c r="LJJ27" s="3"/>
      <c r="LJK27" s="564"/>
      <c r="LJL27" s="3"/>
      <c r="LJM27" s="426"/>
      <c r="LJN27" s="3"/>
      <c r="LJO27" s="564"/>
      <c r="LJP27" s="3"/>
      <c r="LJQ27" s="426"/>
      <c r="LJR27" s="3"/>
      <c r="LJS27" s="564"/>
      <c r="LJT27" s="3"/>
      <c r="LJU27" s="426"/>
      <c r="LJV27" s="3"/>
      <c r="LJW27" s="564"/>
      <c r="LJX27" s="3"/>
      <c r="LJY27" s="426"/>
      <c r="LJZ27" s="3"/>
      <c r="LKA27" s="564"/>
      <c r="LKB27" s="3"/>
      <c r="LKC27" s="426"/>
      <c r="LKD27" s="3"/>
      <c r="LKE27" s="564"/>
      <c r="LKF27" s="3"/>
      <c r="LKG27" s="426"/>
      <c r="LKH27" s="3"/>
      <c r="LKI27" s="564"/>
      <c r="LKJ27" s="3"/>
      <c r="LKK27" s="426"/>
      <c r="LKL27" s="3"/>
      <c r="LKM27" s="564"/>
      <c r="LKN27" s="3"/>
      <c r="LKO27" s="426"/>
      <c r="LKP27" s="3"/>
      <c r="LKQ27" s="564"/>
      <c r="LKR27" s="3"/>
      <c r="LKS27" s="426"/>
      <c r="LKT27" s="3"/>
      <c r="LKU27" s="564"/>
      <c r="LKV27" s="3"/>
      <c r="LKW27" s="426"/>
      <c r="LKX27" s="3"/>
      <c r="LKY27" s="564"/>
      <c r="LKZ27" s="3"/>
      <c r="LLA27" s="426"/>
      <c r="LLB27" s="3"/>
      <c r="LLC27" s="564"/>
      <c r="LLD27" s="3"/>
      <c r="LLE27" s="426"/>
      <c r="LLF27" s="3"/>
      <c r="LLG27" s="564"/>
      <c r="LLH27" s="3"/>
      <c r="LLI27" s="426"/>
      <c r="LLJ27" s="3"/>
      <c r="LLK27" s="564"/>
      <c r="LLL27" s="3"/>
      <c r="LLM27" s="426"/>
      <c r="LLN27" s="3"/>
      <c r="LLO27" s="564"/>
      <c r="LLP27" s="3"/>
      <c r="LLQ27" s="426"/>
      <c r="LLR27" s="3"/>
      <c r="LLS27" s="564"/>
      <c r="LLT27" s="3"/>
      <c r="LLU27" s="426"/>
      <c r="LLV27" s="3"/>
      <c r="LLW27" s="564"/>
      <c r="LLX27" s="3"/>
      <c r="LLY27" s="426"/>
      <c r="LLZ27" s="3"/>
      <c r="LMA27" s="564"/>
      <c r="LMB27" s="3"/>
      <c r="LMC27" s="426"/>
      <c r="LMD27" s="3"/>
      <c r="LME27" s="564"/>
      <c r="LMF27" s="3"/>
      <c r="LMG27" s="426"/>
      <c r="LMH27" s="3"/>
      <c r="LMI27" s="564"/>
      <c r="LMJ27" s="3"/>
      <c r="LMK27" s="426"/>
      <c r="LML27" s="3"/>
      <c r="LMM27" s="564"/>
      <c r="LMN27" s="3"/>
      <c r="LMO27" s="426"/>
      <c r="LMP27" s="3"/>
      <c r="LMQ27" s="564"/>
      <c r="LMR27" s="3"/>
      <c r="LMS27" s="426"/>
      <c r="LMT27" s="3"/>
      <c r="LMU27" s="564"/>
      <c r="LMV27" s="3"/>
      <c r="LMW27" s="426"/>
      <c r="LMX27" s="3"/>
      <c r="LMY27" s="564"/>
      <c r="LMZ27" s="3"/>
      <c r="LNA27" s="426"/>
      <c r="LNB27" s="3"/>
      <c r="LNC27" s="564"/>
      <c r="LND27" s="3"/>
      <c r="LNE27" s="426"/>
      <c r="LNF27" s="3"/>
      <c r="LNG27" s="564"/>
      <c r="LNH27" s="3"/>
      <c r="LNI27" s="426"/>
      <c r="LNJ27" s="3"/>
      <c r="LNK27" s="564"/>
      <c r="LNL27" s="3"/>
      <c r="LNM27" s="426"/>
      <c r="LNN27" s="3"/>
      <c r="LNO27" s="564"/>
      <c r="LNP27" s="3"/>
      <c r="LNQ27" s="426"/>
      <c r="LNR27" s="3"/>
      <c r="LNS27" s="564"/>
      <c r="LNT27" s="3"/>
      <c r="LNU27" s="426"/>
      <c r="LNV27" s="3"/>
      <c r="LNW27" s="564"/>
      <c r="LNX27" s="3"/>
      <c r="LNY27" s="426"/>
      <c r="LNZ27" s="3"/>
      <c r="LOA27" s="564"/>
      <c r="LOB27" s="3"/>
      <c r="LOC27" s="426"/>
      <c r="LOD27" s="3"/>
      <c r="LOE27" s="564"/>
      <c r="LOF27" s="3"/>
      <c r="LOG27" s="426"/>
      <c r="LOH27" s="3"/>
      <c r="LOI27" s="564"/>
      <c r="LOJ27" s="3"/>
      <c r="LOK27" s="426"/>
      <c r="LOL27" s="3"/>
      <c r="LOM27" s="564"/>
      <c r="LON27" s="3"/>
      <c r="LOO27" s="426"/>
      <c r="LOP27" s="3"/>
      <c r="LOQ27" s="564"/>
      <c r="LOR27" s="3"/>
      <c r="LOS27" s="426"/>
      <c r="LOT27" s="3"/>
      <c r="LOU27" s="564"/>
      <c r="LOV27" s="3"/>
      <c r="LOW27" s="426"/>
      <c r="LOX27" s="3"/>
      <c r="LOY27" s="564"/>
      <c r="LOZ27" s="3"/>
      <c r="LPA27" s="426"/>
      <c r="LPB27" s="3"/>
      <c r="LPC27" s="564"/>
      <c r="LPD27" s="3"/>
      <c r="LPE27" s="426"/>
      <c r="LPF27" s="3"/>
      <c r="LPG27" s="564"/>
      <c r="LPH27" s="3"/>
      <c r="LPI27" s="426"/>
      <c r="LPJ27" s="3"/>
      <c r="LPK27" s="564"/>
      <c r="LPL27" s="3"/>
      <c r="LPM27" s="426"/>
      <c r="LPN27" s="3"/>
      <c r="LPO27" s="564"/>
      <c r="LPP27" s="3"/>
      <c r="LPQ27" s="426"/>
      <c r="LPR27" s="3"/>
      <c r="LPS27" s="564"/>
      <c r="LPT27" s="3"/>
      <c r="LPU27" s="426"/>
      <c r="LPV27" s="3"/>
      <c r="LPW27" s="564"/>
      <c r="LPX27" s="3"/>
      <c r="LPY27" s="426"/>
      <c r="LPZ27" s="3"/>
      <c r="LQA27" s="564"/>
      <c r="LQB27" s="3"/>
      <c r="LQC27" s="426"/>
      <c r="LQD27" s="3"/>
      <c r="LQE27" s="564"/>
      <c r="LQF27" s="3"/>
      <c r="LQG27" s="426"/>
      <c r="LQH27" s="3"/>
      <c r="LQI27" s="564"/>
      <c r="LQJ27" s="3"/>
      <c r="LQK27" s="426"/>
      <c r="LQL27" s="3"/>
      <c r="LQM27" s="564"/>
      <c r="LQN27" s="3"/>
      <c r="LQO27" s="426"/>
      <c r="LQP27" s="3"/>
      <c r="LQQ27" s="564"/>
      <c r="LQR27" s="3"/>
      <c r="LQS27" s="426"/>
      <c r="LQT27" s="3"/>
      <c r="LQU27" s="564"/>
      <c r="LQV27" s="3"/>
      <c r="LQW27" s="426"/>
      <c r="LQX27" s="3"/>
      <c r="LQY27" s="564"/>
      <c r="LQZ27" s="3"/>
      <c r="LRA27" s="426"/>
      <c r="LRB27" s="3"/>
      <c r="LRC27" s="564"/>
      <c r="LRD27" s="3"/>
      <c r="LRE27" s="426"/>
      <c r="LRF27" s="3"/>
      <c r="LRG27" s="564"/>
      <c r="LRH27" s="3"/>
      <c r="LRI27" s="426"/>
      <c r="LRJ27" s="3"/>
      <c r="LRK27" s="564"/>
      <c r="LRL27" s="3"/>
      <c r="LRM27" s="426"/>
      <c r="LRN27" s="3"/>
      <c r="LRO27" s="564"/>
      <c r="LRP27" s="3"/>
      <c r="LRQ27" s="426"/>
      <c r="LRR27" s="3"/>
      <c r="LRS27" s="564"/>
      <c r="LRT27" s="3"/>
      <c r="LRU27" s="426"/>
      <c r="LRV27" s="3"/>
      <c r="LRW27" s="564"/>
      <c r="LRX27" s="3"/>
      <c r="LRY27" s="426"/>
      <c r="LRZ27" s="3"/>
      <c r="LSA27" s="564"/>
      <c r="LSB27" s="3"/>
      <c r="LSC27" s="426"/>
      <c r="LSD27" s="3"/>
      <c r="LSE27" s="564"/>
      <c r="LSF27" s="3"/>
      <c r="LSG27" s="426"/>
      <c r="LSH27" s="3"/>
      <c r="LSI27" s="564"/>
      <c r="LSJ27" s="3"/>
      <c r="LSK27" s="426"/>
      <c r="LSL27" s="3"/>
      <c r="LSM27" s="564"/>
      <c r="LSN27" s="3"/>
      <c r="LSO27" s="426"/>
      <c r="LSP27" s="3"/>
      <c r="LSQ27" s="564"/>
      <c r="LSR27" s="3"/>
      <c r="LSS27" s="426"/>
      <c r="LST27" s="3"/>
      <c r="LSU27" s="564"/>
      <c r="LSV27" s="3"/>
      <c r="LSW27" s="426"/>
      <c r="LSX27" s="3"/>
      <c r="LSY27" s="564"/>
      <c r="LSZ27" s="3"/>
      <c r="LTA27" s="426"/>
      <c r="LTB27" s="3"/>
      <c r="LTC27" s="564"/>
      <c r="LTD27" s="3"/>
      <c r="LTE27" s="426"/>
      <c r="LTF27" s="3"/>
      <c r="LTG27" s="564"/>
      <c r="LTH27" s="3"/>
      <c r="LTI27" s="426"/>
      <c r="LTJ27" s="3"/>
      <c r="LTK27" s="564"/>
      <c r="LTL27" s="3"/>
      <c r="LTM27" s="426"/>
      <c r="LTN27" s="3"/>
      <c r="LTO27" s="564"/>
      <c r="LTP27" s="3"/>
      <c r="LTQ27" s="426"/>
      <c r="LTR27" s="3"/>
      <c r="LTS27" s="564"/>
      <c r="LTT27" s="3"/>
      <c r="LTU27" s="426"/>
      <c r="LTV27" s="3"/>
      <c r="LTW27" s="564"/>
      <c r="LTX27" s="3"/>
      <c r="LTY27" s="426"/>
      <c r="LTZ27" s="3"/>
      <c r="LUA27" s="564"/>
      <c r="LUB27" s="3"/>
      <c r="LUC27" s="426"/>
      <c r="LUD27" s="3"/>
      <c r="LUE27" s="564"/>
      <c r="LUF27" s="3"/>
      <c r="LUG27" s="426"/>
      <c r="LUH27" s="3"/>
      <c r="LUI27" s="564"/>
      <c r="LUJ27" s="3"/>
      <c r="LUK27" s="426"/>
      <c r="LUL27" s="3"/>
      <c r="LUM27" s="564"/>
      <c r="LUN27" s="3"/>
      <c r="LUO27" s="426"/>
      <c r="LUP27" s="3"/>
      <c r="LUQ27" s="564"/>
      <c r="LUR27" s="3"/>
      <c r="LUS27" s="426"/>
      <c r="LUT27" s="3"/>
      <c r="LUU27" s="564"/>
      <c r="LUV27" s="3"/>
      <c r="LUW27" s="426"/>
      <c r="LUX27" s="3"/>
      <c r="LUY27" s="564"/>
      <c r="LUZ27" s="3"/>
      <c r="LVA27" s="426"/>
      <c r="LVB27" s="3"/>
      <c r="LVC27" s="564"/>
      <c r="LVD27" s="3"/>
      <c r="LVE27" s="426"/>
      <c r="LVF27" s="3"/>
      <c r="LVG27" s="564"/>
      <c r="LVH27" s="3"/>
      <c r="LVI27" s="426"/>
      <c r="LVJ27" s="3"/>
      <c r="LVK27" s="564"/>
      <c r="LVL27" s="3"/>
      <c r="LVM27" s="426"/>
      <c r="LVN27" s="3"/>
      <c r="LVO27" s="564"/>
      <c r="LVP27" s="3"/>
      <c r="LVQ27" s="426"/>
      <c r="LVR27" s="3"/>
      <c r="LVS27" s="564"/>
      <c r="LVT27" s="3"/>
      <c r="LVU27" s="426"/>
      <c r="LVV27" s="3"/>
      <c r="LVW27" s="564"/>
      <c r="LVX27" s="3"/>
      <c r="LVY27" s="426"/>
      <c r="LVZ27" s="3"/>
      <c r="LWA27" s="564"/>
      <c r="LWB27" s="3"/>
      <c r="LWC27" s="426"/>
      <c r="LWD27" s="3"/>
      <c r="LWE27" s="564"/>
      <c r="LWF27" s="3"/>
      <c r="LWG27" s="426"/>
      <c r="LWH27" s="3"/>
      <c r="LWI27" s="564"/>
      <c r="LWJ27" s="3"/>
      <c r="LWK27" s="426"/>
      <c r="LWL27" s="3"/>
      <c r="LWM27" s="564"/>
      <c r="LWN27" s="3"/>
      <c r="LWO27" s="426"/>
      <c r="LWP27" s="3"/>
      <c r="LWQ27" s="564"/>
      <c r="LWR27" s="3"/>
      <c r="LWS27" s="426"/>
      <c r="LWT27" s="3"/>
      <c r="LWU27" s="564"/>
      <c r="LWV27" s="3"/>
      <c r="LWW27" s="426"/>
      <c r="LWX27" s="3"/>
      <c r="LWY27" s="564"/>
      <c r="LWZ27" s="3"/>
      <c r="LXA27" s="426"/>
      <c r="LXB27" s="3"/>
      <c r="LXC27" s="564"/>
      <c r="LXD27" s="3"/>
      <c r="LXE27" s="426"/>
      <c r="LXF27" s="3"/>
      <c r="LXG27" s="564"/>
      <c r="LXH27" s="3"/>
      <c r="LXI27" s="426"/>
      <c r="LXJ27" s="3"/>
      <c r="LXK27" s="564"/>
      <c r="LXL27" s="3"/>
      <c r="LXM27" s="426"/>
      <c r="LXN27" s="3"/>
      <c r="LXO27" s="564"/>
      <c r="LXP27" s="3"/>
      <c r="LXQ27" s="426"/>
      <c r="LXR27" s="3"/>
      <c r="LXS27" s="564"/>
      <c r="LXT27" s="3"/>
      <c r="LXU27" s="426"/>
      <c r="LXV27" s="3"/>
      <c r="LXW27" s="564"/>
      <c r="LXX27" s="3"/>
      <c r="LXY27" s="426"/>
      <c r="LXZ27" s="3"/>
      <c r="LYA27" s="564"/>
      <c r="LYB27" s="3"/>
      <c r="LYC27" s="426"/>
      <c r="LYD27" s="3"/>
      <c r="LYE27" s="564"/>
      <c r="LYF27" s="3"/>
      <c r="LYG27" s="426"/>
      <c r="LYH27" s="3"/>
      <c r="LYI27" s="564"/>
      <c r="LYJ27" s="3"/>
      <c r="LYK27" s="426"/>
      <c r="LYL27" s="3"/>
      <c r="LYM27" s="564"/>
      <c r="LYN27" s="3"/>
      <c r="LYO27" s="426"/>
      <c r="LYP27" s="3"/>
      <c r="LYQ27" s="564"/>
      <c r="LYR27" s="3"/>
      <c r="LYS27" s="426"/>
      <c r="LYT27" s="3"/>
      <c r="LYU27" s="564"/>
      <c r="LYV27" s="3"/>
      <c r="LYW27" s="426"/>
      <c r="LYX27" s="3"/>
      <c r="LYY27" s="564"/>
      <c r="LYZ27" s="3"/>
      <c r="LZA27" s="426"/>
      <c r="LZB27" s="3"/>
      <c r="LZC27" s="564"/>
      <c r="LZD27" s="3"/>
      <c r="LZE27" s="426"/>
      <c r="LZF27" s="3"/>
      <c r="LZG27" s="564"/>
      <c r="LZH27" s="3"/>
      <c r="LZI27" s="426"/>
      <c r="LZJ27" s="3"/>
      <c r="LZK27" s="564"/>
      <c r="LZL27" s="3"/>
      <c r="LZM27" s="426"/>
      <c r="LZN27" s="3"/>
      <c r="LZO27" s="564"/>
      <c r="LZP27" s="3"/>
      <c r="LZQ27" s="426"/>
      <c r="LZR27" s="3"/>
      <c r="LZS27" s="564"/>
      <c r="LZT27" s="3"/>
      <c r="LZU27" s="426"/>
      <c r="LZV27" s="3"/>
      <c r="LZW27" s="564"/>
      <c r="LZX27" s="3"/>
      <c r="LZY27" s="426"/>
      <c r="LZZ27" s="3"/>
      <c r="MAA27" s="564"/>
      <c r="MAB27" s="3"/>
      <c r="MAC27" s="426"/>
      <c r="MAD27" s="3"/>
      <c r="MAE27" s="564"/>
      <c r="MAF27" s="3"/>
      <c r="MAG27" s="426"/>
      <c r="MAH27" s="3"/>
      <c r="MAI27" s="564"/>
      <c r="MAJ27" s="3"/>
      <c r="MAK27" s="426"/>
      <c r="MAL27" s="3"/>
      <c r="MAM27" s="564"/>
      <c r="MAN27" s="3"/>
      <c r="MAO27" s="426"/>
      <c r="MAP27" s="3"/>
      <c r="MAQ27" s="564"/>
      <c r="MAR27" s="3"/>
      <c r="MAS27" s="426"/>
      <c r="MAT27" s="3"/>
      <c r="MAU27" s="564"/>
      <c r="MAV27" s="3"/>
      <c r="MAW27" s="426"/>
      <c r="MAX27" s="3"/>
      <c r="MAY27" s="564"/>
      <c r="MAZ27" s="3"/>
      <c r="MBA27" s="426"/>
      <c r="MBB27" s="3"/>
      <c r="MBC27" s="564"/>
      <c r="MBD27" s="3"/>
      <c r="MBE27" s="426"/>
      <c r="MBF27" s="3"/>
      <c r="MBG27" s="564"/>
      <c r="MBH27" s="3"/>
      <c r="MBI27" s="426"/>
      <c r="MBJ27" s="3"/>
      <c r="MBK27" s="564"/>
      <c r="MBL27" s="3"/>
      <c r="MBM27" s="426"/>
      <c r="MBN27" s="3"/>
      <c r="MBO27" s="564"/>
      <c r="MBP27" s="3"/>
      <c r="MBQ27" s="426"/>
      <c r="MBR27" s="3"/>
      <c r="MBS27" s="564"/>
      <c r="MBT27" s="3"/>
      <c r="MBU27" s="426"/>
      <c r="MBV27" s="3"/>
      <c r="MBW27" s="564"/>
      <c r="MBX27" s="3"/>
      <c r="MBY27" s="426"/>
      <c r="MBZ27" s="3"/>
      <c r="MCA27" s="564"/>
      <c r="MCB27" s="3"/>
      <c r="MCC27" s="426"/>
      <c r="MCD27" s="3"/>
      <c r="MCE27" s="564"/>
      <c r="MCF27" s="3"/>
      <c r="MCG27" s="426"/>
      <c r="MCH27" s="3"/>
      <c r="MCI27" s="564"/>
      <c r="MCJ27" s="3"/>
      <c r="MCK27" s="426"/>
      <c r="MCL27" s="3"/>
      <c r="MCM27" s="564"/>
      <c r="MCN27" s="3"/>
      <c r="MCO27" s="426"/>
      <c r="MCP27" s="3"/>
      <c r="MCQ27" s="564"/>
      <c r="MCR27" s="3"/>
      <c r="MCS27" s="426"/>
      <c r="MCT27" s="3"/>
      <c r="MCU27" s="564"/>
      <c r="MCV27" s="3"/>
      <c r="MCW27" s="426"/>
      <c r="MCX27" s="3"/>
      <c r="MCY27" s="564"/>
      <c r="MCZ27" s="3"/>
      <c r="MDA27" s="426"/>
      <c r="MDB27" s="3"/>
      <c r="MDC27" s="564"/>
      <c r="MDD27" s="3"/>
      <c r="MDE27" s="426"/>
      <c r="MDF27" s="3"/>
      <c r="MDG27" s="564"/>
      <c r="MDH27" s="3"/>
      <c r="MDI27" s="426"/>
      <c r="MDJ27" s="3"/>
      <c r="MDK27" s="564"/>
      <c r="MDL27" s="3"/>
      <c r="MDM27" s="426"/>
      <c r="MDN27" s="3"/>
      <c r="MDO27" s="564"/>
      <c r="MDP27" s="3"/>
      <c r="MDQ27" s="426"/>
      <c r="MDR27" s="3"/>
      <c r="MDS27" s="564"/>
      <c r="MDT27" s="3"/>
      <c r="MDU27" s="426"/>
      <c r="MDV27" s="3"/>
      <c r="MDW27" s="564"/>
      <c r="MDX27" s="3"/>
      <c r="MDY27" s="426"/>
      <c r="MDZ27" s="3"/>
      <c r="MEA27" s="564"/>
      <c r="MEB27" s="3"/>
      <c r="MEC27" s="426"/>
      <c r="MED27" s="3"/>
      <c r="MEE27" s="564"/>
      <c r="MEF27" s="3"/>
      <c r="MEG27" s="426"/>
      <c r="MEH27" s="3"/>
      <c r="MEI27" s="564"/>
      <c r="MEJ27" s="3"/>
      <c r="MEK27" s="426"/>
      <c r="MEL27" s="3"/>
      <c r="MEM27" s="564"/>
      <c r="MEN27" s="3"/>
      <c r="MEO27" s="426"/>
      <c r="MEP27" s="3"/>
      <c r="MEQ27" s="564"/>
      <c r="MER27" s="3"/>
      <c r="MES27" s="426"/>
      <c r="MET27" s="3"/>
      <c r="MEU27" s="564"/>
      <c r="MEV27" s="3"/>
      <c r="MEW27" s="426"/>
      <c r="MEX27" s="3"/>
      <c r="MEY27" s="564"/>
      <c r="MEZ27" s="3"/>
      <c r="MFA27" s="426"/>
      <c r="MFB27" s="3"/>
      <c r="MFC27" s="564"/>
      <c r="MFD27" s="3"/>
      <c r="MFE27" s="426"/>
      <c r="MFF27" s="3"/>
      <c r="MFG27" s="564"/>
      <c r="MFH27" s="3"/>
      <c r="MFI27" s="426"/>
      <c r="MFJ27" s="3"/>
      <c r="MFK27" s="564"/>
      <c r="MFL27" s="3"/>
      <c r="MFM27" s="426"/>
      <c r="MFN27" s="3"/>
      <c r="MFO27" s="564"/>
      <c r="MFP27" s="3"/>
      <c r="MFQ27" s="426"/>
      <c r="MFR27" s="3"/>
      <c r="MFS27" s="564"/>
      <c r="MFT27" s="3"/>
      <c r="MFU27" s="426"/>
      <c r="MFV27" s="3"/>
      <c r="MFW27" s="564"/>
      <c r="MFX27" s="3"/>
      <c r="MFY27" s="426"/>
      <c r="MFZ27" s="3"/>
      <c r="MGA27" s="564"/>
      <c r="MGB27" s="3"/>
      <c r="MGC27" s="426"/>
      <c r="MGD27" s="3"/>
      <c r="MGE27" s="564"/>
      <c r="MGF27" s="3"/>
      <c r="MGG27" s="426"/>
      <c r="MGH27" s="3"/>
      <c r="MGI27" s="564"/>
      <c r="MGJ27" s="3"/>
      <c r="MGK27" s="426"/>
      <c r="MGL27" s="3"/>
      <c r="MGM27" s="564"/>
      <c r="MGN27" s="3"/>
      <c r="MGO27" s="426"/>
      <c r="MGP27" s="3"/>
      <c r="MGQ27" s="564"/>
      <c r="MGR27" s="3"/>
      <c r="MGS27" s="426"/>
      <c r="MGT27" s="3"/>
      <c r="MGU27" s="564"/>
      <c r="MGV27" s="3"/>
      <c r="MGW27" s="426"/>
      <c r="MGX27" s="3"/>
      <c r="MGY27" s="564"/>
      <c r="MGZ27" s="3"/>
      <c r="MHA27" s="426"/>
      <c r="MHB27" s="3"/>
      <c r="MHC27" s="564"/>
      <c r="MHD27" s="3"/>
      <c r="MHE27" s="426"/>
      <c r="MHF27" s="3"/>
      <c r="MHG27" s="564"/>
      <c r="MHH27" s="3"/>
      <c r="MHI27" s="426"/>
      <c r="MHJ27" s="3"/>
      <c r="MHK27" s="564"/>
      <c r="MHL27" s="3"/>
      <c r="MHM27" s="426"/>
      <c r="MHN27" s="3"/>
      <c r="MHO27" s="564"/>
      <c r="MHP27" s="3"/>
      <c r="MHQ27" s="426"/>
      <c r="MHR27" s="3"/>
      <c r="MHS27" s="564"/>
      <c r="MHT27" s="3"/>
      <c r="MHU27" s="426"/>
      <c r="MHV27" s="3"/>
      <c r="MHW27" s="564"/>
      <c r="MHX27" s="3"/>
      <c r="MHY27" s="426"/>
      <c r="MHZ27" s="3"/>
      <c r="MIA27" s="564"/>
      <c r="MIB27" s="3"/>
      <c r="MIC27" s="426"/>
      <c r="MID27" s="3"/>
      <c r="MIE27" s="564"/>
      <c r="MIF27" s="3"/>
      <c r="MIG27" s="426"/>
      <c r="MIH27" s="3"/>
      <c r="MII27" s="564"/>
      <c r="MIJ27" s="3"/>
      <c r="MIK27" s="426"/>
      <c r="MIL27" s="3"/>
      <c r="MIM27" s="564"/>
      <c r="MIN27" s="3"/>
      <c r="MIO27" s="426"/>
      <c r="MIP27" s="3"/>
      <c r="MIQ27" s="564"/>
      <c r="MIR27" s="3"/>
      <c r="MIS27" s="426"/>
      <c r="MIT27" s="3"/>
      <c r="MIU27" s="564"/>
      <c r="MIV27" s="3"/>
      <c r="MIW27" s="426"/>
      <c r="MIX27" s="3"/>
      <c r="MIY27" s="564"/>
      <c r="MIZ27" s="3"/>
      <c r="MJA27" s="426"/>
      <c r="MJB27" s="3"/>
      <c r="MJC27" s="564"/>
      <c r="MJD27" s="3"/>
      <c r="MJE27" s="426"/>
      <c r="MJF27" s="3"/>
      <c r="MJG27" s="564"/>
      <c r="MJH27" s="3"/>
      <c r="MJI27" s="426"/>
      <c r="MJJ27" s="3"/>
      <c r="MJK27" s="564"/>
      <c r="MJL27" s="3"/>
      <c r="MJM27" s="426"/>
      <c r="MJN27" s="3"/>
      <c r="MJO27" s="564"/>
      <c r="MJP27" s="3"/>
      <c r="MJQ27" s="426"/>
      <c r="MJR27" s="3"/>
      <c r="MJS27" s="564"/>
      <c r="MJT27" s="3"/>
      <c r="MJU27" s="426"/>
      <c r="MJV27" s="3"/>
      <c r="MJW27" s="564"/>
      <c r="MJX27" s="3"/>
      <c r="MJY27" s="426"/>
      <c r="MJZ27" s="3"/>
      <c r="MKA27" s="564"/>
      <c r="MKB27" s="3"/>
      <c r="MKC27" s="426"/>
      <c r="MKD27" s="3"/>
      <c r="MKE27" s="564"/>
      <c r="MKF27" s="3"/>
      <c r="MKG27" s="426"/>
      <c r="MKH27" s="3"/>
      <c r="MKI27" s="564"/>
      <c r="MKJ27" s="3"/>
      <c r="MKK27" s="426"/>
      <c r="MKL27" s="3"/>
      <c r="MKM27" s="564"/>
      <c r="MKN27" s="3"/>
      <c r="MKO27" s="426"/>
      <c r="MKP27" s="3"/>
      <c r="MKQ27" s="564"/>
      <c r="MKR27" s="3"/>
      <c r="MKS27" s="426"/>
      <c r="MKT27" s="3"/>
      <c r="MKU27" s="564"/>
      <c r="MKV27" s="3"/>
      <c r="MKW27" s="426"/>
      <c r="MKX27" s="3"/>
      <c r="MKY27" s="564"/>
      <c r="MKZ27" s="3"/>
      <c r="MLA27" s="426"/>
      <c r="MLB27" s="3"/>
      <c r="MLC27" s="564"/>
      <c r="MLD27" s="3"/>
      <c r="MLE27" s="426"/>
      <c r="MLF27" s="3"/>
      <c r="MLG27" s="564"/>
      <c r="MLH27" s="3"/>
      <c r="MLI27" s="426"/>
      <c r="MLJ27" s="3"/>
      <c r="MLK27" s="564"/>
      <c r="MLL27" s="3"/>
      <c r="MLM27" s="426"/>
      <c r="MLN27" s="3"/>
      <c r="MLO27" s="564"/>
      <c r="MLP27" s="3"/>
      <c r="MLQ27" s="426"/>
      <c r="MLR27" s="3"/>
      <c r="MLS27" s="564"/>
      <c r="MLT27" s="3"/>
      <c r="MLU27" s="426"/>
      <c r="MLV27" s="3"/>
      <c r="MLW27" s="564"/>
      <c r="MLX27" s="3"/>
      <c r="MLY27" s="426"/>
      <c r="MLZ27" s="3"/>
      <c r="MMA27" s="564"/>
      <c r="MMB27" s="3"/>
      <c r="MMC27" s="426"/>
      <c r="MMD27" s="3"/>
      <c r="MME27" s="564"/>
      <c r="MMF27" s="3"/>
      <c r="MMG27" s="426"/>
      <c r="MMH27" s="3"/>
      <c r="MMI27" s="564"/>
      <c r="MMJ27" s="3"/>
      <c r="MMK27" s="426"/>
      <c r="MML27" s="3"/>
      <c r="MMM27" s="564"/>
      <c r="MMN27" s="3"/>
      <c r="MMO27" s="426"/>
      <c r="MMP27" s="3"/>
      <c r="MMQ27" s="564"/>
      <c r="MMR27" s="3"/>
      <c r="MMS27" s="426"/>
      <c r="MMT27" s="3"/>
      <c r="MMU27" s="564"/>
      <c r="MMV27" s="3"/>
      <c r="MMW27" s="426"/>
      <c r="MMX27" s="3"/>
      <c r="MMY27" s="564"/>
      <c r="MMZ27" s="3"/>
      <c r="MNA27" s="426"/>
      <c r="MNB27" s="3"/>
      <c r="MNC27" s="564"/>
      <c r="MND27" s="3"/>
      <c r="MNE27" s="426"/>
      <c r="MNF27" s="3"/>
      <c r="MNG27" s="564"/>
      <c r="MNH27" s="3"/>
      <c r="MNI27" s="426"/>
      <c r="MNJ27" s="3"/>
      <c r="MNK27" s="564"/>
      <c r="MNL27" s="3"/>
      <c r="MNM27" s="426"/>
      <c r="MNN27" s="3"/>
      <c r="MNO27" s="564"/>
      <c r="MNP27" s="3"/>
      <c r="MNQ27" s="426"/>
      <c r="MNR27" s="3"/>
      <c r="MNS27" s="564"/>
      <c r="MNT27" s="3"/>
      <c r="MNU27" s="426"/>
      <c r="MNV27" s="3"/>
      <c r="MNW27" s="564"/>
      <c r="MNX27" s="3"/>
      <c r="MNY27" s="426"/>
      <c r="MNZ27" s="3"/>
      <c r="MOA27" s="564"/>
      <c r="MOB27" s="3"/>
      <c r="MOC27" s="426"/>
      <c r="MOD27" s="3"/>
      <c r="MOE27" s="564"/>
      <c r="MOF27" s="3"/>
      <c r="MOG27" s="426"/>
      <c r="MOH27" s="3"/>
      <c r="MOI27" s="564"/>
      <c r="MOJ27" s="3"/>
      <c r="MOK27" s="426"/>
      <c r="MOL27" s="3"/>
      <c r="MOM27" s="564"/>
      <c r="MON27" s="3"/>
      <c r="MOO27" s="426"/>
      <c r="MOP27" s="3"/>
      <c r="MOQ27" s="564"/>
      <c r="MOR27" s="3"/>
      <c r="MOS27" s="426"/>
      <c r="MOT27" s="3"/>
      <c r="MOU27" s="564"/>
      <c r="MOV27" s="3"/>
      <c r="MOW27" s="426"/>
      <c r="MOX27" s="3"/>
      <c r="MOY27" s="564"/>
      <c r="MOZ27" s="3"/>
      <c r="MPA27" s="426"/>
      <c r="MPB27" s="3"/>
      <c r="MPC27" s="564"/>
      <c r="MPD27" s="3"/>
      <c r="MPE27" s="426"/>
      <c r="MPF27" s="3"/>
      <c r="MPG27" s="564"/>
      <c r="MPH27" s="3"/>
      <c r="MPI27" s="426"/>
      <c r="MPJ27" s="3"/>
      <c r="MPK27" s="564"/>
      <c r="MPL27" s="3"/>
      <c r="MPM27" s="426"/>
      <c r="MPN27" s="3"/>
      <c r="MPO27" s="564"/>
      <c r="MPP27" s="3"/>
      <c r="MPQ27" s="426"/>
      <c r="MPR27" s="3"/>
      <c r="MPS27" s="564"/>
      <c r="MPT27" s="3"/>
      <c r="MPU27" s="426"/>
      <c r="MPV27" s="3"/>
      <c r="MPW27" s="564"/>
      <c r="MPX27" s="3"/>
      <c r="MPY27" s="426"/>
      <c r="MPZ27" s="3"/>
      <c r="MQA27" s="564"/>
      <c r="MQB27" s="3"/>
      <c r="MQC27" s="426"/>
      <c r="MQD27" s="3"/>
      <c r="MQE27" s="564"/>
      <c r="MQF27" s="3"/>
      <c r="MQG27" s="426"/>
      <c r="MQH27" s="3"/>
      <c r="MQI27" s="564"/>
      <c r="MQJ27" s="3"/>
      <c r="MQK27" s="426"/>
      <c r="MQL27" s="3"/>
      <c r="MQM27" s="564"/>
      <c r="MQN27" s="3"/>
      <c r="MQO27" s="426"/>
      <c r="MQP27" s="3"/>
      <c r="MQQ27" s="564"/>
      <c r="MQR27" s="3"/>
      <c r="MQS27" s="426"/>
      <c r="MQT27" s="3"/>
      <c r="MQU27" s="564"/>
      <c r="MQV27" s="3"/>
      <c r="MQW27" s="426"/>
      <c r="MQX27" s="3"/>
      <c r="MQY27" s="564"/>
      <c r="MQZ27" s="3"/>
      <c r="MRA27" s="426"/>
      <c r="MRB27" s="3"/>
      <c r="MRC27" s="564"/>
      <c r="MRD27" s="3"/>
      <c r="MRE27" s="426"/>
      <c r="MRF27" s="3"/>
      <c r="MRG27" s="564"/>
      <c r="MRH27" s="3"/>
      <c r="MRI27" s="426"/>
      <c r="MRJ27" s="3"/>
      <c r="MRK27" s="564"/>
      <c r="MRL27" s="3"/>
      <c r="MRM27" s="426"/>
      <c r="MRN27" s="3"/>
      <c r="MRO27" s="564"/>
      <c r="MRP27" s="3"/>
      <c r="MRQ27" s="426"/>
      <c r="MRR27" s="3"/>
      <c r="MRS27" s="564"/>
      <c r="MRT27" s="3"/>
      <c r="MRU27" s="426"/>
      <c r="MRV27" s="3"/>
      <c r="MRW27" s="564"/>
      <c r="MRX27" s="3"/>
      <c r="MRY27" s="426"/>
      <c r="MRZ27" s="3"/>
      <c r="MSA27" s="564"/>
      <c r="MSB27" s="3"/>
      <c r="MSC27" s="426"/>
      <c r="MSD27" s="3"/>
      <c r="MSE27" s="564"/>
      <c r="MSF27" s="3"/>
      <c r="MSG27" s="426"/>
      <c r="MSH27" s="3"/>
      <c r="MSI27" s="564"/>
      <c r="MSJ27" s="3"/>
      <c r="MSK27" s="426"/>
      <c r="MSL27" s="3"/>
      <c r="MSM27" s="564"/>
      <c r="MSN27" s="3"/>
      <c r="MSO27" s="426"/>
      <c r="MSP27" s="3"/>
      <c r="MSQ27" s="564"/>
      <c r="MSR27" s="3"/>
      <c r="MSS27" s="426"/>
      <c r="MST27" s="3"/>
      <c r="MSU27" s="564"/>
      <c r="MSV27" s="3"/>
      <c r="MSW27" s="426"/>
      <c r="MSX27" s="3"/>
      <c r="MSY27" s="564"/>
      <c r="MSZ27" s="3"/>
      <c r="MTA27" s="426"/>
      <c r="MTB27" s="3"/>
      <c r="MTC27" s="564"/>
      <c r="MTD27" s="3"/>
      <c r="MTE27" s="426"/>
      <c r="MTF27" s="3"/>
      <c r="MTG27" s="564"/>
      <c r="MTH27" s="3"/>
      <c r="MTI27" s="426"/>
      <c r="MTJ27" s="3"/>
      <c r="MTK27" s="564"/>
      <c r="MTL27" s="3"/>
      <c r="MTM27" s="426"/>
      <c r="MTN27" s="3"/>
      <c r="MTO27" s="564"/>
      <c r="MTP27" s="3"/>
      <c r="MTQ27" s="426"/>
      <c r="MTR27" s="3"/>
      <c r="MTS27" s="564"/>
      <c r="MTT27" s="3"/>
      <c r="MTU27" s="426"/>
      <c r="MTV27" s="3"/>
      <c r="MTW27" s="564"/>
      <c r="MTX27" s="3"/>
      <c r="MTY27" s="426"/>
      <c r="MTZ27" s="3"/>
      <c r="MUA27" s="564"/>
      <c r="MUB27" s="3"/>
      <c r="MUC27" s="426"/>
      <c r="MUD27" s="3"/>
      <c r="MUE27" s="564"/>
      <c r="MUF27" s="3"/>
      <c r="MUG27" s="426"/>
      <c r="MUH27" s="3"/>
      <c r="MUI27" s="564"/>
      <c r="MUJ27" s="3"/>
      <c r="MUK27" s="426"/>
      <c r="MUL27" s="3"/>
      <c r="MUM27" s="564"/>
      <c r="MUN27" s="3"/>
      <c r="MUO27" s="426"/>
      <c r="MUP27" s="3"/>
      <c r="MUQ27" s="564"/>
      <c r="MUR27" s="3"/>
      <c r="MUS27" s="426"/>
      <c r="MUT27" s="3"/>
      <c r="MUU27" s="564"/>
      <c r="MUV27" s="3"/>
      <c r="MUW27" s="426"/>
      <c r="MUX27" s="3"/>
      <c r="MUY27" s="564"/>
      <c r="MUZ27" s="3"/>
      <c r="MVA27" s="426"/>
      <c r="MVB27" s="3"/>
      <c r="MVC27" s="564"/>
      <c r="MVD27" s="3"/>
      <c r="MVE27" s="426"/>
      <c r="MVF27" s="3"/>
      <c r="MVG27" s="564"/>
      <c r="MVH27" s="3"/>
      <c r="MVI27" s="426"/>
      <c r="MVJ27" s="3"/>
      <c r="MVK27" s="564"/>
      <c r="MVL27" s="3"/>
      <c r="MVM27" s="426"/>
      <c r="MVN27" s="3"/>
      <c r="MVO27" s="564"/>
      <c r="MVP27" s="3"/>
      <c r="MVQ27" s="426"/>
      <c r="MVR27" s="3"/>
      <c r="MVS27" s="564"/>
      <c r="MVT27" s="3"/>
      <c r="MVU27" s="426"/>
      <c r="MVV27" s="3"/>
      <c r="MVW27" s="564"/>
      <c r="MVX27" s="3"/>
      <c r="MVY27" s="426"/>
      <c r="MVZ27" s="3"/>
      <c r="MWA27" s="564"/>
      <c r="MWB27" s="3"/>
      <c r="MWC27" s="426"/>
      <c r="MWD27" s="3"/>
      <c r="MWE27" s="564"/>
      <c r="MWF27" s="3"/>
      <c r="MWG27" s="426"/>
      <c r="MWH27" s="3"/>
      <c r="MWI27" s="564"/>
      <c r="MWJ27" s="3"/>
      <c r="MWK27" s="426"/>
      <c r="MWL27" s="3"/>
      <c r="MWM27" s="564"/>
      <c r="MWN27" s="3"/>
      <c r="MWO27" s="426"/>
      <c r="MWP27" s="3"/>
      <c r="MWQ27" s="564"/>
      <c r="MWR27" s="3"/>
      <c r="MWS27" s="426"/>
      <c r="MWT27" s="3"/>
      <c r="MWU27" s="564"/>
      <c r="MWV27" s="3"/>
      <c r="MWW27" s="426"/>
      <c r="MWX27" s="3"/>
      <c r="MWY27" s="564"/>
      <c r="MWZ27" s="3"/>
      <c r="MXA27" s="426"/>
      <c r="MXB27" s="3"/>
      <c r="MXC27" s="564"/>
      <c r="MXD27" s="3"/>
      <c r="MXE27" s="426"/>
      <c r="MXF27" s="3"/>
      <c r="MXG27" s="564"/>
      <c r="MXH27" s="3"/>
      <c r="MXI27" s="426"/>
      <c r="MXJ27" s="3"/>
      <c r="MXK27" s="564"/>
      <c r="MXL27" s="3"/>
      <c r="MXM27" s="426"/>
      <c r="MXN27" s="3"/>
      <c r="MXO27" s="564"/>
      <c r="MXP27" s="3"/>
      <c r="MXQ27" s="426"/>
      <c r="MXR27" s="3"/>
      <c r="MXS27" s="564"/>
      <c r="MXT27" s="3"/>
      <c r="MXU27" s="426"/>
      <c r="MXV27" s="3"/>
      <c r="MXW27" s="564"/>
      <c r="MXX27" s="3"/>
      <c r="MXY27" s="426"/>
      <c r="MXZ27" s="3"/>
      <c r="MYA27" s="564"/>
      <c r="MYB27" s="3"/>
      <c r="MYC27" s="426"/>
      <c r="MYD27" s="3"/>
      <c r="MYE27" s="564"/>
      <c r="MYF27" s="3"/>
      <c r="MYG27" s="426"/>
      <c r="MYH27" s="3"/>
      <c r="MYI27" s="564"/>
      <c r="MYJ27" s="3"/>
      <c r="MYK27" s="426"/>
      <c r="MYL27" s="3"/>
      <c r="MYM27" s="564"/>
      <c r="MYN27" s="3"/>
      <c r="MYO27" s="426"/>
      <c r="MYP27" s="3"/>
      <c r="MYQ27" s="564"/>
      <c r="MYR27" s="3"/>
      <c r="MYS27" s="426"/>
      <c r="MYT27" s="3"/>
      <c r="MYU27" s="564"/>
      <c r="MYV27" s="3"/>
      <c r="MYW27" s="426"/>
      <c r="MYX27" s="3"/>
      <c r="MYY27" s="564"/>
      <c r="MYZ27" s="3"/>
      <c r="MZA27" s="426"/>
      <c r="MZB27" s="3"/>
      <c r="MZC27" s="564"/>
      <c r="MZD27" s="3"/>
      <c r="MZE27" s="426"/>
      <c r="MZF27" s="3"/>
      <c r="MZG27" s="564"/>
      <c r="MZH27" s="3"/>
      <c r="MZI27" s="426"/>
      <c r="MZJ27" s="3"/>
      <c r="MZK27" s="564"/>
      <c r="MZL27" s="3"/>
      <c r="MZM27" s="426"/>
      <c r="MZN27" s="3"/>
      <c r="MZO27" s="564"/>
      <c r="MZP27" s="3"/>
      <c r="MZQ27" s="426"/>
      <c r="MZR27" s="3"/>
      <c r="MZS27" s="564"/>
      <c r="MZT27" s="3"/>
      <c r="MZU27" s="426"/>
      <c r="MZV27" s="3"/>
      <c r="MZW27" s="564"/>
      <c r="MZX27" s="3"/>
      <c r="MZY27" s="426"/>
      <c r="MZZ27" s="3"/>
      <c r="NAA27" s="564"/>
      <c r="NAB27" s="3"/>
      <c r="NAC27" s="426"/>
      <c r="NAD27" s="3"/>
      <c r="NAE27" s="564"/>
      <c r="NAF27" s="3"/>
      <c r="NAG27" s="426"/>
      <c r="NAH27" s="3"/>
      <c r="NAI27" s="564"/>
      <c r="NAJ27" s="3"/>
      <c r="NAK27" s="426"/>
      <c r="NAL27" s="3"/>
      <c r="NAM27" s="564"/>
      <c r="NAN27" s="3"/>
      <c r="NAO27" s="426"/>
      <c r="NAP27" s="3"/>
      <c r="NAQ27" s="564"/>
      <c r="NAR27" s="3"/>
      <c r="NAS27" s="426"/>
      <c r="NAT27" s="3"/>
      <c r="NAU27" s="564"/>
      <c r="NAV27" s="3"/>
      <c r="NAW27" s="426"/>
      <c r="NAX27" s="3"/>
      <c r="NAY27" s="564"/>
      <c r="NAZ27" s="3"/>
      <c r="NBA27" s="426"/>
      <c r="NBB27" s="3"/>
      <c r="NBC27" s="564"/>
      <c r="NBD27" s="3"/>
      <c r="NBE27" s="426"/>
      <c r="NBF27" s="3"/>
      <c r="NBG27" s="564"/>
      <c r="NBH27" s="3"/>
      <c r="NBI27" s="426"/>
      <c r="NBJ27" s="3"/>
      <c r="NBK27" s="564"/>
      <c r="NBL27" s="3"/>
      <c r="NBM27" s="426"/>
      <c r="NBN27" s="3"/>
      <c r="NBO27" s="564"/>
      <c r="NBP27" s="3"/>
      <c r="NBQ27" s="426"/>
      <c r="NBR27" s="3"/>
      <c r="NBS27" s="564"/>
      <c r="NBT27" s="3"/>
      <c r="NBU27" s="426"/>
      <c r="NBV27" s="3"/>
      <c r="NBW27" s="564"/>
      <c r="NBX27" s="3"/>
      <c r="NBY27" s="426"/>
      <c r="NBZ27" s="3"/>
      <c r="NCA27" s="564"/>
      <c r="NCB27" s="3"/>
      <c r="NCC27" s="426"/>
      <c r="NCD27" s="3"/>
      <c r="NCE27" s="564"/>
      <c r="NCF27" s="3"/>
      <c r="NCG27" s="426"/>
      <c r="NCH27" s="3"/>
      <c r="NCI27" s="564"/>
      <c r="NCJ27" s="3"/>
      <c r="NCK27" s="426"/>
      <c r="NCL27" s="3"/>
      <c r="NCM27" s="564"/>
      <c r="NCN27" s="3"/>
      <c r="NCO27" s="426"/>
      <c r="NCP27" s="3"/>
      <c r="NCQ27" s="564"/>
      <c r="NCR27" s="3"/>
      <c r="NCS27" s="426"/>
      <c r="NCT27" s="3"/>
      <c r="NCU27" s="564"/>
      <c r="NCV27" s="3"/>
      <c r="NCW27" s="426"/>
      <c r="NCX27" s="3"/>
      <c r="NCY27" s="564"/>
      <c r="NCZ27" s="3"/>
      <c r="NDA27" s="426"/>
      <c r="NDB27" s="3"/>
      <c r="NDC27" s="564"/>
      <c r="NDD27" s="3"/>
      <c r="NDE27" s="426"/>
      <c r="NDF27" s="3"/>
      <c r="NDG27" s="564"/>
      <c r="NDH27" s="3"/>
      <c r="NDI27" s="426"/>
      <c r="NDJ27" s="3"/>
      <c r="NDK27" s="564"/>
      <c r="NDL27" s="3"/>
      <c r="NDM27" s="426"/>
      <c r="NDN27" s="3"/>
      <c r="NDO27" s="564"/>
      <c r="NDP27" s="3"/>
      <c r="NDQ27" s="426"/>
      <c r="NDR27" s="3"/>
      <c r="NDS27" s="564"/>
      <c r="NDT27" s="3"/>
      <c r="NDU27" s="426"/>
      <c r="NDV27" s="3"/>
      <c r="NDW27" s="564"/>
      <c r="NDX27" s="3"/>
      <c r="NDY27" s="426"/>
      <c r="NDZ27" s="3"/>
      <c r="NEA27" s="564"/>
      <c r="NEB27" s="3"/>
      <c r="NEC27" s="426"/>
      <c r="NED27" s="3"/>
      <c r="NEE27" s="564"/>
      <c r="NEF27" s="3"/>
      <c r="NEG27" s="426"/>
      <c r="NEH27" s="3"/>
      <c r="NEI27" s="564"/>
      <c r="NEJ27" s="3"/>
      <c r="NEK27" s="426"/>
      <c r="NEL27" s="3"/>
      <c r="NEM27" s="564"/>
      <c r="NEN27" s="3"/>
      <c r="NEO27" s="426"/>
      <c r="NEP27" s="3"/>
      <c r="NEQ27" s="564"/>
      <c r="NER27" s="3"/>
      <c r="NES27" s="426"/>
      <c r="NET27" s="3"/>
      <c r="NEU27" s="564"/>
      <c r="NEV27" s="3"/>
      <c r="NEW27" s="426"/>
      <c r="NEX27" s="3"/>
      <c r="NEY27" s="564"/>
      <c r="NEZ27" s="3"/>
      <c r="NFA27" s="426"/>
      <c r="NFB27" s="3"/>
      <c r="NFC27" s="564"/>
      <c r="NFD27" s="3"/>
      <c r="NFE27" s="426"/>
      <c r="NFF27" s="3"/>
      <c r="NFG27" s="564"/>
      <c r="NFH27" s="3"/>
      <c r="NFI27" s="426"/>
      <c r="NFJ27" s="3"/>
      <c r="NFK27" s="564"/>
      <c r="NFL27" s="3"/>
      <c r="NFM27" s="426"/>
      <c r="NFN27" s="3"/>
      <c r="NFO27" s="564"/>
      <c r="NFP27" s="3"/>
      <c r="NFQ27" s="426"/>
      <c r="NFR27" s="3"/>
      <c r="NFS27" s="564"/>
      <c r="NFT27" s="3"/>
      <c r="NFU27" s="426"/>
      <c r="NFV27" s="3"/>
      <c r="NFW27" s="564"/>
      <c r="NFX27" s="3"/>
      <c r="NFY27" s="426"/>
      <c r="NFZ27" s="3"/>
      <c r="NGA27" s="564"/>
      <c r="NGB27" s="3"/>
      <c r="NGC27" s="426"/>
      <c r="NGD27" s="3"/>
      <c r="NGE27" s="564"/>
      <c r="NGF27" s="3"/>
      <c r="NGG27" s="426"/>
      <c r="NGH27" s="3"/>
      <c r="NGI27" s="564"/>
      <c r="NGJ27" s="3"/>
      <c r="NGK27" s="426"/>
      <c r="NGL27" s="3"/>
      <c r="NGM27" s="564"/>
      <c r="NGN27" s="3"/>
      <c r="NGO27" s="426"/>
      <c r="NGP27" s="3"/>
      <c r="NGQ27" s="564"/>
      <c r="NGR27" s="3"/>
      <c r="NGS27" s="426"/>
      <c r="NGT27" s="3"/>
      <c r="NGU27" s="564"/>
      <c r="NGV27" s="3"/>
      <c r="NGW27" s="426"/>
      <c r="NGX27" s="3"/>
      <c r="NGY27" s="564"/>
      <c r="NGZ27" s="3"/>
      <c r="NHA27" s="426"/>
      <c r="NHB27" s="3"/>
      <c r="NHC27" s="564"/>
      <c r="NHD27" s="3"/>
      <c r="NHE27" s="426"/>
      <c r="NHF27" s="3"/>
      <c r="NHG27" s="564"/>
      <c r="NHH27" s="3"/>
      <c r="NHI27" s="426"/>
      <c r="NHJ27" s="3"/>
      <c r="NHK27" s="564"/>
      <c r="NHL27" s="3"/>
      <c r="NHM27" s="426"/>
      <c r="NHN27" s="3"/>
      <c r="NHO27" s="564"/>
      <c r="NHP27" s="3"/>
      <c r="NHQ27" s="426"/>
      <c r="NHR27" s="3"/>
      <c r="NHS27" s="564"/>
      <c r="NHT27" s="3"/>
      <c r="NHU27" s="426"/>
      <c r="NHV27" s="3"/>
      <c r="NHW27" s="564"/>
      <c r="NHX27" s="3"/>
      <c r="NHY27" s="426"/>
      <c r="NHZ27" s="3"/>
      <c r="NIA27" s="564"/>
      <c r="NIB27" s="3"/>
      <c r="NIC27" s="426"/>
      <c r="NID27" s="3"/>
      <c r="NIE27" s="564"/>
      <c r="NIF27" s="3"/>
      <c r="NIG27" s="426"/>
      <c r="NIH27" s="3"/>
      <c r="NII27" s="564"/>
      <c r="NIJ27" s="3"/>
      <c r="NIK27" s="426"/>
      <c r="NIL27" s="3"/>
      <c r="NIM27" s="564"/>
      <c r="NIN27" s="3"/>
      <c r="NIO27" s="426"/>
      <c r="NIP27" s="3"/>
      <c r="NIQ27" s="564"/>
      <c r="NIR27" s="3"/>
      <c r="NIS27" s="426"/>
      <c r="NIT27" s="3"/>
      <c r="NIU27" s="564"/>
      <c r="NIV27" s="3"/>
      <c r="NIW27" s="426"/>
      <c r="NIX27" s="3"/>
      <c r="NIY27" s="564"/>
      <c r="NIZ27" s="3"/>
      <c r="NJA27" s="426"/>
      <c r="NJB27" s="3"/>
      <c r="NJC27" s="564"/>
      <c r="NJD27" s="3"/>
      <c r="NJE27" s="426"/>
      <c r="NJF27" s="3"/>
      <c r="NJG27" s="564"/>
      <c r="NJH27" s="3"/>
      <c r="NJI27" s="426"/>
      <c r="NJJ27" s="3"/>
      <c r="NJK27" s="564"/>
      <c r="NJL27" s="3"/>
      <c r="NJM27" s="426"/>
      <c r="NJN27" s="3"/>
      <c r="NJO27" s="564"/>
      <c r="NJP27" s="3"/>
      <c r="NJQ27" s="426"/>
      <c r="NJR27" s="3"/>
      <c r="NJS27" s="564"/>
      <c r="NJT27" s="3"/>
      <c r="NJU27" s="426"/>
      <c r="NJV27" s="3"/>
      <c r="NJW27" s="564"/>
      <c r="NJX27" s="3"/>
      <c r="NJY27" s="426"/>
      <c r="NJZ27" s="3"/>
      <c r="NKA27" s="564"/>
      <c r="NKB27" s="3"/>
      <c r="NKC27" s="426"/>
      <c r="NKD27" s="3"/>
      <c r="NKE27" s="564"/>
      <c r="NKF27" s="3"/>
      <c r="NKG27" s="426"/>
      <c r="NKH27" s="3"/>
      <c r="NKI27" s="564"/>
      <c r="NKJ27" s="3"/>
      <c r="NKK27" s="426"/>
      <c r="NKL27" s="3"/>
      <c r="NKM27" s="564"/>
      <c r="NKN27" s="3"/>
      <c r="NKO27" s="426"/>
      <c r="NKP27" s="3"/>
      <c r="NKQ27" s="564"/>
      <c r="NKR27" s="3"/>
      <c r="NKS27" s="426"/>
      <c r="NKT27" s="3"/>
      <c r="NKU27" s="564"/>
      <c r="NKV27" s="3"/>
      <c r="NKW27" s="426"/>
      <c r="NKX27" s="3"/>
      <c r="NKY27" s="564"/>
      <c r="NKZ27" s="3"/>
      <c r="NLA27" s="426"/>
      <c r="NLB27" s="3"/>
      <c r="NLC27" s="564"/>
      <c r="NLD27" s="3"/>
      <c r="NLE27" s="426"/>
      <c r="NLF27" s="3"/>
      <c r="NLG27" s="564"/>
      <c r="NLH27" s="3"/>
      <c r="NLI27" s="426"/>
      <c r="NLJ27" s="3"/>
      <c r="NLK27" s="564"/>
      <c r="NLL27" s="3"/>
      <c r="NLM27" s="426"/>
      <c r="NLN27" s="3"/>
      <c r="NLO27" s="564"/>
      <c r="NLP27" s="3"/>
      <c r="NLQ27" s="426"/>
      <c r="NLR27" s="3"/>
      <c r="NLS27" s="564"/>
      <c r="NLT27" s="3"/>
      <c r="NLU27" s="426"/>
      <c r="NLV27" s="3"/>
      <c r="NLW27" s="564"/>
      <c r="NLX27" s="3"/>
      <c r="NLY27" s="426"/>
      <c r="NLZ27" s="3"/>
      <c r="NMA27" s="564"/>
      <c r="NMB27" s="3"/>
      <c r="NMC27" s="426"/>
      <c r="NMD27" s="3"/>
      <c r="NME27" s="564"/>
      <c r="NMF27" s="3"/>
      <c r="NMG27" s="426"/>
      <c r="NMH27" s="3"/>
      <c r="NMI27" s="564"/>
      <c r="NMJ27" s="3"/>
      <c r="NMK27" s="426"/>
      <c r="NML27" s="3"/>
      <c r="NMM27" s="564"/>
      <c r="NMN27" s="3"/>
      <c r="NMO27" s="426"/>
      <c r="NMP27" s="3"/>
      <c r="NMQ27" s="564"/>
      <c r="NMR27" s="3"/>
      <c r="NMS27" s="426"/>
      <c r="NMT27" s="3"/>
      <c r="NMU27" s="564"/>
      <c r="NMV27" s="3"/>
      <c r="NMW27" s="426"/>
      <c r="NMX27" s="3"/>
      <c r="NMY27" s="564"/>
      <c r="NMZ27" s="3"/>
      <c r="NNA27" s="426"/>
      <c r="NNB27" s="3"/>
      <c r="NNC27" s="564"/>
      <c r="NND27" s="3"/>
      <c r="NNE27" s="426"/>
      <c r="NNF27" s="3"/>
      <c r="NNG27" s="564"/>
      <c r="NNH27" s="3"/>
      <c r="NNI27" s="426"/>
      <c r="NNJ27" s="3"/>
      <c r="NNK27" s="564"/>
      <c r="NNL27" s="3"/>
      <c r="NNM27" s="426"/>
      <c r="NNN27" s="3"/>
      <c r="NNO27" s="564"/>
      <c r="NNP27" s="3"/>
      <c r="NNQ27" s="426"/>
      <c r="NNR27" s="3"/>
      <c r="NNS27" s="564"/>
      <c r="NNT27" s="3"/>
      <c r="NNU27" s="426"/>
      <c r="NNV27" s="3"/>
      <c r="NNW27" s="564"/>
      <c r="NNX27" s="3"/>
      <c r="NNY27" s="426"/>
      <c r="NNZ27" s="3"/>
      <c r="NOA27" s="564"/>
      <c r="NOB27" s="3"/>
      <c r="NOC27" s="426"/>
      <c r="NOD27" s="3"/>
      <c r="NOE27" s="564"/>
      <c r="NOF27" s="3"/>
      <c r="NOG27" s="426"/>
      <c r="NOH27" s="3"/>
      <c r="NOI27" s="564"/>
      <c r="NOJ27" s="3"/>
      <c r="NOK27" s="426"/>
      <c r="NOL27" s="3"/>
      <c r="NOM27" s="564"/>
      <c r="NON27" s="3"/>
      <c r="NOO27" s="426"/>
      <c r="NOP27" s="3"/>
      <c r="NOQ27" s="564"/>
      <c r="NOR27" s="3"/>
      <c r="NOS27" s="426"/>
      <c r="NOT27" s="3"/>
      <c r="NOU27" s="564"/>
      <c r="NOV27" s="3"/>
      <c r="NOW27" s="426"/>
      <c r="NOX27" s="3"/>
      <c r="NOY27" s="564"/>
      <c r="NOZ27" s="3"/>
      <c r="NPA27" s="426"/>
      <c r="NPB27" s="3"/>
      <c r="NPC27" s="564"/>
      <c r="NPD27" s="3"/>
      <c r="NPE27" s="426"/>
      <c r="NPF27" s="3"/>
      <c r="NPG27" s="564"/>
      <c r="NPH27" s="3"/>
      <c r="NPI27" s="426"/>
      <c r="NPJ27" s="3"/>
      <c r="NPK27" s="564"/>
      <c r="NPL27" s="3"/>
      <c r="NPM27" s="426"/>
      <c r="NPN27" s="3"/>
      <c r="NPO27" s="564"/>
      <c r="NPP27" s="3"/>
      <c r="NPQ27" s="426"/>
      <c r="NPR27" s="3"/>
      <c r="NPS27" s="564"/>
      <c r="NPT27" s="3"/>
      <c r="NPU27" s="426"/>
      <c r="NPV27" s="3"/>
      <c r="NPW27" s="564"/>
      <c r="NPX27" s="3"/>
      <c r="NPY27" s="426"/>
      <c r="NPZ27" s="3"/>
      <c r="NQA27" s="564"/>
      <c r="NQB27" s="3"/>
      <c r="NQC27" s="426"/>
      <c r="NQD27" s="3"/>
      <c r="NQE27" s="564"/>
      <c r="NQF27" s="3"/>
      <c r="NQG27" s="426"/>
      <c r="NQH27" s="3"/>
      <c r="NQI27" s="564"/>
      <c r="NQJ27" s="3"/>
      <c r="NQK27" s="426"/>
      <c r="NQL27" s="3"/>
      <c r="NQM27" s="564"/>
      <c r="NQN27" s="3"/>
      <c r="NQO27" s="426"/>
      <c r="NQP27" s="3"/>
      <c r="NQQ27" s="564"/>
      <c r="NQR27" s="3"/>
      <c r="NQS27" s="426"/>
      <c r="NQT27" s="3"/>
      <c r="NQU27" s="564"/>
      <c r="NQV27" s="3"/>
      <c r="NQW27" s="426"/>
      <c r="NQX27" s="3"/>
      <c r="NQY27" s="564"/>
      <c r="NQZ27" s="3"/>
      <c r="NRA27" s="426"/>
      <c r="NRB27" s="3"/>
      <c r="NRC27" s="564"/>
      <c r="NRD27" s="3"/>
      <c r="NRE27" s="426"/>
      <c r="NRF27" s="3"/>
      <c r="NRG27" s="564"/>
      <c r="NRH27" s="3"/>
      <c r="NRI27" s="426"/>
      <c r="NRJ27" s="3"/>
      <c r="NRK27" s="564"/>
      <c r="NRL27" s="3"/>
      <c r="NRM27" s="426"/>
      <c r="NRN27" s="3"/>
      <c r="NRO27" s="564"/>
      <c r="NRP27" s="3"/>
      <c r="NRQ27" s="426"/>
      <c r="NRR27" s="3"/>
      <c r="NRS27" s="564"/>
      <c r="NRT27" s="3"/>
      <c r="NRU27" s="426"/>
      <c r="NRV27" s="3"/>
      <c r="NRW27" s="564"/>
      <c r="NRX27" s="3"/>
      <c r="NRY27" s="426"/>
      <c r="NRZ27" s="3"/>
      <c r="NSA27" s="564"/>
      <c r="NSB27" s="3"/>
      <c r="NSC27" s="426"/>
      <c r="NSD27" s="3"/>
      <c r="NSE27" s="564"/>
      <c r="NSF27" s="3"/>
      <c r="NSG27" s="426"/>
      <c r="NSH27" s="3"/>
      <c r="NSI27" s="564"/>
      <c r="NSJ27" s="3"/>
      <c r="NSK27" s="426"/>
      <c r="NSL27" s="3"/>
      <c r="NSM27" s="564"/>
      <c r="NSN27" s="3"/>
      <c r="NSO27" s="426"/>
      <c r="NSP27" s="3"/>
      <c r="NSQ27" s="564"/>
      <c r="NSR27" s="3"/>
      <c r="NSS27" s="426"/>
      <c r="NST27" s="3"/>
      <c r="NSU27" s="564"/>
      <c r="NSV27" s="3"/>
      <c r="NSW27" s="426"/>
      <c r="NSX27" s="3"/>
      <c r="NSY27" s="564"/>
      <c r="NSZ27" s="3"/>
      <c r="NTA27" s="426"/>
      <c r="NTB27" s="3"/>
      <c r="NTC27" s="564"/>
      <c r="NTD27" s="3"/>
      <c r="NTE27" s="426"/>
      <c r="NTF27" s="3"/>
      <c r="NTG27" s="564"/>
      <c r="NTH27" s="3"/>
      <c r="NTI27" s="426"/>
      <c r="NTJ27" s="3"/>
      <c r="NTK27" s="564"/>
      <c r="NTL27" s="3"/>
      <c r="NTM27" s="426"/>
      <c r="NTN27" s="3"/>
      <c r="NTO27" s="564"/>
      <c r="NTP27" s="3"/>
      <c r="NTQ27" s="426"/>
      <c r="NTR27" s="3"/>
      <c r="NTS27" s="564"/>
      <c r="NTT27" s="3"/>
      <c r="NTU27" s="426"/>
      <c r="NTV27" s="3"/>
      <c r="NTW27" s="564"/>
      <c r="NTX27" s="3"/>
      <c r="NTY27" s="426"/>
      <c r="NTZ27" s="3"/>
      <c r="NUA27" s="564"/>
      <c r="NUB27" s="3"/>
      <c r="NUC27" s="426"/>
      <c r="NUD27" s="3"/>
      <c r="NUE27" s="564"/>
      <c r="NUF27" s="3"/>
      <c r="NUG27" s="426"/>
      <c r="NUH27" s="3"/>
      <c r="NUI27" s="564"/>
      <c r="NUJ27" s="3"/>
      <c r="NUK27" s="426"/>
      <c r="NUL27" s="3"/>
      <c r="NUM27" s="564"/>
      <c r="NUN27" s="3"/>
      <c r="NUO27" s="426"/>
      <c r="NUP27" s="3"/>
      <c r="NUQ27" s="564"/>
      <c r="NUR27" s="3"/>
      <c r="NUS27" s="426"/>
      <c r="NUT27" s="3"/>
      <c r="NUU27" s="564"/>
      <c r="NUV27" s="3"/>
      <c r="NUW27" s="426"/>
      <c r="NUX27" s="3"/>
      <c r="NUY27" s="564"/>
      <c r="NUZ27" s="3"/>
      <c r="NVA27" s="426"/>
      <c r="NVB27" s="3"/>
      <c r="NVC27" s="564"/>
      <c r="NVD27" s="3"/>
      <c r="NVE27" s="426"/>
      <c r="NVF27" s="3"/>
      <c r="NVG27" s="564"/>
      <c r="NVH27" s="3"/>
      <c r="NVI27" s="426"/>
      <c r="NVJ27" s="3"/>
      <c r="NVK27" s="564"/>
      <c r="NVL27" s="3"/>
      <c r="NVM27" s="426"/>
      <c r="NVN27" s="3"/>
      <c r="NVO27" s="564"/>
      <c r="NVP27" s="3"/>
      <c r="NVQ27" s="426"/>
      <c r="NVR27" s="3"/>
      <c r="NVS27" s="564"/>
      <c r="NVT27" s="3"/>
      <c r="NVU27" s="426"/>
      <c r="NVV27" s="3"/>
      <c r="NVW27" s="564"/>
      <c r="NVX27" s="3"/>
      <c r="NVY27" s="426"/>
      <c r="NVZ27" s="3"/>
      <c r="NWA27" s="564"/>
      <c r="NWB27" s="3"/>
      <c r="NWC27" s="426"/>
      <c r="NWD27" s="3"/>
      <c r="NWE27" s="564"/>
      <c r="NWF27" s="3"/>
      <c r="NWG27" s="426"/>
      <c r="NWH27" s="3"/>
      <c r="NWI27" s="564"/>
      <c r="NWJ27" s="3"/>
      <c r="NWK27" s="426"/>
      <c r="NWL27" s="3"/>
      <c r="NWM27" s="564"/>
      <c r="NWN27" s="3"/>
      <c r="NWO27" s="426"/>
      <c r="NWP27" s="3"/>
      <c r="NWQ27" s="564"/>
      <c r="NWR27" s="3"/>
      <c r="NWS27" s="426"/>
      <c r="NWT27" s="3"/>
      <c r="NWU27" s="564"/>
      <c r="NWV27" s="3"/>
      <c r="NWW27" s="426"/>
      <c r="NWX27" s="3"/>
      <c r="NWY27" s="564"/>
      <c r="NWZ27" s="3"/>
      <c r="NXA27" s="426"/>
      <c r="NXB27" s="3"/>
      <c r="NXC27" s="564"/>
      <c r="NXD27" s="3"/>
      <c r="NXE27" s="426"/>
      <c r="NXF27" s="3"/>
      <c r="NXG27" s="564"/>
      <c r="NXH27" s="3"/>
      <c r="NXI27" s="426"/>
      <c r="NXJ27" s="3"/>
      <c r="NXK27" s="564"/>
      <c r="NXL27" s="3"/>
      <c r="NXM27" s="426"/>
      <c r="NXN27" s="3"/>
      <c r="NXO27" s="564"/>
      <c r="NXP27" s="3"/>
      <c r="NXQ27" s="426"/>
      <c r="NXR27" s="3"/>
      <c r="NXS27" s="564"/>
      <c r="NXT27" s="3"/>
      <c r="NXU27" s="426"/>
      <c r="NXV27" s="3"/>
      <c r="NXW27" s="564"/>
      <c r="NXX27" s="3"/>
      <c r="NXY27" s="426"/>
      <c r="NXZ27" s="3"/>
      <c r="NYA27" s="564"/>
      <c r="NYB27" s="3"/>
      <c r="NYC27" s="426"/>
      <c r="NYD27" s="3"/>
      <c r="NYE27" s="564"/>
      <c r="NYF27" s="3"/>
      <c r="NYG27" s="426"/>
      <c r="NYH27" s="3"/>
      <c r="NYI27" s="564"/>
      <c r="NYJ27" s="3"/>
      <c r="NYK27" s="426"/>
      <c r="NYL27" s="3"/>
      <c r="NYM27" s="564"/>
      <c r="NYN27" s="3"/>
      <c r="NYO27" s="426"/>
      <c r="NYP27" s="3"/>
      <c r="NYQ27" s="564"/>
      <c r="NYR27" s="3"/>
      <c r="NYS27" s="426"/>
      <c r="NYT27" s="3"/>
      <c r="NYU27" s="564"/>
      <c r="NYV27" s="3"/>
      <c r="NYW27" s="426"/>
      <c r="NYX27" s="3"/>
      <c r="NYY27" s="564"/>
      <c r="NYZ27" s="3"/>
      <c r="NZA27" s="426"/>
      <c r="NZB27" s="3"/>
      <c r="NZC27" s="564"/>
      <c r="NZD27" s="3"/>
      <c r="NZE27" s="426"/>
      <c r="NZF27" s="3"/>
      <c r="NZG27" s="564"/>
      <c r="NZH27" s="3"/>
      <c r="NZI27" s="426"/>
      <c r="NZJ27" s="3"/>
      <c r="NZK27" s="564"/>
      <c r="NZL27" s="3"/>
      <c r="NZM27" s="426"/>
      <c r="NZN27" s="3"/>
      <c r="NZO27" s="564"/>
      <c r="NZP27" s="3"/>
      <c r="NZQ27" s="426"/>
      <c r="NZR27" s="3"/>
      <c r="NZS27" s="564"/>
      <c r="NZT27" s="3"/>
      <c r="NZU27" s="426"/>
      <c r="NZV27" s="3"/>
      <c r="NZW27" s="564"/>
      <c r="NZX27" s="3"/>
      <c r="NZY27" s="426"/>
      <c r="NZZ27" s="3"/>
      <c r="OAA27" s="564"/>
      <c r="OAB27" s="3"/>
      <c r="OAC27" s="426"/>
      <c r="OAD27" s="3"/>
      <c r="OAE27" s="564"/>
      <c r="OAF27" s="3"/>
      <c r="OAG27" s="426"/>
      <c r="OAH27" s="3"/>
      <c r="OAI27" s="564"/>
      <c r="OAJ27" s="3"/>
      <c r="OAK27" s="426"/>
      <c r="OAL27" s="3"/>
      <c r="OAM27" s="564"/>
      <c r="OAN27" s="3"/>
      <c r="OAO27" s="426"/>
      <c r="OAP27" s="3"/>
      <c r="OAQ27" s="564"/>
      <c r="OAR27" s="3"/>
      <c r="OAS27" s="426"/>
      <c r="OAT27" s="3"/>
      <c r="OAU27" s="564"/>
      <c r="OAV27" s="3"/>
      <c r="OAW27" s="426"/>
      <c r="OAX27" s="3"/>
      <c r="OAY27" s="564"/>
      <c r="OAZ27" s="3"/>
      <c r="OBA27" s="426"/>
      <c r="OBB27" s="3"/>
      <c r="OBC27" s="564"/>
      <c r="OBD27" s="3"/>
      <c r="OBE27" s="426"/>
      <c r="OBF27" s="3"/>
      <c r="OBG27" s="564"/>
      <c r="OBH27" s="3"/>
      <c r="OBI27" s="426"/>
      <c r="OBJ27" s="3"/>
      <c r="OBK27" s="564"/>
      <c r="OBL27" s="3"/>
      <c r="OBM27" s="426"/>
      <c r="OBN27" s="3"/>
      <c r="OBO27" s="564"/>
      <c r="OBP27" s="3"/>
      <c r="OBQ27" s="426"/>
      <c r="OBR27" s="3"/>
      <c r="OBS27" s="564"/>
      <c r="OBT27" s="3"/>
      <c r="OBU27" s="426"/>
      <c r="OBV27" s="3"/>
      <c r="OBW27" s="564"/>
      <c r="OBX27" s="3"/>
      <c r="OBY27" s="426"/>
      <c r="OBZ27" s="3"/>
      <c r="OCA27" s="564"/>
      <c r="OCB27" s="3"/>
      <c r="OCC27" s="426"/>
      <c r="OCD27" s="3"/>
      <c r="OCE27" s="564"/>
      <c r="OCF27" s="3"/>
      <c r="OCG27" s="426"/>
      <c r="OCH27" s="3"/>
      <c r="OCI27" s="564"/>
      <c r="OCJ27" s="3"/>
      <c r="OCK27" s="426"/>
      <c r="OCL27" s="3"/>
      <c r="OCM27" s="564"/>
      <c r="OCN27" s="3"/>
      <c r="OCO27" s="426"/>
      <c r="OCP27" s="3"/>
      <c r="OCQ27" s="564"/>
      <c r="OCR27" s="3"/>
      <c r="OCS27" s="426"/>
      <c r="OCT27" s="3"/>
      <c r="OCU27" s="564"/>
      <c r="OCV27" s="3"/>
      <c r="OCW27" s="426"/>
      <c r="OCX27" s="3"/>
      <c r="OCY27" s="564"/>
      <c r="OCZ27" s="3"/>
      <c r="ODA27" s="426"/>
      <c r="ODB27" s="3"/>
      <c r="ODC27" s="564"/>
      <c r="ODD27" s="3"/>
      <c r="ODE27" s="426"/>
      <c r="ODF27" s="3"/>
      <c r="ODG27" s="564"/>
      <c r="ODH27" s="3"/>
      <c r="ODI27" s="426"/>
      <c r="ODJ27" s="3"/>
      <c r="ODK27" s="564"/>
      <c r="ODL27" s="3"/>
      <c r="ODM27" s="426"/>
      <c r="ODN27" s="3"/>
      <c r="ODO27" s="564"/>
      <c r="ODP27" s="3"/>
      <c r="ODQ27" s="426"/>
      <c r="ODR27" s="3"/>
      <c r="ODS27" s="564"/>
      <c r="ODT27" s="3"/>
      <c r="ODU27" s="426"/>
      <c r="ODV27" s="3"/>
      <c r="ODW27" s="564"/>
      <c r="ODX27" s="3"/>
      <c r="ODY27" s="426"/>
      <c r="ODZ27" s="3"/>
      <c r="OEA27" s="564"/>
      <c r="OEB27" s="3"/>
      <c r="OEC27" s="426"/>
      <c r="OED27" s="3"/>
      <c r="OEE27" s="564"/>
      <c r="OEF27" s="3"/>
      <c r="OEG27" s="426"/>
      <c r="OEH27" s="3"/>
      <c r="OEI27" s="564"/>
      <c r="OEJ27" s="3"/>
      <c r="OEK27" s="426"/>
      <c r="OEL27" s="3"/>
      <c r="OEM27" s="564"/>
      <c r="OEN27" s="3"/>
      <c r="OEO27" s="426"/>
      <c r="OEP27" s="3"/>
      <c r="OEQ27" s="564"/>
      <c r="OER27" s="3"/>
      <c r="OES27" s="426"/>
      <c r="OET27" s="3"/>
      <c r="OEU27" s="564"/>
      <c r="OEV27" s="3"/>
      <c r="OEW27" s="426"/>
      <c r="OEX27" s="3"/>
      <c r="OEY27" s="564"/>
      <c r="OEZ27" s="3"/>
      <c r="OFA27" s="426"/>
      <c r="OFB27" s="3"/>
      <c r="OFC27" s="564"/>
      <c r="OFD27" s="3"/>
      <c r="OFE27" s="426"/>
      <c r="OFF27" s="3"/>
      <c r="OFG27" s="564"/>
      <c r="OFH27" s="3"/>
      <c r="OFI27" s="426"/>
      <c r="OFJ27" s="3"/>
      <c r="OFK27" s="564"/>
      <c r="OFL27" s="3"/>
      <c r="OFM27" s="426"/>
      <c r="OFN27" s="3"/>
      <c r="OFO27" s="564"/>
      <c r="OFP27" s="3"/>
      <c r="OFQ27" s="426"/>
      <c r="OFR27" s="3"/>
      <c r="OFS27" s="564"/>
      <c r="OFT27" s="3"/>
      <c r="OFU27" s="426"/>
      <c r="OFV27" s="3"/>
      <c r="OFW27" s="564"/>
      <c r="OFX27" s="3"/>
      <c r="OFY27" s="426"/>
      <c r="OFZ27" s="3"/>
      <c r="OGA27" s="564"/>
      <c r="OGB27" s="3"/>
      <c r="OGC27" s="426"/>
      <c r="OGD27" s="3"/>
      <c r="OGE27" s="564"/>
      <c r="OGF27" s="3"/>
      <c r="OGG27" s="426"/>
      <c r="OGH27" s="3"/>
      <c r="OGI27" s="564"/>
      <c r="OGJ27" s="3"/>
      <c r="OGK27" s="426"/>
      <c r="OGL27" s="3"/>
      <c r="OGM27" s="564"/>
      <c r="OGN27" s="3"/>
      <c r="OGO27" s="426"/>
      <c r="OGP27" s="3"/>
      <c r="OGQ27" s="564"/>
      <c r="OGR27" s="3"/>
      <c r="OGS27" s="426"/>
      <c r="OGT27" s="3"/>
      <c r="OGU27" s="564"/>
      <c r="OGV27" s="3"/>
      <c r="OGW27" s="426"/>
      <c r="OGX27" s="3"/>
      <c r="OGY27" s="564"/>
      <c r="OGZ27" s="3"/>
      <c r="OHA27" s="426"/>
      <c r="OHB27" s="3"/>
      <c r="OHC27" s="564"/>
      <c r="OHD27" s="3"/>
      <c r="OHE27" s="426"/>
      <c r="OHF27" s="3"/>
      <c r="OHG27" s="564"/>
      <c r="OHH27" s="3"/>
      <c r="OHI27" s="426"/>
      <c r="OHJ27" s="3"/>
      <c r="OHK27" s="564"/>
      <c r="OHL27" s="3"/>
      <c r="OHM27" s="426"/>
      <c r="OHN27" s="3"/>
      <c r="OHO27" s="564"/>
      <c r="OHP27" s="3"/>
      <c r="OHQ27" s="426"/>
      <c r="OHR27" s="3"/>
      <c r="OHS27" s="564"/>
      <c r="OHT27" s="3"/>
      <c r="OHU27" s="426"/>
      <c r="OHV27" s="3"/>
      <c r="OHW27" s="564"/>
      <c r="OHX27" s="3"/>
      <c r="OHY27" s="426"/>
      <c r="OHZ27" s="3"/>
      <c r="OIA27" s="564"/>
      <c r="OIB27" s="3"/>
      <c r="OIC27" s="426"/>
      <c r="OID27" s="3"/>
      <c r="OIE27" s="564"/>
      <c r="OIF27" s="3"/>
      <c r="OIG27" s="426"/>
      <c r="OIH27" s="3"/>
      <c r="OII27" s="564"/>
      <c r="OIJ27" s="3"/>
      <c r="OIK27" s="426"/>
      <c r="OIL27" s="3"/>
      <c r="OIM27" s="564"/>
      <c r="OIN27" s="3"/>
      <c r="OIO27" s="426"/>
      <c r="OIP27" s="3"/>
      <c r="OIQ27" s="564"/>
      <c r="OIR27" s="3"/>
      <c r="OIS27" s="426"/>
      <c r="OIT27" s="3"/>
      <c r="OIU27" s="564"/>
      <c r="OIV27" s="3"/>
      <c r="OIW27" s="426"/>
      <c r="OIX27" s="3"/>
      <c r="OIY27" s="564"/>
      <c r="OIZ27" s="3"/>
      <c r="OJA27" s="426"/>
      <c r="OJB27" s="3"/>
      <c r="OJC27" s="564"/>
      <c r="OJD27" s="3"/>
      <c r="OJE27" s="426"/>
      <c r="OJF27" s="3"/>
      <c r="OJG27" s="564"/>
      <c r="OJH27" s="3"/>
      <c r="OJI27" s="426"/>
      <c r="OJJ27" s="3"/>
      <c r="OJK27" s="564"/>
      <c r="OJL27" s="3"/>
      <c r="OJM27" s="426"/>
      <c r="OJN27" s="3"/>
      <c r="OJO27" s="564"/>
      <c r="OJP27" s="3"/>
      <c r="OJQ27" s="426"/>
      <c r="OJR27" s="3"/>
      <c r="OJS27" s="564"/>
      <c r="OJT27" s="3"/>
      <c r="OJU27" s="426"/>
      <c r="OJV27" s="3"/>
      <c r="OJW27" s="564"/>
      <c r="OJX27" s="3"/>
      <c r="OJY27" s="426"/>
      <c r="OJZ27" s="3"/>
      <c r="OKA27" s="564"/>
      <c r="OKB27" s="3"/>
      <c r="OKC27" s="426"/>
      <c r="OKD27" s="3"/>
      <c r="OKE27" s="564"/>
      <c r="OKF27" s="3"/>
      <c r="OKG27" s="426"/>
      <c r="OKH27" s="3"/>
      <c r="OKI27" s="564"/>
      <c r="OKJ27" s="3"/>
      <c r="OKK27" s="426"/>
      <c r="OKL27" s="3"/>
      <c r="OKM27" s="564"/>
      <c r="OKN27" s="3"/>
      <c r="OKO27" s="426"/>
      <c r="OKP27" s="3"/>
      <c r="OKQ27" s="564"/>
      <c r="OKR27" s="3"/>
      <c r="OKS27" s="426"/>
      <c r="OKT27" s="3"/>
      <c r="OKU27" s="564"/>
      <c r="OKV27" s="3"/>
      <c r="OKW27" s="426"/>
      <c r="OKX27" s="3"/>
      <c r="OKY27" s="564"/>
      <c r="OKZ27" s="3"/>
      <c r="OLA27" s="426"/>
      <c r="OLB27" s="3"/>
      <c r="OLC27" s="564"/>
      <c r="OLD27" s="3"/>
      <c r="OLE27" s="426"/>
      <c r="OLF27" s="3"/>
      <c r="OLG27" s="564"/>
      <c r="OLH27" s="3"/>
      <c r="OLI27" s="426"/>
      <c r="OLJ27" s="3"/>
      <c r="OLK27" s="564"/>
      <c r="OLL27" s="3"/>
      <c r="OLM27" s="426"/>
      <c r="OLN27" s="3"/>
      <c r="OLO27" s="564"/>
      <c r="OLP27" s="3"/>
      <c r="OLQ27" s="426"/>
      <c r="OLR27" s="3"/>
      <c r="OLS27" s="564"/>
      <c r="OLT27" s="3"/>
      <c r="OLU27" s="426"/>
      <c r="OLV27" s="3"/>
      <c r="OLW27" s="564"/>
      <c r="OLX27" s="3"/>
      <c r="OLY27" s="426"/>
      <c r="OLZ27" s="3"/>
      <c r="OMA27" s="564"/>
      <c r="OMB27" s="3"/>
      <c r="OMC27" s="426"/>
      <c r="OMD27" s="3"/>
      <c r="OME27" s="564"/>
      <c r="OMF27" s="3"/>
      <c r="OMG27" s="426"/>
      <c r="OMH27" s="3"/>
      <c r="OMI27" s="564"/>
      <c r="OMJ27" s="3"/>
      <c r="OMK27" s="426"/>
      <c r="OML27" s="3"/>
      <c r="OMM27" s="564"/>
      <c r="OMN27" s="3"/>
      <c r="OMO27" s="426"/>
      <c r="OMP27" s="3"/>
      <c r="OMQ27" s="564"/>
      <c r="OMR27" s="3"/>
      <c r="OMS27" s="426"/>
      <c r="OMT27" s="3"/>
      <c r="OMU27" s="564"/>
      <c r="OMV27" s="3"/>
      <c r="OMW27" s="426"/>
      <c r="OMX27" s="3"/>
      <c r="OMY27" s="564"/>
      <c r="OMZ27" s="3"/>
      <c r="ONA27" s="426"/>
      <c r="ONB27" s="3"/>
      <c r="ONC27" s="564"/>
      <c r="OND27" s="3"/>
      <c r="ONE27" s="426"/>
      <c r="ONF27" s="3"/>
      <c r="ONG27" s="564"/>
      <c r="ONH27" s="3"/>
      <c r="ONI27" s="426"/>
      <c r="ONJ27" s="3"/>
      <c r="ONK27" s="564"/>
      <c r="ONL27" s="3"/>
      <c r="ONM27" s="426"/>
      <c r="ONN27" s="3"/>
      <c r="ONO27" s="564"/>
      <c r="ONP27" s="3"/>
      <c r="ONQ27" s="426"/>
      <c r="ONR27" s="3"/>
      <c r="ONS27" s="564"/>
      <c r="ONT27" s="3"/>
      <c r="ONU27" s="426"/>
      <c r="ONV27" s="3"/>
      <c r="ONW27" s="564"/>
      <c r="ONX27" s="3"/>
      <c r="ONY27" s="426"/>
      <c r="ONZ27" s="3"/>
      <c r="OOA27" s="564"/>
      <c r="OOB27" s="3"/>
      <c r="OOC27" s="426"/>
      <c r="OOD27" s="3"/>
      <c r="OOE27" s="564"/>
      <c r="OOF27" s="3"/>
      <c r="OOG27" s="426"/>
      <c r="OOH27" s="3"/>
      <c r="OOI27" s="564"/>
      <c r="OOJ27" s="3"/>
      <c r="OOK27" s="426"/>
      <c r="OOL27" s="3"/>
      <c r="OOM27" s="564"/>
      <c r="OON27" s="3"/>
      <c r="OOO27" s="426"/>
      <c r="OOP27" s="3"/>
      <c r="OOQ27" s="564"/>
      <c r="OOR27" s="3"/>
      <c r="OOS27" s="426"/>
      <c r="OOT27" s="3"/>
      <c r="OOU27" s="564"/>
      <c r="OOV27" s="3"/>
      <c r="OOW27" s="426"/>
      <c r="OOX27" s="3"/>
      <c r="OOY27" s="564"/>
      <c r="OOZ27" s="3"/>
      <c r="OPA27" s="426"/>
      <c r="OPB27" s="3"/>
      <c r="OPC27" s="564"/>
      <c r="OPD27" s="3"/>
      <c r="OPE27" s="426"/>
      <c r="OPF27" s="3"/>
      <c r="OPG27" s="564"/>
      <c r="OPH27" s="3"/>
      <c r="OPI27" s="426"/>
      <c r="OPJ27" s="3"/>
      <c r="OPK27" s="564"/>
      <c r="OPL27" s="3"/>
      <c r="OPM27" s="426"/>
      <c r="OPN27" s="3"/>
      <c r="OPO27" s="564"/>
      <c r="OPP27" s="3"/>
      <c r="OPQ27" s="426"/>
      <c r="OPR27" s="3"/>
      <c r="OPS27" s="564"/>
      <c r="OPT27" s="3"/>
      <c r="OPU27" s="426"/>
      <c r="OPV27" s="3"/>
      <c r="OPW27" s="564"/>
      <c r="OPX27" s="3"/>
      <c r="OPY27" s="426"/>
      <c r="OPZ27" s="3"/>
      <c r="OQA27" s="564"/>
      <c r="OQB27" s="3"/>
      <c r="OQC27" s="426"/>
      <c r="OQD27" s="3"/>
      <c r="OQE27" s="564"/>
      <c r="OQF27" s="3"/>
      <c r="OQG27" s="426"/>
      <c r="OQH27" s="3"/>
      <c r="OQI27" s="564"/>
      <c r="OQJ27" s="3"/>
      <c r="OQK27" s="426"/>
      <c r="OQL27" s="3"/>
      <c r="OQM27" s="564"/>
      <c r="OQN27" s="3"/>
      <c r="OQO27" s="426"/>
      <c r="OQP27" s="3"/>
      <c r="OQQ27" s="564"/>
      <c r="OQR27" s="3"/>
      <c r="OQS27" s="426"/>
      <c r="OQT27" s="3"/>
      <c r="OQU27" s="564"/>
      <c r="OQV27" s="3"/>
      <c r="OQW27" s="426"/>
      <c r="OQX27" s="3"/>
      <c r="OQY27" s="564"/>
      <c r="OQZ27" s="3"/>
      <c r="ORA27" s="426"/>
      <c r="ORB27" s="3"/>
      <c r="ORC27" s="564"/>
      <c r="ORD27" s="3"/>
      <c r="ORE27" s="426"/>
      <c r="ORF27" s="3"/>
      <c r="ORG27" s="564"/>
      <c r="ORH27" s="3"/>
      <c r="ORI27" s="426"/>
      <c r="ORJ27" s="3"/>
      <c r="ORK27" s="564"/>
      <c r="ORL27" s="3"/>
      <c r="ORM27" s="426"/>
      <c r="ORN27" s="3"/>
      <c r="ORO27" s="564"/>
      <c r="ORP27" s="3"/>
      <c r="ORQ27" s="426"/>
      <c r="ORR27" s="3"/>
      <c r="ORS27" s="564"/>
      <c r="ORT27" s="3"/>
      <c r="ORU27" s="426"/>
      <c r="ORV27" s="3"/>
      <c r="ORW27" s="564"/>
      <c r="ORX27" s="3"/>
      <c r="ORY27" s="426"/>
      <c r="ORZ27" s="3"/>
      <c r="OSA27" s="564"/>
      <c r="OSB27" s="3"/>
      <c r="OSC27" s="426"/>
      <c r="OSD27" s="3"/>
      <c r="OSE27" s="564"/>
      <c r="OSF27" s="3"/>
      <c r="OSG27" s="426"/>
      <c r="OSH27" s="3"/>
      <c r="OSI27" s="564"/>
      <c r="OSJ27" s="3"/>
      <c r="OSK27" s="426"/>
      <c r="OSL27" s="3"/>
      <c r="OSM27" s="564"/>
      <c r="OSN27" s="3"/>
      <c r="OSO27" s="426"/>
      <c r="OSP27" s="3"/>
      <c r="OSQ27" s="564"/>
      <c r="OSR27" s="3"/>
      <c r="OSS27" s="426"/>
      <c r="OST27" s="3"/>
      <c r="OSU27" s="564"/>
      <c r="OSV27" s="3"/>
      <c r="OSW27" s="426"/>
      <c r="OSX27" s="3"/>
      <c r="OSY27" s="564"/>
      <c r="OSZ27" s="3"/>
      <c r="OTA27" s="426"/>
      <c r="OTB27" s="3"/>
      <c r="OTC27" s="564"/>
      <c r="OTD27" s="3"/>
      <c r="OTE27" s="426"/>
      <c r="OTF27" s="3"/>
      <c r="OTG27" s="564"/>
      <c r="OTH27" s="3"/>
      <c r="OTI27" s="426"/>
      <c r="OTJ27" s="3"/>
      <c r="OTK27" s="564"/>
      <c r="OTL27" s="3"/>
      <c r="OTM27" s="426"/>
      <c r="OTN27" s="3"/>
      <c r="OTO27" s="564"/>
      <c r="OTP27" s="3"/>
      <c r="OTQ27" s="426"/>
      <c r="OTR27" s="3"/>
      <c r="OTS27" s="564"/>
      <c r="OTT27" s="3"/>
      <c r="OTU27" s="426"/>
      <c r="OTV27" s="3"/>
      <c r="OTW27" s="564"/>
      <c r="OTX27" s="3"/>
      <c r="OTY27" s="426"/>
      <c r="OTZ27" s="3"/>
      <c r="OUA27" s="564"/>
      <c r="OUB27" s="3"/>
      <c r="OUC27" s="426"/>
      <c r="OUD27" s="3"/>
      <c r="OUE27" s="564"/>
      <c r="OUF27" s="3"/>
      <c r="OUG27" s="426"/>
      <c r="OUH27" s="3"/>
      <c r="OUI27" s="564"/>
      <c r="OUJ27" s="3"/>
      <c r="OUK27" s="426"/>
      <c r="OUL27" s="3"/>
      <c r="OUM27" s="564"/>
      <c r="OUN27" s="3"/>
      <c r="OUO27" s="426"/>
      <c r="OUP27" s="3"/>
      <c r="OUQ27" s="564"/>
      <c r="OUR27" s="3"/>
      <c r="OUS27" s="426"/>
      <c r="OUT27" s="3"/>
      <c r="OUU27" s="564"/>
      <c r="OUV27" s="3"/>
      <c r="OUW27" s="426"/>
      <c r="OUX27" s="3"/>
      <c r="OUY27" s="564"/>
      <c r="OUZ27" s="3"/>
      <c r="OVA27" s="426"/>
      <c r="OVB27" s="3"/>
      <c r="OVC27" s="564"/>
      <c r="OVD27" s="3"/>
      <c r="OVE27" s="426"/>
      <c r="OVF27" s="3"/>
      <c r="OVG27" s="564"/>
      <c r="OVH27" s="3"/>
      <c r="OVI27" s="426"/>
      <c r="OVJ27" s="3"/>
      <c r="OVK27" s="564"/>
      <c r="OVL27" s="3"/>
      <c r="OVM27" s="426"/>
      <c r="OVN27" s="3"/>
      <c r="OVO27" s="564"/>
      <c r="OVP27" s="3"/>
      <c r="OVQ27" s="426"/>
      <c r="OVR27" s="3"/>
      <c r="OVS27" s="564"/>
      <c r="OVT27" s="3"/>
      <c r="OVU27" s="426"/>
      <c r="OVV27" s="3"/>
      <c r="OVW27" s="564"/>
      <c r="OVX27" s="3"/>
      <c r="OVY27" s="426"/>
      <c r="OVZ27" s="3"/>
      <c r="OWA27" s="564"/>
      <c r="OWB27" s="3"/>
      <c r="OWC27" s="426"/>
      <c r="OWD27" s="3"/>
      <c r="OWE27" s="564"/>
      <c r="OWF27" s="3"/>
      <c r="OWG27" s="426"/>
      <c r="OWH27" s="3"/>
      <c r="OWI27" s="564"/>
      <c r="OWJ27" s="3"/>
      <c r="OWK27" s="426"/>
      <c r="OWL27" s="3"/>
      <c r="OWM27" s="564"/>
      <c r="OWN27" s="3"/>
      <c r="OWO27" s="426"/>
      <c r="OWP27" s="3"/>
      <c r="OWQ27" s="564"/>
      <c r="OWR27" s="3"/>
      <c r="OWS27" s="426"/>
      <c r="OWT27" s="3"/>
      <c r="OWU27" s="564"/>
      <c r="OWV27" s="3"/>
      <c r="OWW27" s="426"/>
      <c r="OWX27" s="3"/>
      <c r="OWY27" s="564"/>
      <c r="OWZ27" s="3"/>
      <c r="OXA27" s="426"/>
      <c r="OXB27" s="3"/>
      <c r="OXC27" s="564"/>
      <c r="OXD27" s="3"/>
      <c r="OXE27" s="426"/>
      <c r="OXF27" s="3"/>
      <c r="OXG27" s="564"/>
      <c r="OXH27" s="3"/>
      <c r="OXI27" s="426"/>
      <c r="OXJ27" s="3"/>
      <c r="OXK27" s="564"/>
      <c r="OXL27" s="3"/>
      <c r="OXM27" s="426"/>
      <c r="OXN27" s="3"/>
      <c r="OXO27" s="564"/>
      <c r="OXP27" s="3"/>
      <c r="OXQ27" s="426"/>
      <c r="OXR27" s="3"/>
      <c r="OXS27" s="564"/>
      <c r="OXT27" s="3"/>
      <c r="OXU27" s="426"/>
      <c r="OXV27" s="3"/>
      <c r="OXW27" s="564"/>
      <c r="OXX27" s="3"/>
      <c r="OXY27" s="426"/>
      <c r="OXZ27" s="3"/>
      <c r="OYA27" s="564"/>
      <c r="OYB27" s="3"/>
      <c r="OYC27" s="426"/>
      <c r="OYD27" s="3"/>
      <c r="OYE27" s="564"/>
      <c r="OYF27" s="3"/>
      <c r="OYG27" s="426"/>
      <c r="OYH27" s="3"/>
      <c r="OYI27" s="564"/>
      <c r="OYJ27" s="3"/>
      <c r="OYK27" s="426"/>
      <c r="OYL27" s="3"/>
      <c r="OYM27" s="564"/>
      <c r="OYN27" s="3"/>
      <c r="OYO27" s="426"/>
      <c r="OYP27" s="3"/>
      <c r="OYQ27" s="564"/>
      <c r="OYR27" s="3"/>
      <c r="OYS27" s="426"/>
      <c r="OYT27" s="3"/>
      <c r="OYU27" s="564"/>
      <c r="OYV27" s="3"/>
      <c r="OYW27" s="426"/>
      <c r="OYX27" s="3"/>
      <c r="OYY27" s="564"/>
      <c r="OYZ27" s="3"/>
      <c r="OZA27" s="426"/>
      <c r="OZB27" s="3"/>
      <c r="OZC27" s="564"/>
      <c r="OZD27" s="3"/>
      <c r="OZE27" s="426"/>
      <c r="OZF27" s="3"/>
      <c r="OZG27" s="564"/>
      <c r="OZH27" s="3"/>
      <c r="OZI27" s="426"/>
      <c r="OZJ27" s="3"/>
      <c r="OZK27" s="564"/>
      <c r="OZL27" s="3"/>
      <c r="OZM27" s="426"/>
      <c r="OZN27" s="3"/>
      <c r="OZO27" s="564"/>
      <c r="OZP27" s="3"/>
      <c r="OZQ27" s="426"/>
      <c r="OZR27" s="3"/>
      <c r="OZS27" s="564"/>
      <c r="OZT27" s="3"/>
      <c r="OZU27" s="426"/>
      <c r="OZV27" s="3"/>
      <c r="OZW27" s="564"/>
      <c r="OZX27" s="3"/>
      <c r="OZY27" s="426"/>
      <c r="OZZ27" s="3"/>
      <c r="PAA27" s="564"/>
      <c r="PAB27" s="3"/>
      <c r="PAC27" s="426"/>
      <c r="PAD27" s="3"/>
      <c r="PAE27" s="564"/>
      <c r="PAF27" s="3"/>
      <c r="PAG27" s="426"/>
      <c r="PAH27" s="3"/>
      <c r="PAI27" s="564"/>
      <c r="PAJ27" s="3"/>
      <c r="PAK27" s="426"/>
      <c r="PAL27" s="3"/>
      <c r="PAM27" s="564"/>
      <c r="PAN27" s="3"/>
      <c r="PAO27" s="426"/>
      <c r="PAP27" s="3"/>
      <c r="PAQ27" s="564"/>
      <c r="PAR27" s="3"/>
      <c r="PAS27" s="426"/>
      <c r="PAT27" s="3"/>
      <c r="PAU27" s="564"/>
      <c r="PAV27" s="3"/>
      <c r="PAW27" s="426"/>
      <c r="PAX27" s="3"/>
      <c r="PAY27" s="564"/>
      <c r="PAZ27" s="3"/>
      <c r="PBA27" s="426"/>
      <c r="PBB27" s="3"/>
      <c r="PBC27" s="564"/>
      <c r="PBD27" s="3"/>
      <c r="PBE27" s="426"/>
      <c r="PBF27" s="3"/>
      <c r="PBG27" s="564"/>
      <c r="PBH27" s="3"/>
      <c r="PBI27" s="426"/>
      <c r="PBJ27" s="3"/>
      <c r="PBK27" s="564"/>
      <c r="PBL27" s="3"/>
      <c r="PBM27" s="426"/>
      <c r="PBN27" s="3"/>
      <c r="PBO27" s="564"/>
      <c r="PBP27" s="3"/>
      <c r="PBQ27" s="426"/>
      <c r="PBR27" s="3"/>
      <c r="PBS27" s="564"/>
      <c r="PBT27" s="3"/>
      <c r="PBU27" s="426"/>
      <c r="PBV27" s="3"/>
      <c r="PBW27" s="564"/>
      <c r="PBX27" s="3"/>
      <c r="PBY27" s="426"/>
      <c r="PBZ27" s="3"/>
      <c r="PCA27" s="564"/>
      <c r="PCB27" s="3"/>
      <c r="PCC27" s="426"/>
      <c r="PCD27" s="3"/>
      <c r="PCE27" s="564"/>
      <c r="PCF27" s="3"/>
      <c r="PCG27" s="426"/>
      <c r="PCH27" s="3"/>
      <c r="PCI27" s="564"/>
      <c r="PCJ27" s="3"/>
      <c r="PCK27" s="426"/>
      <c r="PCL27" s="3"/>
      <c r="PCM27" s="564"/>
      <c r="PCN27" s="3"/>
      <c r="PCO27" s="426"/>
      <c r="PCP27" s="3"/>
      <c r="PCQ27" s="564"/>
      <c r="PCR27" s="3"/>
      <c r="PCS27" s="426"/>
      <c r="PCT27" s="3"/>
      <c r="PCU27" s="564"/>
      <c r="PCV27" s="3"/>
      <c r="PCW27" s="426"/>
      <c r="PCX27" s="3"/>
      <c r="PCY27" s="564"/>
      <c r="PCZ27" s="3"/>
      <c r="PDA27" s="426"/>
      <c r="PDB27" s="3"/>
      <c r="PDC27" s="564"/>
      <c r="PDD27" s="3"/>
      <c r="PDE27" s="426"/>
      <c r="PDF27" s="3"/>
      <c r="PDG27" s="564"/>
      <c r="PDH27" s="3"/>
      <c r="PDI27" s="426"/>
      <c r="PDJ27" s="3"/>
      <c r="PDK27" s="564"/>
      <c r="PDL27" s="3"/>
      <c r="PDM27" s="426"/>
      <c r="PDN27" s="3"/>
      <c r="PDO27" s="564"/>
      <c r="PDP27" s="3"/>
      <c r="PDQ27" s="426"/>
      <c r="PDR27" s="3"/>
      <c r="PDS27" s="564"/>
      <c r="PDT27" s="3"/>
      <c r="PDU27" s="426"/>
      <c r="PDV27" s="3"/>
      <c r="PDW27" s="564"/>
      <c r="PDX27" s="3"/>
      <c r="PDY27" s="426"/>
      <c r="PDZ27" s="3"/>
      <c r="PEA27" s="564"/>
      <c r="PEB27" s="3"/>
      <c r="PEC27" s="426"/>
      <c r="PED27" s="3"/>
      <c r="PEE27" s="564"/>
      <c r="PEF27" s="3"/>
      <c r="PEG27" s="426"/>
      <c r="PEH27" s="3"/>
      <c r="PEI27" s="564"/>
      <c r="PEJ27" s="3"/>
      <c r="PEK27" s="426"/>
      <c r="PEL27" s="3"/>
      <c r="PEM27" s="564"/>
      <c r="PEN27" s="3"/>
      <c r="PEO27" s="426"/>
      <c r="PEP27" s="3"/>
      <c r="PEQ27" s="564"/>
      <c r="PER27" s="3"/>
      <c r="PES27" s="426"/>
      <c r="PET27" s="3"/>
      <c r="PEU27" s="564"/>
      <c r="PEV27" s="3"/>
      <c r="PEW27" s="426"/>
      <c r="PEX27" s="3"/>
      <c r="PEY27" s="564"/>
      <c r="PEZ27" s="3"/>
      <c r="PFA27" s="426"/>
      <c r="PFB27" s="3"/>
      <c r="PFC27" s="564"/>
      <c r="PFD27" s="3"/>
      <c r="PFE27" s="426"/>
      <c r="PFF27" s="3"/>
      <c r="PFG27" s="564"/>
      <c r="PFH27" s="3"/>
      <c r="PFI27" s="426"/>
      <c r="PFJ27" s="3"/>
      <c r="PFK27" s="564"/>
      <c r="PFL27" s="3"/>
      <c r="PFM27" s="426"/>
      <c r="PFN27" s="3"/>
      <c r="PFO27" s="564"/>
      <c r="PFP27" s="3"/>
      <c r="PFQ27" s="426"/>
      <c r="PFR27" s="3"/>
      <c r="PFS27" s="564"/>
      <c r="PFT27" s="3"/>
      <c r="PFU27" s="426"/>
      <c r="PFV27" s="3"/>
      <c r="PFW27" s="564"/>
      <c r="PFX27" s="3"/>
      <c r="PFY27" s="426"/>
      <c r="PFZ27" s="3"/>
      <c r="PGA27" s="564"/>
      <c r="PGB27" s="3"/>
      <c r="PGC27" s="426"/>
      <c r="PGD27" s="3"/>
      <c r="PGE27" s="564"/>
      <c r="PGF27" s="3"/>
      <c r="PGG27" s="426"/>
      <c r="PGH27" s="3"/>
      <c r="PGI27" s="564"/>
      <c r="PGJ27" s="3"/>
      <c r="PGK27" s="426"/>
      <c r="PGL27" s="3"/>
      <c r="PGM27" s="564"/>
      <c r="PGN27" s="3"/>
      <c r="PGO27" s="426"/>
      <c r="PGP27" s="3"/>
      <c r="PGQ27" s="564"/>
      <c r="PGR27" s="3"/>
      <c r="PGS27" s="426"/>
      <c r="PGT27" s="3"/>
      <c r="PGU27" s="564"/>
      <c r="PGV27" s="3"/>
      <c r="PGW27" s="426"/>
      <c r="PGX27" s="3"/>
      <c r="PGY27" s="564"/>
      <c r="PGZ27" s="3"/>
      <c r="PHA27" s="426"/>
      <c r="PHB27" s="3"/>
      <c r="PHC27" s="564"/>
      <c r="PHD27" s="3"/>
      <c r="PHE27" s="426"/>
      <c r="PHF27" s="3"/>
      <c r="PHG27" s="564"/>
      <c r="PHH27" s="3"/>
      <c r="PHI27" s="426"/>
      <c r="PHJ27" s="3"/>
      <c r="PHK27" s="564"/>
      <c r="PHL27" s="3"/>
      <c r="PHM27" s="426"/>
      <c r="PHN27" s="3"/>
      <c r="PHO27" s="564"/>
      <c r="PHP27" s="3"/>
      <c r="PHQ27" s="426"/>
      <c r="PHR27" s="3"/>
      <c r="PHS27" s="564"/>
      <c r="PHT27" s="3"/>
      <c r="PHU27" s="426"/>
      <c r="PHV27" s="3"/>
      <c r="PHW27" s="564"/>
      <c r="PHX27" s="3"/>
      <c r="PHY27" s="426"/>
      <c r="PHZ27" s="3"/>
      <c r="PIA27" s="564"/>
      <c r="PIB27" s="3"/>
      <c r="PIC27" s="426"/>
      <c r="PID27" s="3"/>
      <c r="PIE27" s="564"/>
      <c r="PIF27" s="3"/>
      <c r="PIG27" s="426"/>
      <c r="PIH27" s="3"/>
      <c r="PII27" s="564"/>
      <c r="PIJ27" s="3"/>
      <c r="PIK27" s="426"/>
      <c r="PIL27" s="3"/>
      <c r="PIM27" s="564"/>
      <c r="PIN27" s="3"/>
      <c r="PIO27" s="426"/>
      <c r="PIP27" s="3"/>
      <c r="PIQ27" s="564"/>
      <c r="PIR27" s="3"/>
      <c r="PIS27" s="426"/>
      <c r="PIT27" s="3"/>
      <c r="PIU27" s="564"/>
      <c r="PIV27" s="3"/>
      <c r="PIW27" s="426"/>
      <c r="PIX27" s="3"/>
      <c r="PIY27" s="564"/>
      <c r="PIZ27" s="3"/>
      <c r="PJA27" s="426"/>
      <c r="PJB27" s="3"/>
      <c r="PJC27" s="564"/>
      <c r="PJD27" s="3"/>
      <c r="PJE27" s="426"/>
      <c r="PJF27" s="3"/>
      <c r="PJG27" s="564"/>
      <c r="PJH27" s="3"/>
      <c r="PJI27" s="426"/>
      <c r="PJJ27" s="3"/>
      <c r="PJK27" s="564"/>
      <c r="PJL27" s="3"/>
      <c r="PJM27" s="426"/>
      <c r="PJN27" s="3"/>
      <c r="PJO27" s="564"/>
      <c r="PJP27" s="3"/>
      <c r="PJQ27" s="426"/>
      <c r="PJR27" s="3"/>
      <c r="PJS27" s="564"/>
      <c r="PJT27" s="3"/>
      <c r="PJU27" s="426"/>
      <c r="PJV27" s="3"/>
      <c r="PJW27" s="564"/>
      <c r="PJX27" s="3"/>
      <c r="PJY27" s="426"/>
      <c r="PJZ27" s="3"/>
      <c r="PKA27" s="564"/>
      <c r="PKB27" s="3"/>
      <c r="PKC27" s="426"/>
      <c r="PKD27" s="3"/>
      <c r="PKE27" s="564"/>
      <c r="PKF27" s="3"/>
      <c r="PKG27" s="426"/>
      <c r="PKH27" s="3"/>
      <c r="PKI27" s="564"/>
      <c r="PKJ27" s="3"/>
      <c r="PKK27" s="426"/>
      <c r="PKL27" s="3"/>
      <c r="PKM27" s="564"/>
      <c r="PKN27" s="3"/>
      <c r="PKO27" s="426"/>
      <c r="PKP27" s="3"/>
      <c r="PKQ27" s="564"/>
      <c r="PKR27" s="3"/>
      <c r="PKS27" s="426"/>
      <c r="PKT27" s="3"/>
      <c r="PKU27" s="564"/>
      <c r="PKV27" s="3"/>
      <c r="PKW27" s="426"/>
      <c r="PKX27" s="3"/>
      <c r="PKY27" s="564"/>
      <c r="PKZ27" s="3"/>
      <c r="PLA27" s="426"/>
      <c r="PLB27" s="3"/>
      <c r="PLC27" s="564"/>
      <c r="PLD27" s="3"/>
      <c r="PLE27" s="426"/>
      <c r="PLF27" s="3"/>
      <c r="PLG27" s="564"/>
      <c r="PLH27" s="3"/>
      <c r="PLI27" s="426"/>
      <c r="PLJ27" s="3"/>
      <c r="PLK27" s="564"/>
      <c r="PLL27" s="3"/>
      <c r="PLM27" s="426"/>
      <c r="PLN27" s="3"/>
      <c r="PLO27" s="564"/>
      <c r="PLP27" s="3"/>
      <c r="PLQ27" s="426"/>
      <c r="PLR27" s="3"/>
      <c r="PLS27" s="564"/>
      <c r="PLT27" s="3"/>
      <c r="PLU27" s="426"/>
      <c r="PLV27" s="3"/>
      <c r="PLW27" s="564"/>
      <c r="PLX27" s="3"/>
      <c r="PLY27" s="426"/>
      <c r="PLZ27" s="3"/>
      <c r="PMA27" s="564"/>
      <c r="PMB27" s="3"/>
      <c r="PMC27" s="426"/>
      <c r="PMD27" s="3"/>
      <c r="PME27" s="564"/>
      <c r="PMF27" s="3"/>
      <c r="PMG27" s="426"/>
      <c r="PMH27" s="3"/>
      <c r="PMI27" s="564"/>
      <c r="PMJ27" s="3"/>
      <c r="PMK27" s="426"/>
      <c r="PML27" s="3"/>
      <c r="PMM27" s="564"/>
      <c r="PMN27" s="3"/>
      <c r="PMO27" s="426"/>
      <c r="PMP27" s="3"/>
      <c r="PMQ27" s="564"/>
      <c r="PMR27" s="3"/>
      <c r="PMS27" s="426"/>
      <c r="PMT27" s="3"/>
      <c r="PMU27" s="564"/>
      <c r="PMV27" s="3"/>
      <c r="PMW27" s="426"/>
      <c r="PMX27" s="3"/>
      <c r="PMY27" s="564"/>
      <c r="PMZ27" s="3"/>
      <c r="PNA27" s="426"/>
      <c r="PNB27" s="3"/>
      <c r="PNC27" s="564"/>
      <c r="PND27" s="3"/>
      <c r="PNE27" s="426"/>
      <c r="PNF27" s="3"/>
      <c r="PNG27" s="564"/>
      <c r="PNH27" s="3"/>
      <c r="PNI27" s="426"/>
      <c r="PNJ27" s="3"/>
      <c r="PNK27" s="564"/>
      <c r="PNL27" s="3"/>
      <c r="PNM27" s="426"/>
      <c r="PNN27" s="3"/>
      <c r="PNO27" s="564"/>
      <c r="PNP27" s="3"/>
      <c r="PNQ27" s="426"/>
      <c r="PNR27" s="3"/>
      <c r="PNS27" s="564"/>
      <c r="PNT27" s="3"/>
      <c r="PNU27" s="426"/>
      <c r="PNV27" s="3"/>
      <c r="PNW27" s="564"/>
      <c r="PNX27" s="3"/>
      <c r="PNY27" s="426"/>
      <c r="PNZ27" s="3"/>
      <c r="POA27" s="564"/>
      <c r="POB27" s="3"/>
      <c r="POC27" s="426"/>
      <c r="POD27" s="3"/>
      <c r="POE27" s="564"/>
      <c r="POF27" s="3"/>
      <c r="POG27" s="426"/>
      <c r="POH27" s="3"/>
      <c r="POI27" s="564"/>
      <c r="POJ27" s="3"/>
      <c r="POK27" s="426"/>
      <c r="POL27" s="3"/>
      <c r="POM27" s="564"/>
      <c r="PON27" s="3"/>
      <c r="POO27" s="426"/>
      <c r="POP27" s="3"/>
      <c r="POQ27" s="564"/>
      <c r="POR27" s="3"/>
      <c r="POS27" s="426"/>
      <c r="POT27" s="3"/>
      <c r="POU27" s="564"/>
      <c r="POV27" s="3"/>
      <c r="POW27" s="426"/>
      <c r="POX27" s="3"/>
      <c r="POY27" s="564"/>
      <c r="POZ27" s="3"/>
      <c r="PPA27" s="426"/>
      <c r="PPB27" s="3"/>
      <c r="PPC27" s="564"/>
      <c r="PPD27" s="3"/>
      <c r="PPE27" s="426"/>
      <c r="PPF27" s="3"/>
      <c r="PPG27" s="564"/>
      <c r="PPH27" s="3"/>
      <c r="PPI27" s="426"/>
      <c r="PPJ27" s="3"/>
      <c r="PPK27" s="564"/>
      <c r="PPL27" s="3"/>
      <c r="PPM27" s="426"/>
      <c r="PPN27" s="3"/>
      <c r="PPO27" s="564"/>
      <c r="PPP27" s="3"/>
      <c r="PPQ27" s="426"/>
      <c r="PPR27" s="3"/>
      <c r="PPS27" s="564"/>
      <c r="PPT27" s="3"/>
      <c r="PPU27" s="426"/>
      <c r="PPV27" s="3"/>
      <c r="PPW27" s="564"/>
      <c r="PPX27" s="3"/>
      <c r="PPY27" s="426"/>
      <c r="PPZ27" s="3"/>
      <c r="PQA27" s="564"/>
      <c r="PQB27" s="3"/>
      <c r="PQC27" s="426"/>
      <c r="PQD27" s="3"/>
      <c r="PQE27" s="564"/>
      <c r="PQF27" s="3"/>
      <c r="PQG27" s="426"/>
      <c r="PQH27" s="3"/>
      <c r="PQI27" s="564"/>
      <c r="PQJ27" s="3"/>
      <c r="PQK27" s="426"/>
      <c r="PQL27" s="3"/>
      <c r="PQM27" s="564"/>
      <c r="PQN27" s="3"/>
      <c r="PQO27" s="426"/>
      <c r="PQP27" s="3"/>
      <c r="PQQ27" s="564"/>
      <c r="PQR27" s="3"/>
      <c r="PQS27" s="426"/>
      <c r="PQT27" s="3"/>
      <c r="PQU27" s="564"/>
      <c r="PQV27" s="3"/>
      <c r="PQW27" s="426"/>
      <c r="PQX27" s="3"/>
      <c r="PQY27" s="564"/>
      <c r="PQZ27" s="3"/>
      <c r="PRA27" s="426"/>
      <c r="PRB27" s="3"/>
      <c r="PRC27" s="564"/>
      <c r="PRD27" s="3"/>
      <c r="PRE27" s="426"/>
      <c r="PRF27" s="3"/>
      <c r="PRG27" s="564"/>
      <c r="PRH27" s="3"/>
      <c r="PRI27" s="426"/>
      <c r="PRJ27" s="3"/>
      <c r="PRK27" s="564"/>
      <c r="PRL27" s="3"/>
      <c r="PRM27" s="426"/>
      <c r="PRN27" s="3"/>
      <c r="PRO27" s="564"/>
      <c r="PRP27" s="3"/>
      <c r="PRQ27" s="426"/>
      <c r="PRR27" s="3"/>
      <c r="PRS27" s="564"/>
      <c r="PRT27" s="3"/>
      <c r="PRU27" s="426"/>
      <c r="PRV27" s="3"/>
      <c r="PRW27" s="564"/>
      <c r="PRX27" s="3"/>
      <c r="PRY27" s="426"/>
      <c r="PRZ27" s="3"/>
      <c r="PSA27" s="564"/>
      <c r="PSB27" s="3"/>
      <c r="PSC27" s="426"/>
      <c r="PSD27" s="3"/>
      <c r="PSE27" s="564"/>
      <c r="PSF27" s="3"/>
      <c r="PSG27" s="426"/>
      <c r="PSH27" s="3"/>
      <c r="PSI27" s="564"/>
      <c r="PSJ27" s="3"/>
      <c r="PSK27" s="426"/>
      <c r="PSL27" s="3"/>
      <c r="PSM27" s="564"/>
      <c r="PSN27" s="3"/>
      <c r="PSO27" s="426"/>
      <c r="PSP27" s="3"/>
      <c r="PSQ27" s="564"/>
      <c r="PSR27" s="3"/>
      <c r="PSS27" s="426"/>
      <c r="PST27" s="3"/>
      <c r="PSU27" s="564"/>
      <c r="PSV27" s="3"/>
      <c r="PSW27" s="426"/>
      <c r="PSX27" s="3"/>
      <c r="PSY27" s="564"/>
      <c r="PSZ27" s="3"/>
      <c r="PTA27" s="426"/>
      <c r="PTB27" s="3"/>
      <c r="PTC27" s="564"/>
      <c r="PTD27" s="3"/>
      <c r="PTE27" s="426"/>
      <c r="PTF27" s="3"/>
      <c r="PTG27" s="564"/>
      <c r="PTH27" s="3"/>
      <c r="PTI27" s="426"/>
      <c r="PTJ27" s="3"/>
      <c r="PTK27" s="564"/>
      <c r="PTL27" s="3"/>
      <c r="PTM27" s="426"/>
      <c r="PTN27" s="3"/>
      <c r="PTO27" s="564"/>
      <c r="PTP27" s="3"/>
      <c r="PTQ27" s="426"/>
      <c r="PTR27" s="3"/>
      <c r="PTS27" s="564"/>
      <c r="PTT27" s="3"/>
      <c r="PTU27" s="426"/>
      <c r="PTV27" s="3"/>
      <c r="PTW27" s="564"/>
      <c r="PTX27" s="3"/>
      <c r="PTY27" s="426"/>
      <c r="PTZ27" s="3"/>
      <c r="PUA27" s="564"/>
      <c r="PUB27" s="3"/>
      <c r="PUC27" s="426"/>
      <c r="PUD27" s="3"/>
      <c r="PUE27" s="564"/>
      <c r="PUF27" s="3"/>
      <c r="PUG27" s="426"/>
      <c r="PUH27" s="3"/>
      <c r="PUI27" s="564"/>
      <c r="PUJ27" s="3"/>
      <c r="PUK27" s="426"/>
      <c r="PUL27" s="3"/>
      <c r="PUM27" s="564"/>
      <c r="PUN27" s="3"/>
      <c r="PUO27" s="426"/>
      <c r="PUP27" s="3"/>
      <c r="PUQ27" s="564"/>
      <c r="PUR27" s="3"/>
      <c r="PUS27" s="426"/>
      <c r="PUT27" s="3"/>
      <c r="PUU27" s="564"/>
      <c r="PUV27" s="3"/>
      <c r="PUW27" s="426"/>
      <c r="PUX27" s="3"/>
      <c r="PUY27" s="564"/>
      <c r="PUZ27" s="3"/>
      <c r="PVA27" s="426"/>
      <c r="PVB27" s="3"/>
      <c r="PVC27" s="564"/>
      <c r="PVD27" s="3"/>
      <c r="PVE27" s="426"/>
      <c r="PVF27" s="3"/>
      <c r="PVG27" s="564"/>
      <c r="PVH27" s="3"/>
      <c r="PVI27" s="426"/>
      <c r="PVJ27" s="3"/>
      <c r="PVK27" s="564"/>
      <c r="PVL27" s="3"/>
      <c r="PVM27" s="426"/>
      <c r="PVN27" s="3"/>
      <c r="PVO27" s="564"/>
      <c r="PVP27" s="3"/>
      <c r="PVQ27" s="426"/>
      <c r="PVR27" s="3"/>
      <c r="PVS27" s="564"/>
      <c r="PVT27" s="3"/>
      <c r="PVU27" s="426"/>
      <c r="PVV27" s="3"/>
      <c r="PVW27" s="564"/>
      <c r="PVX27" s="3"/>
      <c r="PVY27" s="426"/>
      <c r="PVZ27" s="3"/>
      <c r="PWA27" s="564"/>
      <c r="PWB27" s="3"/>
      <c r="PWC27" s="426"/>
      <c r="PWD27" s="3"/>
      <c r="PWE27" s="564"/>
      <c r="PWF27" s="3"/>
      <c r="PWG27" s="426"/>
      <c r="PWH27" s="3"/>
      <c r="PWI27" s="564"/>
      <c r="PWJ27" s="3"/>
      <c r="PWK27" s="426"/>
      <c r="PWL27" s="3"/>
      <c r="PWM27" s="564"/>
      <c r="PWN27" s="3"/>
      <c r="PWO27" s="426"/>
      <c r="PWP27" s="3"/>
      <c r="PWQ27" s="564"/>
      <c r="PWR27" s="3"/>
      <c r="PWS27" s="426"/>
      <c r="PWT27" s="3"/>
      <c r="PWU27" s="564"/>
      <c r="PWV27" s="3"/>
      <c r="PWW27" s="426"/>
      <c r="PWX27" s="3"/>
      <c r="PWY27" s="564"/>
      <c r="PWZ27" s="3"/>
      <c r="PXA27" s="426"/>
      <c r="PXB27" s="3"/>
      <c r="PXC27" s="564"/>
      <c r="PXD27" s="3"/>
      <c r="PXE27" s="426"/>
      <c r="PXF27" s="3"/>
      <c r="PXG27" s="564"/>
      <c r="PXH27" s="3"/>
      <c r="PXI27" s="426"/>
      <c r="PXJ27" s="3"/>
      <c r="PXK27" s="564"/>
      <c r="PXL27" s="3"/>
      <c r="PXM27" s="426"/>
      <c r="PXN27" s="3"/>
      <c r="PXO27" s="564"/>
      <c r="PXP27" s="3"/>
      <c r="PXQ27" s="426"/>
      <c r="PXR27" s="3"/>
      <c r="PXS27" s="564"/>
      <c r="PXT27" s="3"/>
      <c r="PXU27" s="426"/>
      <c r="PXV27" s="3"/>
      <c r="PXW27" s="564"/>
      <c r="PXX27" s="3"/>
      <c r="PXY27" s="426"/>
      <c r="PXZ27" s="3"/>
      <c r="PYA27" s="564"/>
      <c r="PYB27" s="3"/>
      <c r="PYC27" s="426"/>
      <c r="PYD27" s="3"/>
      <c r="PYE27" s="564"/>
      <c r="PYF27" s="3"/>
      <c r="PYG27" s="426"/>
      <c r="PYH27" s="3"/>
      <c r="PYI27" s="564"/>
      <c r="PYJ27" s="3"/>
      <c r="PYK27" s="426"/>
      <c r="PYL27" s="3"/>
      <c r="PYM27" s="564"/>
      <c r="PYN27" s="3"/>
      <c r="PYO27" s="426"/>
      <c r="PYP27" s="3"/>
      <c r="PYQ27" s="564"/>
      <c r="PYR27" s="3"/>
      <c r="PYS27" s="426"/>
      <c r="PYT27" s="3"/>
      <c r="PYU27" s="564"/>
      <c r="PYV27" s="3"/>
      <c r="PYW27" s="426"/>
      <c r="PYX27" s="3"/>
      <c r="PYY27" s="564"/>
      <c r="PYZ27" s="3"/>
      <c r="PZA27" s="426"/>
      <c r="PZB27" s="3"/>
      <c r="PZC27" s="564"/>
      <c r="PZD27" s="3"/>
      <c r="PZE27" s="426"/>
      <c r="PZF27" s="3"/>
      <c r="PZG27" s="564"/>
      <c r="PZH27" s="3"/>
      <c r="PZI27" s="426"/>
      <c r="PZJ27" s="3"/>
      <c r="PZK27" s="564"/>
      <c r="PZL27" s="3"/>
      <c r="PZM27" s="426"/>
      <c r="PZN27" s="3"/>
      <c r="PZO27" s="564"/>
      <c r="PZP27" s="3"/>
      <c r="PZQ27" s="426"/>
      <c r="PZR27" s="3"/>
      <c r="PZS27" s="564"/>
      <c r="PZT27" s="3"/>
      <c r="PZU27" s="426"/>
      <c r="PZV27" s="3"/>
      <c r="PZW27" s="564"/>
      <c r="PZX27" s="3"/>
      <c r="PZY27" s="426"/>
      <c r="PZZ27" s="3"/>
      <c r="QAA27" s="564"/>
      <c r="QAB27" s="3"/>
      <c r="QAC27" s="426"/>
      <c r="QAD27" s="3"/>
      <c r="QAE27" s="564"/>
      <c r="QAF27" s="3"/>
      <c r="QAG27" s="426"/>
      <c r="QAH27" s="3"/>
      <c r="QAI27" s="564"/>
      <c r="QAJ27" s="3"/>
      <c r="QAK27" s="426"/>
      <c r="QAL27" s="3"/>
      <c r="QAM27" s="564"/>
      <c r="QAN27" s="3"/>
      <c r="QAO27" s="426"/>
      <c r="QAP27" s="3"/>
      <c r="QAQ27" s="564"/>
      <c r="QAR27" s="3"/>
      <c r="QAS27" s="426"/>
      <c r="QAT27" s="3"/>
      <c r="QAU27" s="564"/>
      <c r="QAV27" s="3"/>
      <c r="QAW27" s="426"/>
      <c r="QAX27" s="3"/>
      <c r="QAY27" s="564"/>
      <c r="QAZ27" s="3"/>
      <c r="QBA27" s="426"/>
      <c r="QBB27" s="3"/>
      <c r="QBC27" s="564"/>
      <c r="QBD27" s="3"/>
      <c r="QBE27" s="426"/>
      <c r="QBF27" s="3"/>
      <c r="QBG27" s="564"/>
      <c r="QBH27" s="3"/>
      <c r="QBI27" s="426"/>
      <c r="QBJ27" s="3"/>
      <c r="QBK27" s="564"/>
      <c r="QBL27" s="3"/>
      <c r="QBM27" s="426"/>
      <c r="QBN27" s="3"/>
      <c r="QBO27" s="564"/>
      <c r="QBP27" s="3"/>
      <c r="QBQ27" s="426"/>
      <c r="QBR27" s="3"/>
      <c r="QBS27" s="564"/>
      <c r="QBT27" s="3"/>
      <c r="QBU27" s="426"/>
      <c r="QBV27" s="3"/>
      <c r="QBW27" s="564"/>
      <c r="QBX27" s="3"/>
      <c r="QBY27" s="426"/>
      <c r="QBZ27" s="3"/>
      <c r="QCA27" s="564"/>
      <c r="QCB27" s="3"/>
      <c r="QCC27" s="426"/>
      <c r="QCD27" s="3"/>
      <c r="QCE27" s="564"/>
      <c r="QCF27" s="3"/>
      <c r="QCG27" s="426"/>
      <c r="QCH27" s="3"/>
      <c r="QCI27" s="564"/>
      <c r="QCJ27" s="3"/>
      <c r="QCK27" s="426"/>
      <c r="QCL27" s="3"/>
      <c r="QCM27" s="564"/>
      <c r="QCN27" s="3"/>
      <c r="QCO27" s="426"/>
      <c r="QCP27" s="3"/>
      <c r="QCQ27" s="564"/>
      <c r="QCR27" s="3"/>
      <c r="QCS27" s="426"/>
      <c r="QCT27" s="3"/>
      <c r="QCU27" s="564"/>
      <c r="QCV27" s="3"/>
      <c r="QCW27" s="426"/>
      <c r="QCX27" s="3"/>
      <c r="QCY27" s="564"/>
      <c r="QCZ27" s="3"/>
      <c r="QDA27" s="426"/>
      <c r="QDB27" s="3"/>
      <c r="QDC27" s="564"/>
      <c r="QDD27" s="3"/>
      <c r="QDE27" s="426"/>
      <c r="QDF27" s="3"/>
      <c r="QDG27" s="564"/>
      <c r="QDH27" s="3"/>
      <c r="QDI27" s="426"/>
      <c r="QDJ27" s="3"/>
      <c r="QDK27" s="564"/>
      <c r="QDL27" s="3"/>
      <c r="QDM27" s="426"/>
      <c r="QDN27" s="3"/>
      <c r="QDO27" s="564"/>
      <c r="QDP27" s="3"/>
      <c r="QDQ27" s="426"/>
      <c r="QDR27" s="3"/>
      <c r="QDS27" s="564"/>
      <c r="QDT27" s="3"/>
      <c r="QDU27" s="426"/>
      <c r="QDV27" s="3"/>
      <c r="QDW27" s="564"/>
      <c r="QDX27" s="3"/>
      <c r="QDY27" s="426"/>
      <c r="QDZ27" s="3"/>
      <c r="QEA27" s="564"/>
      <c r="QEB27" s="3"/>
      <c r="QEC27" s="426"/>
      <c r="QED27" s="3"/>
      <c r="QEE27" s="564"/>
      <c r="QEF27" s="3"/>
      <c r="QEG27" s="426"/>
      <c r="QEH27" s="3"/>
      <c r="QEI27" s="564"/>
      <c r="QEJ27" s="3"/>
      <c r="QEK27" s="426"/>
      <c r="QEL27" s="3"/>
      <c r="QEM27" s="564"/>
      <c r="QEN27" s="3"/>
      <c r="QEO27" s="426"/>
      <c r="QEP27" s="3"/>
      <c r="QEQ27" s="564"/>
      <c r="QER27" s="3"/>
      <c r="QES27" s="426"/>
      <c r="QET27" s="3"/>
      <c r="QEU27" s="564"/>
      <c r="QEV27" s="3"/>
      <c r="QEW27" s="426"/>
      <c r="QEX27" s="3"/>
      <c r="QEY27" s="564"/>
      <c r="QEZ27" s="3"/>
      <c r="QFA27" s="426"/>
      <c r="QFB27" s="3"/>
      <c r="QFC27" s="564"/>
      <c r="QFD27" s="3"/>
      <c r="QFE27" s="426"/>
      <c r="QFF27" s="3"/>
      <c r="QFG27" s="564"/>
      <c r="QFH27" s="3"/>
      <c r="QFI27" s="426"/>
      <c r="QFJ27" s="3"/>
      <c r="QFK27" s="564"/>
      <c r="QFL27" s="3"/>
      <c r="QFM27" s="426"/>
      <c r="QFN27" s="3"/>
      <c r="QFO27" s="564"/>
      <c r="QFP27" s="3"/>
      <c r="QFQ27" s="426"/>
      <c r="QFR27" s="3"/>
      <c r="QFS27" s="564"/>
      <c r="QFT27" s="3"/>
      <c r="QFU27" s="426"/>
      <c r="QFV27" s="3"/>
      <c r="QFW27" s="564"/>
      <c r="QFX27" s="3"/>
      <c r="QFY27" s="426"/>
      <c r="QFZ27" s="3"/>
      <c r="QGA27" s="564"/>
      <c r="QGB27" s="3"/>
      <c r="QGC27" s="426"/>
      <c r="QGD27" s="3"/>
      <c r="QGE27" s="564"/>
      <c r="QGF27" s="3"/>
      <c r="QGG27" s="426"/>
      <c r="QGH27" s="3"/>
      <c r="QGI27" s="564"/>
      <c r="QGJ27" s="3"/>
      <c r="QGK27" s="426"/>
      <c r="QGL27" s="3"/>
      <c r="QGM27" s="564"/>
      <c r="QGN27" s="3"/>
      <c r="QGO27" s="426"/>
      <c r="QGP27" s="3"/>
      <c r="QGQ27" s="564"/>
      <c r="QGR27" s="3"/>
      <c r="QGS27" s="426"/>
      <c r="QGT27" s="3"/>
      <c r="QGU27" s="564"/>
      <c r="QGV27" s="3"/>
      <c r="QGW27" s="426"/>
      <c r="QGX27" s="3"/>
      <c r="QGY27" s="564"/>
      <c r="QGZ27" s="3"/>
      <c r="QHA27" s="426"/>
      <c r="QHB27" s="3"/>
      <c r="QHC27" s="564"/>
      <c r="QHD27" s="3"/>
      <c r="QHE27" s="426"/>
      <c r="QHF27" s="3"/>
      <c r="QHG27" s="564"/>
      <c r="QHH27" s="3"/>
      <c r="QHI27" s="426"/>
      <c r="QHJ27" s="3"/>
      <c r="QHK27" s="564"/>
      <c r="QHL27" s="3"/>
      <c r="QHM27" s="426"/>
      <c r="QHN27" s="3"/>
      <c r="QHO27" s="564"/>
      <c r="QHP27" s="3"/>
      <c r="QHQ27" s="426"/>
      <c r="QHR27" s="3"/>
      <c r="QHS27" s="564"/>
      <c r="QHT27" s="3"/>
      <c r="QHU27" s="426"/>
      <c r="QHV27" s="3"/>
      <c r="QHW27" s="564"/>
      <c r="QHX27" s="3"/>
      <c r="QHY27" s="426"/>
      <c r="QHZ27" s="3"/>
      <c r="QIA27" s="564"/>
      <c r="QIB27" s="3"/>
      <c r="QIC27" s="426"/>
      <c r="QID27" s="3"/>
      <c r="QIE27" s="564"/>
      <c r="QIF27" s="3"/>
      <c r="QIG27" s="426"/>
      <c r="QIH27" s="3"/>
      <c r="QII27" s="564"/>
      <c r="QIJ27" s="3"/>
      <c r="QIK27" s="426"/>
      <c r="QIL27" s="3"/>
      <c r="QIM27" s="564"/>
      <c r="QIN27" s="3"/>
      <c r="QIO27" s="426"/>
      <c r="QIP27" s="3"/>
      <c r="QIQ27" s="564"/>
      <c r="QIR27" s="3"/>
      <c r="QIS27" s="426"/>
      <c r="QIT27" s="3"/>
      <c r="QIU27" s="564"/>
      <c r="QIV27" s="3"/>
      <c r="QIW27" s="426"/>
      <c r="QIX27" s="3"/>
      <c r="QIY27" s="564"/>
      <c r="QIZ27" s="3"/>
      <c r="QJA27" s="426"/>
      <c r="QJB27" s="3"/>
      <c r="QJC27" s="564"/>
      <c r="QJD27" s="3"/>
      <c r="QJE27" s="426"/>
      <c r="QJF27" s="3"/>
      <c r="QJG27" s="564"/>
      <c r="QJH27" s="3"/>
      <c r="QJI27" s="426"/>
      <c r="QJJ27" s="3"/>
      <c r="QJK27" s="564"/>
      <c r="QJL27" s="3"/>
      <c r="QJM27" s="426"/>
      <c r="QJN27" s="3"/>
      <c r="QJO27" s="564"/>
      <c r="QJP27" s="3"/>
      <c r="QJQ27" s="426"/>
      <c r="QJR27" s="3"/>
      <c r="QJS27" s="564"/>
      <c r="QJT27" s="3"/>
      <c r="QJU27" s="426"/>
      <c r="QJV27" s="3"/>
      <c r="QJW27" s="564"/>
      <c r="QJX27" s="3"/>
      <c r="QJY27" s="426"/>
      <c r="QJZ27" s="3"/>
      <c r="QKA27" s="564"/>
      <c r="QKB27" s="3"/>
      <c r="QKC27" s="426"/>
      <c r="QKD27" s="3"/>
      <c r="QKE27" s="564"/>
      <c r="QKF27" s="3"/>
      <c r="QKG27" s="426"/>
      <c r="QKH27" s="3"/>
      <c r="QKI27" s="564"/>
      <c r="QKJ27" s="3"/>
      <c r="QKK27" s="426"/>
      <c r="QKL27" s="3"/>
      <c r="QKM27" s="564"/>
      <c r="QKN27" s="3"/>
      <c r="QKO27" s="426"/>
      <c r="QKP27" s="3"/>
      <c r="QKQ27" s="564"/>
      <c r="QKR27" s="3"/>
      <c r="QKS27" s="426"/>
      <c r="QKT27" s="3"/>
      <c r="QKU27" s="564"/>
      <c r="QKV27" s="3"/>
      <c r="QKW27" s="426"/>
      <c r="QKX27" s="3"/>
      <c r="QKY27" s="564"/>
      <c r="QKZ27" s="3"/>
      <c r="QLA27" s="426"/>
      <c r="QLB27" s="3"/>
      <c r="QLC27" s="564"/>
      <c r="QLD27" s="3"/>
      <c r="QLE27" s="426"/>
      <c r="QLF27" s="3"/>
      <c r="QLG27" s="564"/>
      <c r="QLH27" s="3"/>
      <c r="QLI27" s="426"/>
      <c r="QLJ27" s="3"/>
      <c r="QLK27" s="564"/>
      <c r="QLL27" s="3"/>
      <c r="QLM27" s="426"/>
      <c r="QLN27" s="3"/>
      <c r="QLO27" s="564"/>
      <c r="QLP27" s="3"/>
      <c r="QLQ27" s="426"/>
      <c r="QLR27" s="3"/>
      <c r="QLS27" s="564"/>
      <c r="QLT27" s="3"/>
      <c r="QLU27" s="426"/>
      <c r="QLV27" s="3"/>
      <c r="QLW27" s="564"/>
      <c r="QLX27" s="3"/>
      <c r="QLY27" s="426"/>
      <c r="QLZ27" s="3"/>
      <c r="QMA27" s="564"/>
      <c r="QMB27" s="3"/>
      <c r="QMC27" s="426"/>
      <c r="QMD27" s="3"/>
      <c r="QME27" s="564"/>
      <c r="QMF27" s="3"/>
      <c r="QMG27" s="426"/>
      <c r="QMH27" s="3"/>
      <c r="QMI27" s="564"/>
      <c r="QMJ27" s="3"/>
      <c r="QMK27" s="426"/>
      <c r="QML27" s="3"/>
      <c r="QMM27" s="564"/>
      <c r="QMN27" s="3"/>
      <c r="QMO27" s="426"/>
      <c r="QMP27" s="3"/>
      <c r="QMQ27" s="564"/>
      <c r="QMR27" s="3"/>
      <c r="QMS27" s="426"/>
      <c r="QMT27" s="3"/>
      <c r="QMU27" s="564"/>
      <c r="QMV27" s="3"/>
      <c r="QMW27" s="426"/>
      <c r="QMX27" s="3"/>
      <c r="QMY27" s="564"/>
      <c r="QMZ27" s="3"/>
      <c r="QNA27" s="426"/>
      <c r="QNB27" s="3"/>
      <c r="QNC27" s="564"/>
      <c r="QND27" s="3"/>
      <c r="QNE27" s="426"/>
      <c r="QNF27" s="3"/>
      <c r="QNG27" s="564"/>
      <c r="QNH27" s="3"/>
      <c r="QNI27" s="426"/>
      <c r="QNJ27" s="3"/>
      <c r="QNK27" s="564"/>
      <c r="QNL27" s="3"/>
      <c r="QNM27" s="426"/>
      <c r="QNN27" s="3"/>
      <c r="QNO27" s="564"/>
      <c r="QNP27" s="3"/>
      <c r="QNQ27" s="426"/>
      <c r="QNR27" s="3"/>
      <c r="QNS27" s="564"/>
      <c r="QNT27" s="3"/>
      <c r="QNU27" s="426"/>
      <c r="QNV27" s="3"/>
      <c r="QNW27" s="564"/>
      <c r="QNX27" s="3"/>
      <c r="QNY27" s="426"/>
      <c r="QNZ27" s="3"/>
      <c r="QOA27" s="564"/>
      <c r="QOB27" s="3"/>
      <c r="QOC27" s="426"/>
      <c r="QOD27" s="3"/>
      <c r="QOE27" s="564"/>
      <c r="QOF27" s="3"/>
      <c r="QOG27" s="426"/>
      <c r="QOH27" s="3"/>
      <c r="QOI27" s="564"/>
      <c r="QOJ27" s="3"/>
      <c r="QOK27" s="426"/>
      <c r="QOL27" s="3"/>
      <c r="QOM27" s="564"/>
      <c r="QON27" s="3"/>
      <c r="QOO27" s="426"/>
      <c r="QOP27" s="3"/>
      <c r="QOQ27" s="564"/>
      <c r="QOR27" s="3"/>
      <c r="QOS27" s="426"/>
      <c r="QOT27" s="3"/>
      <c r="QOU27" s="564"/>
      <c r="QOV27" s="3"/>
      <c r="QOW27" s="426"/>
      <c r="QOX27" s="3"/>
      <c r="QOY27" s="564"/>
      <c r="QOZ27" s="3"/>
      <c r="QPA27" s="426"/>
      <c r="QPB27" s="3"/>
      <c r="QPC27" s="564"/>
      <c r="QPD27" s="3"/>
      <c r="QPE27" s="426"/>
      <c r="QPF27" s="3"/>
      <c r="QPG27" s="564"/>
      <c r="QPH27" s="3"/>
      <c r="QPI27" s="426"/>
      <c r="QPJ27" s="3"/>
      <c r="QPK27" s="564"/>
      <c r="QPL27" s="3"/>
      <c r="QPM27" s="426"/>
      <c r="QPN27" s="3"/>
      <c r="QPO27" s="564"/>
      <c r="QPP27" s="3"/>
      <c r="QPQ27" s="426"/>
      <c r="QPR27" s="3"/>
      <c r="QPS27" s="564"/>
      <c r="QPT27" s="3"/>
      <c r="QPU27" s="426"/>
      <c r="QPV27" s="3"/>
      <c r="QPW27" s="564"/>
      <c r="QPX27" s="3"/>
      <c r="QPY27" s="426"/>
      <c r="QPZ27" s="3"/>
      <c r="QQA27" s="564"/>
      <c r="QQB27" s="3"/>
      <c r="QQC27" s="426"/>
      <c r="QQD27" s="3"/>
      <c r="QQE27" s="564"/>
      <c r="QQF27" s="3"/>
      <c r="QQG27" s="426"/>
      <c r="QQH27" s="3"/>
      <c r="QQI27" s="564"/>
      <c r="QQJ27" s="3"/>
      <c r="QQK27" s="426"/>
      <c r="QQL27" s="3"/>
      <c r="QQM27" s="564"/>
      <c r="QQN27" s="3"/>
      <c r="QQO27" s="426"/>
      <c r="QQP27" s="3"/>
      <c r="QQQ27" s="564"/>
      <c r="QQR27" s="3"/>
      <c r="QQS27" s="426"/>
      <c r="QQT27" s="3"/>
      <c r="QQU27" s="564"/>
      <c r="QQV27" s="3"/>
      <c r="QQW27" s="426"/>
      <c r="QQX27" s="3"/>
      <c r="QQY27" s="564"/>
      <c r="QQZ27" s="3"/>
      <c r="QRA27" s="426"/>
      <c r="QRB27" s="3"/>
      <c r="QRC27" s="564"/>
      <c r="QRD27" s="3"/>
      <c r="QRE27" s="426"/>
      <c r="QRF27" s="3"/>
      <c r="QRG27" s="564"/>
      <c r="QRH27" s="3"/>
      <c r="QRI27" s="426"/>
      <c r="QRJ27" s="3"/>
      <c r="QRK27" s="564"/>
      <c r="QRL27" s="3"/>
      <c r="QRM27" s="426"/>
      <c r="QRN27" s="3"/>
      <c r="QRO27" s="564"/>
      <c r="QRP27" s="3"/>
      <c r="QRQ27" s="426"/>
      <c r="QRR27" s="3"/>
      <c r="QRS27" s="564"/>
      <c r="QRT27" s="3"/>
      <c r="QRU27" s="426"/>
      <c r="QRV27" s="3"/>
      <c r="QRW27" s="564"/>
      <c r="QRX27" s="3"/>
      <c r="QRY27" s="426"/>
      <c r="QRZ27" s="3"/>
      <c r="QSA27" s="564"/>
      <c r="QSB27" s="3"/>
      <c r="QSC27" s="426"/>
      <c r="QSD27" s="3"/>
      <c r="QSE27" s="564"/>
      <c r="QSF27" s="3"/>
      <c r="QSG27" s="426"/>
      <c r="QSH27" s="3"/>
      <c r="QSI27" s="564"/>
      <c r="QSJ27" s="3"/>
      <c r="QSK27" s="426"/>
      <c r="QSL27" s="3"/>
      <c r="QSM27" s="564"/>
      <c r="QSN27" s="3"/>
      <c r="QSO27" s="426"/>
      <c r="QSP27" s="3"/>
      <c r="QSQ27" s="564"/>
      <c r="QSR27" s="3"/>
      <c r="QSS27" s="426"/>
      <c r="QST27" s="3"/>
      <c r="QSU27" s="564"/>
      <c r="QSV27" s="3"/>
      <c r="QSW27" s="426"/>
      <c r="QSX27" s="3"/>
      <c r="QSY27" s="564"/>
      <c r="QSZ27" s="3"/>
      <c r="QTA27" s="426"/>
      <c r="QTB27" s="3"/>
      <c r="QTC27" s="564"/>
      <c r="QTD27" s="3"/>
      <c r="QTE27" s="426"/>
      <c r="QTF27" s="3"/>
      <c r="QTG27" s="564"/>
      <c r="QTH27" s="3"/>
      <c r="QTI27" s="426"/>
      <c r="QTJ27" s="3"/>
      <c r="QTK27" s="564"/>
      <c r="QTL27" s="3"/>
      <c r="QTM27" s="426"/>
      <c r="QTN27" s="3"/>
      <c r="QTO27" s="564"/>
      <c r="QTP27" s="3"/>
      <c r="QTQ27" s="426"/>
      <c r="QTR27" s="3"/>
      <c r="QTS27" s="564"/>
      <c r="QTT27" s="3"/>
      <c r="QTU27" s="426"/>
      <c r="QTV27" s="3"/>
      <c r="QTW27" s="564"/>
      <c r="QTX27" s="3"/>
      <c r="QTY27" s="426"/>
      <c r="QTZ27" s="3"/>
      <c r="QUA27" s="564"/>
      <c r="QUB27" s="3"/>
      <c r="QUC27" s="426"/>
      <c r="QUD27" s="3"/>
      <c r="QUE27" s="564"/>
      <c r="QUF27" s="3"/>
      <c r="QUG27" s="426"/>
      <c r="QUH27" s="3"/>
      <c r="QUI27" s="564"/>
      <c r="QUJ27" s="3"/>
      <c r="QUK27" s="426"/>
      <c r="QUL27" s="3"/>
      <c r="QUM27" s="564"/>
      <c r="QUN27" s="3"/>
      <c r="QUO27" s="426"/>
      <c r="QUP27" s="3"/>
      <c r="QUQ27" s="564"/>
      <c r="QUR27" s="3"/>
      <c r="QUS27" s="426"/>
      <c r="QUT27" s="3"/>
      <c r="QUU27" s="564"/>
      <c r="QUV27" s="3"/>
      <c r="QUW27" s="426"/>
      <c r="QUX27" s="3"/>
      <c r="QUY27" s="564"/>
      <c r="QUZ27" s="3"/>
      <c r="QVA27" s="426"/>
      <c r="QVB27" s="3"/>
      <c r="QVC27" s="564"/>
      <c r="QVD27" s="3"/>
      <c r="QVE27" s="426"/>
      <c r="QVF27" s="3"/>
      <c r="QVG27" s="564"/>
      <c r="QVH27" s="3"/>
      <c r="QVI27" s="426"/>
      <c r="QVJ27" s="3"/>
      <c r="QVK27" s="564"/>
      <c r="QVL27" s="3"/>
      <c r="QVM27" s="426"/>
      <c r="QVN27" s="3"/>
      <c r="QVO27" s="564"/>
      <c r="QVP27" s="3"/>
      <c r="QVQ27" s="426"/>
      <c r="QVR27" s="3"/>
      <c r="QVS27" s="564"/>
      <c r="QVT27" s="3"/>
      <c r="QVU27" s="426"/>
      <c r="QVV27" s="3"/>
      <c r="QVW27" s="564"/>
      <c r="QVX27" s="3"/>
      <c r="QVY27" s="426"/>
      <c r="QVZ27" s="3"/>
      <c r="QWA27" s="564"/>
      <c r="QWB27" s="3"/>
      <c r="QWC27" s="426"/>
      <c r="QWD27" s="3"/>
      <c r="QWE27" s="564"/>
      <c r="QWF27" s="3"/>
      <c r="QWG27" s="426"/>
      <c r="QWH27" s="3"/>
      <c r="QWI27" s="564"/>
      <c r="QWJ27" s="3"/>
      <c r="QWK27" s="426"/>
      <c r="QWL27" s="3"/>
      <c r="QWM27" s="564"/>
      <c r="QWN27" s="3"/>
      <c r="QWO27" s="426"/>
      <c r="QWP27" s="3"/>
      <c r="QWQ27" s="564"/>
      <c r="QWR27" s="3"/>
      <c r="QWS27" s="426"/>
      <c r="QWT27" s="3"/>
      <c r="QWU27" s="564"/>
      <c r="QWV27" s="3"/>
      <c r="QWW27" s="426"/>
      <c r="QWX27" s="3"/>
      <c r="QWY27" s="564"/>
      <c r="QWZ27" s="3"/>
      <c r="QXA27" s="426"/>
      <c r="QXB27" s="3"/>
      <c r="QXC27" s="564"/>
      <c r="QXD27" s="3"/>
      <c r="QXE27" s="426"/>
      <c r="QXF27" s="3"/>
      <c r="QXG27" s="564"/>
      <c r="QXH27" s="3"/>
      <c r="QXI27" s="426"/>
      <c r="QXJ27" s="3"/>
      <c r="QXK27" s="564"/>
      <c r="QXL27" s="3"/>
      <c r="QXM27" s="426"/>
      <c r="QXN27" s="3"/>
      <c r="QXO27" s="564"/>
      <c r="QXP27" s="3"/>
      <c r="QXQ27" s="426"/>
      <c r="QXR27" s="3"/>
      <c r="QXS27" s="564"/>
      <c r="QXT27" s="3"/>
      <c r="QXU27" s="426"/>
      <c r="QXV27" s="3"/>
      <c r="QXW27" s="564"/>
      <c r="QXX27" s="3"/>
      <c r="QXY27" s="426"/>
      <c r="QXZ27" s="3"/>
      <c r="QYA27" s="564"/>
      <c r="QYB27" s="3"/>
      <c r="QYC27" s="426"/>
      <c r="QYD27" s="3"/>
      <c r="QYE27" s="564"/>
      <c r="QYF27" s="3"/>
      <c r="QYG27" s="426"/>
      <c r="QYH27" s="3"/>
      <c r="QYI27" s="564"/>
      <c r="QYJ27" s="3"/>
      <c r="QYK27" s="426"/>
      <c r="QYL27" s="3"/>
      <c r="QYM27" s="564"/>
      <c r="QYN27" s="3"/>
      <c r="QYO27" s="426"/>
      <c r="QYP27" s="3"/>
      <c r="QYQ27" s="564"/>
      <c r="QYR27" s="3"/>
      <c r="QYS27" s="426"/>
      <c r="QYT27" s="3"/>
      <c r="QYU27" s="564"/>
      <c r="QYV27" s="3"/>
      <c r="QYW27" s="426"/>
      <c r="QYX27" s="3"/>
      <c r="QYY27" s="564"/>
      <c r="QYZ27" s="3"/>
      <c r="QZA27" s="426"/>
      <c r="QZB27" s="3"/>
      <c r="QZC27" s="564"/>
      <c r="QZD27" s="3"/>
      <c r="QZE27" s="426"/>
      <c r="QZF27" s="3"/>
      <c r="QZG27" s="564"/>
      <c r="QZH27" s="3"/>
      <c r="QZI27" s="426"/>
      <c r="QZJ27" s="3"/>
      <c r="QZK27" s="564"/>
      <c r="QZL27" s="3"/>
      <c r="QZM27" s="426"/>
      <c r="QZN27" s="3"/>
      <c r="QZO27" s="564"/>
      <c r="QZP27" s="3"/>
      <c r="QZQ27" s="426"/>
      <c r="QZR27" s="3"/>
      <c r="QZS27" s="564"/>
      <c r="QZT27" s="3"/>
      <c r="QZU27" s="426"/>
      <c r="QZV27" s="3"/>
      <c r="QZW27" s="564"/>
      <c r="QZX27" s="3"/>
      <c r="QZY27" s="426"/>
      <c r="QZZ27" s="3"/>
      <c r="RAA27" s="564"/>
      <c r="RAB27" s="3"/>
      <c r="RAC27" s="426"/>
      <c r="RAD27" s="3"/>
      <c r="RAE27" s="564"/>
      <c r="RAF27" s="3"/>
      <c r="RAG27" s="426"/>
      <c r="RAH27" s="3"/>
      <c r="RAI27" s="564"/>
      <c r="RAJ27" s="3"/>
      <c r="RAK27" s="426"/>
      <c r="RAL27" s="3"/>
      <c r="RAM27" s="564"/>
      <c r="RAN27" s="3"/>
      <c r="RAO27" s="426"/>
      <c r="RAP27" s="3"/>
      <c r="RAQ27" s="564"/>
      <c r="RAR27" s="3"/>
      <c r="RAS27" s="426"/>
      <c r="RAT27" s="3"/>
      <c r="RAU27" s="564"/>
      <c r="RAV27" s="3"/>
      <c r="RAW27" s="426"/>
      <c r="RAX27" s="3"/>
      <c r="RAY27" s="564"/>
      <c r="RAZ27" s="3"/>
      <c r="RBA27" s="426"/>
      <c r="RBB27" s="3"/>
      <c r="RBC27" s="564"/>
      <c r="RBD27" s="3"/>
      <c r="RBE27" s="426"/>
      <c r="RBF27" s="3"/>
      <c r="RBG27" s="564"/>
      <c r="RBH27" s="3"/>
      <c r="RBI27" s="426"/>
      <c r="RBJ27" s="3"/>
      <c r="RBK27" s="564"/>
      <c r="RBL27" s="3"/>
      <c r="RBM27" s="426"/>
      <c r="RBN27" s="3"/>
      <c r="RBO27" s="564"/>
      <c r="RBP27" s="3"/>
      <c r="RBQ27" s="426"/>
      <c r="RBR27" s="3"/>
      <c r="RBS27" s="564"/>
      <c r="RBT27" s="3"/>
      <c r="RBU27" s="426"/>
      <c r="RBV27" s="3"/>
      <c r="RBW27" s="564"/>
      <c r="RBX27" s="3"/>
      <c r="RBY27" s="426"/>
      <c r="RBZ27" s="3"/>
      <c r="RCA27" s="564"/>
      <c r="RCB27" s="3"/>
      <c r="RCC27" s="426"/>
      <c r="RCD27" s="3"/>
      <c r="RCE27" s="564"/>
      <c r="RCF27" s="3"/>
      <c r="RCG27" s="426"/>
      <c r="RCH27" s="3"/>
      <c r="RCI27" s="564"/>
      <c r="RCJ27" s="3"/>
      <c r="RCK27" s="426"/>
      <c r="RCL27" s="3"/>
      <c r="RCM27" s="564"/>
      <c r="RCN27" s="3"/>
      <c r="RCO27" s="426"/>
      <c r="RCP27" s="3"/>
      <c r="RCQ27" s="564"/>
      <c r="RCR27" s="3"/>
      <c r="RCS27" s="426"/>
      <c r="RCT27" s="3"/>
      <c r="RCU27" s="564"/>
      <c r="RCV27" s="3"/>
      <c r="RCW27" s="426"/>
      <c r="RCX27" s="3"/>
      <c r="RCY27" s="564"/>
      <c r="RCZ27" s="3"/>
      <c r="RDA27" s="426"/>
      <c r="RDB27" s="3"/>
      <c r="RDC27" s="564"/>
      <c r="RDD27" s="3"/>
      <c r="RDE27" s="426"/>
      <c r="RDF27" s="3"/>
      <c r="RDG27" s="564"/>
      <c r="RDH27" s="3"/>
      <c r="RDI27" s="426"/>
      <c r="RDJ27" s="3"/>
      <c r="RDK27" s="564"/>
      <c r="RDL27" s="3"/>
      <c r="RDM27" s="426"/>
      <c r="RDN27" s="3"/>
      <c r="RDO27" s="564"/>
      <c r="RDP27" s="3"/>
      <c r="RDQ27" s="426"/>
      <c r="RDR27" s="3"/>
      <c r="RDS27" s="564"/>
      <c r="RDT27" s="3"/>
      <c r="RDU27" s="426"/>
      <c r="RDV27" s="3"/>
      <c r="RDW27" s="564"/>
      <c r="RDX27" s="3"/>
      <c r="RDY27" s="426"/>
      <c r="RDZ27" s="3"/>
      <c r="REA27" s="564"/>
      <c r="REB27" s="3"/>
      <c r="REC27" s="426"/>
      <c r="RED27" s="3"/>
      <c r="REE27" s="564"/>
      <c r="REF27" s="3"/>
      <c r="REG27" s="426"/>
      <c r="REH27" s="3"/>
      <c r="REI27" s="564"/>
      <c r="REJ27" s="3"/>
      <c r="REK27" s="426"/>
      <c r="REL27" s="3"/>
      <c r="REM27" s="564"/>
      <c r="REN27" s="3"/>
      <c r="REO27" s="426"/>
      <c r="REP27" s="3"/>
      <c r="REQ27" s="564"/>
      <c r="RER27" s="3"/>
      <c r="RES27" s="426"/>
      <c r="RET27" s="3"/>
      <c r="REU27" s="564"/>
      <c r="REV27" s="3"/>
      <c r="REW27" s="426"/>
      <c r="REX27" s="3"/>
      <c r="REY27" s="564"/>
      <c r="REZ27" s="3"/>
      <c r="RFA27" s="426"/>
      <c r="RFB27" s="3"/>
      <c r="RFC27" s="564"/>
      <c r="RFD27" s="3"/>
      <c r="RFE27" s="426"/>
      <c r="RFF27" s="3"/>
      <c r="RFG27" s="564"/>
      <c r="RFH27" s="3"/>
      <c r="RFI27" s="426"/>
      <c r="RFJ27" s="3"/>
      <c r="RFK27" s="564"/>
      <c r="RFL27" s="3"/>
      <c r="RFM27" s="426"/>
      <c r="RFN27" s="3"/>
      <c r="RFO27" s="564"/>
      <c r="RFP27" s="3"/>
      <c r="RFQ27" s="426"/>
      <c r="RFR27" s="3"/>
      <c r="RFS27" s="564"/>
      <c r="RFT27" s="3"/>
      <c r="RFU27" s="426"/>
      <c r="RFV27" s="3"/>
      <c r="RFW27" s="564"/>
      <c r="RFX27" s="3"/>
      <c r="RFY27" s="426"/>
      <c r="RFZ27" s="3"/>
      <c r="RGA27" s="564"/>
      <c r="RGB27" s="3"/>
      <c r="RGC27" s="426"/>
      <c r="RGD27" s="3"/>
      <c r="RGE27" s="564"/>
      <c r="RGF27" s="3"/>
      <c r="RGG27" s="426"/>
      <c r="RGH27" s="3"/>
      <c r="RGI27" s="564"/>
      <c r="RGJ27" s="3"/>
      <c r="RGK27" s="426"/>
      <c r="RGL27" s="3"/>
      <c r="RGM27" s="564"/>
      <c r="RGN27" s="3"/>
      <c r="RGO27" s="426"/>
      <c r="RGP27" s="3"/>
      <c r="RGQ27" s="564"/>
      <c r="RGR27" s="3"/>
      <c r="RGS27" s="426"/>
      <c r="RGT27" s="3"/>
      <c r="RGU27" s="564"/>
      <c r="RGV27" s="3"/>
      <c r="RGW27" s="426"/>
      <c r="RGX27" s="3"/>
      <c r="RGY27" s="564"/>
      <c r="RGZ27" s="3"/>
      <c r="RHA27" s="426"/>
      <c r="RHB27" s="3"/>
      <c r="RHC27" s="564"/>
      <c r="RHD27" s="3"/>
      <c r="RHE27" s="426"/>
      <c r="RHF27" s="3"/>
      <c r="RHG27" s="564"/>
      <c r="RHH27" s="3"/>
      <c r="RHI27" s="426"/>
      <c r="RHJ27" s="3"/>
      <c r="RHK27" s="564"/>
      <c r="RHL27" s="3"/>
      <c r="RHM27" s="426"/>
      <c r="RHN27" s="3"/>
      <c r="RHO27" s="564"/>
      <c r="RHP27" s="3"/>
      <c r="RHQ27" s="426"/>
      <c r="RHR27" s="3"/>
      <c r="RHS27" s="564"/>
      <c r="RHT27" s="3"/>
      <c r="RHU27" s="426"/>
      <c r="RHV27" s="3"/>
      <c r="RHW27" s="564"/>
      <c r="RHX27" s="3"/>
      <c r="RHY27" s="426"/>
      <c r="RHZ27" s="3"/>
      <c r="RIA27" s="564"/>
      <c r="RIB27" s="3"/>
      <c r="RIC27" s="426"/>
      <c r="RID27" s="3"/>
      <c r="RIE27" s="564"/>
      <c r="RIF27" s="3"/>
      <c r="RIG27" s="426"/>
      <c r="RIH27" s="3"/>
      <c r="RII27" s="564"/>
      <c r="RIJ27" s="3"/>
      <c r="RIK27" s="426"/>
      <c r="RIL27" s="3"/>
      <c r="RIM27" s="564"/>
      <c r="RIN27" s="3"/>
      <c r="RIO27" s="426"/>
      <c r="RIP27" s="3"/>
      <c r="RIQ27" s="564"/>
      <c r="RIR27" s="3"/>
      <c r="RIS27" s="426"/>
      <c r="RIT27" s="3"/>
      <c r="RIU27" s="564"/>
      <c r="RIV27" s="3"/>
      <c r="RIW27" s="426"/>
      <c r="RIX27" s="3"/>
      <c r="RIY27" s="564"/>
      <c r="RIZ27" s="3"/>
      <c r="RJA27" s="426"/>
      <c r="RJB27" s="3"/>
      <c r="RJC27" s="564"/>
      <c r="RJD27" s="3"/>
      <c r="RJE27" s="426"/>
      <c r="RJF27" s="3"/>
      <c r="RJG27" s="564"/>
      <c r="RJH27" s="3"/>
      <c r="RJI27" s="426"/>
      <c r="RJJ27" s="3"/>
      <c r="RJK27" s="564"/>
      <c r="RJL27" s="3"/>
      <c r="RJM27" s="426"/>
      <c r="RJN27" s="3"/>
      <c r="RJO27" s="564"/>
      <c r="RJP27" s="3"/>
      <c r="RJQ27" s="426"/>
      <c r="RJR27" s="3"/>
      <c r="RJS27" s="564"/>
      <c r="RJT27" s="3"/>
      <c r="RJU27" s="426"/>
      <c r="RJV27" s="3"/>
      <c r="RJW27" s="564"/>
      <c r="RJX27" s="3"/>
      <c r="RJY27" s="426"/>
      <c r="RJZ27" s="3"/>
      <c r="RKA27" s="564"/>
      <c r="RKB27" s="3"/>
      <c r="RKC27" s="426"/>
      <c r="RKD27" s="3"/>
      <c r="RKE27" s="564"/>
      <c r="RKF27" s="3"/>
      <c r="RKG27" s="426"/>
      <c r="RKH27" s="3"/>
      <c r="RKI27" s="564"/>
      <c r="RKJ27" s="3"/>
      <c r="RKK27" s="426"/>
      <c r="RKL27" s="3"/>
      <c r="RKM27" s="564"/>
      <c r="RKN27" s="3"/>
      <c r="RKO27" s="426"/>
      <c r="RKP27" s="3"/>
      <c r="RKQ27" s="564"/>
      <c r="RKR27" s="3"/>
      <c r="RKS27" s="426"/>
      <c r="RKT27" s="3"/>
      <c r="RKU27" s="564"/>
      <c r="RKV27" s="3"/>
      <c r="RKW27" s="426"/>
      <c r="RKX27" s="3"/>
      <c r="RKY27" s="564"/>
      <c r="RKZ27" s="3"/>
      <c r="RLA27" s="426"/>
      <c r="RLB27" s="3"/>
      <c r="RLC27" s="564"/>
      <c r="RLD27" s="3"/>
      <c r="RLE27" s="426"/>
      <c r="RLF27" s="3"/>
      <c r="RLG27" s="564"/>
      <c r="RLH27" s="3"/>
      <c r="RLI27" s="426"/>
      <c r="RLJ27" s="3"/>
      <c r="RLK27" s="564"/>
      <c r="RLL27" s="3"/>
      <c r="RLM27" s="426"/>
      <c r="RLN27" s="3"/>
      <c r="RLO27" s="564"/>
      <c r="RLP27" s="3"/>
      <c r="RLQ27" s="426"/>
      <c r="RLR27" s="3"/>
      <c r="RLS27" s="564"/>
      <c r="RLT27" s="3"/>
      <c r="RLU27" s="426"/>
      <c r="RLV27" s="3"/>
      <c r="RLW27" s="564"/>
      <c r="RLX27" s="3"/>
      <c r="RLY27" s="426"/>
      <c r="RLZ27" s="3"/>
      <c r="RMA27" s="564"/>
      <c r="RMB27" s="3"/>
      <c r="RMC27" s="426"/>
      <c r="RMD27" s="3"/>
      <c r="RME27" s="564"/>
      <c r="RMF27" s="3"/>
      <c r="RMG27" s="426"/>
      <c r="RMH27" s="3"/>
      <c r="RMI27" s="564"/>
      <c r="RMJ27" s="3"/>
      <c r="RMK27" s="426"/>
      <c r="RML27" s="3"/>
      <c r="RMM27" s="564"/>
      <c r="RMN27" s="3"/>
      <c r="RMO27" s="426"/>
      <c r="RMP27" s="3"/>
      <c r="RMQ27" s="564"/>
      <c r="RMR27" s="3"/>
      <c r="RMS27" s="426"/>
      <c r="RMT27" s="3"/>
      <c r="RMU27" s="564"/>
      <c r="RMV27" s="3"/>
      <c r="RMW27" s="426"/>
      <c r="RMX27" s="3"/>
      <c r="RMY27" s="564"/>
      <c r="RMZ27" s="3"/>
      <c r="RNA27" s="426"/>
      <c r="RNB27" s="3"/>
      <c r="RNC27" s="564"/>
      <c r="RND27" s="3"/>
      <c r="RNE27" s="426"/>
      <c r="RNF27" s="3"/>
      <c r="RNG27" s="564"/>
      <c r="RNH27" s="3"/>
      <c r="RNI27" s="426"/>
      <c r="RNJ27" s="3"/>
      <c r="RNK27" s="564"/>
      <c r="RNL27" s="3"/>
      <c r="RNM27" s="426"/>
      <c r="RNN27" s="3"/>
      <c r="RNO27" s="564"/>
      <c r="RNP27" s="3"/>
      <c r="RNQ27" s="426"/>
      <c r="RNR27" s="3"/>
      <c r="RNS27" s="564"/>
      <c r="RNT27" s="3"/>
      <c r="RNU27" s="426"/>
      <c r="RNV27" s="3"/>
      <c r="RNW27" s="564"/>
      <c r="RNX27" s="3"/>
      <c r="RNY27" s="426"/>
      <c r="RNZ27" s="3"/>
      <c r="ROA27" s="564"/>
      <c r="ROB27" s="3"/>
      <c r="ROC27" s="426"/>
      <c r="ROD27" s="3"/>
      <c r="ROE27" s="564"/>
      <c r="ROF27" s="3"/>
      <c r="ROG27" s="426"/>
      <c r="ROH27" s="3"/>
      <c r="ROI27" s="564"/>
      <c r="ROJ27" s="3"/>
      <c r="ROK27" s="426"/>
      <c r="ROL27" s="3"/>
      <c r="ROM27" s="564"/>
      <c r="RON27" s="3"/>
      <c r="ROO27" s="426"/>
      <c r="ROP27" s="3"/>
      <c r="ROQ27" s="564"/>
      <c r="ROR27" s="3"/>
      <c r="ROS27" s="426"/>
      <c r="ROT27" s="3"/>
      <c r="ROU27" s="564"/>
      <c r="ROV27" s="3"/>
      <c r="ROW27" s="426"/>
      <c r="ROX27" s="3"/>
      <c r="ROY27" s="564"/>
      <c r="ROZ27" s="3"/>
      <c r="RPA27" s="426"/>
      <c r="RPB27" s="3"/>
      <c r="RPC27" s="564"/>
      <c r="RPD27" s="3"/>
      <c r="RPE27" s="426"/>
      <c r="RPF27" s="3"/>
      <c r="RPG27" s="564"/>
      <c r="RPH27" s="3"/>
      <c r="RPI27" s="426"/>
      <c r="RPJ27" s="3"/>
      <c r="RPK27" s="564"/>
      <c r="RPL27" s="3"/>
      <c r="RPM27" s="426"/>
      <c r="RPN27" s="3"/>
      <c r="RPO27" s="564"/>
      <c r="RPP27" s="3"/>
      <c r="RPQ27" s="426"/>
      <c r="RPR27" s="3"/>
      <c r="RPS27" s="564"/>
      <c r="RPT27" s="3"/>
      <c r="RPU27" s="426"/>
      <c r="RPV27" s="3"/>
      <c r="RPW27" s="564"/>
      <c r="RPX27" s="3"/>
      <c r="RPY27" s="426"/>
      <c r="RPZ27" s="3"/>
      <c r="RQA27" s="564"/>
      <c r="RQB27" s="3"/>
      <c r="RQC27" s="426"/>
      <c r="RQD27" s="3"/>
      <c r="RQE27" s="564"/>
      <c r="RQF27" s="3"/>
      <c r="RQG27" s="426"/>
      <c r="RQH27" s="3"/>
      <c r="RQI27" s="564"/>
      <c r="RQJ27" s="3"/>
      <c r="RQK27" s="426"/>
      <c r="RQL27" s="3"/>
      <c r="RQM27" s="564"/>
      <c r="RQN27" s="3"/>
      <c r="RQO27" s="426"/>
      <c r="RQP27" s="3"/>
      <c r="RQQ27" s="564"/>
      <c r="RQR27" s="3"/>
      <c r="RQS27" s="426"/>
      <c r="RQT27" s="3"/>
      <c r="RQU27" s="564"/>
      <c r="RQV27" s="3"/>
      <c r="RQW27" s="426"/>
      <c r="RQX27" s="3"/>
      <c r="RQY27" s="564"/>
      <c r="RQZ27" s="3"/>
      <c r="RRA27" s="426"/>
      <c r="RRB27" s="3"/>
      <c r="RRC27" s="564"/>
      <c r="RRD27" s="3"/>
      <c r="RRE27" s="426"/>
      <c r="RRF27" s="3"/>
      <c r="RRG27" s="564"/>
      <c r="RRH27" s="3"/>
      <c r="RRI27" s="426"/>
      <c r="RRJ27" s="3"/>
      <c r="RRK27" s="564"/>
      <c r="RRL27" s="3"/>
      <c r="RRM27" s="426"/>
      <c r="RRN27" s="3"/>
      <c r="RRO27" s="564"/>
      <c r="RRP27" s="3"/>
      <c r="RRQ27" s="426"/>
      <c r="RRR27" s="3"/>
      <c r="RRS27" s="564"/>
      <c r="RRT27" s="3"/>
      <c r="RRU27" s="426"/>
      <c r="RRV27" s="3"/>
      <c r="RRW27" s="564"/>
      <c r="RRX27" s="3"/>
      <c r="RRY27" s="426"/>
      <c r="RRZ27" s="3"/>
      <c r="RSA27" s="564"/>
      <c r="RSB27" s="3"/>
      <c r="RSC27" s="426"/>
      <c r="RSD27" s="3"/>
      <c r="RSE27" s="564"/>
      <c r="RSF27" s="3"/>
      <c r="RSG27" s="426"/>
      <c r="RSH27" s="3"/>
      <c r="RSI27" s="564"/>
      <c r="RSJ27" s="3"/>
      <c r="RSK27" s="426"/>
      <c r="RSL27" s="3"/>
      <c r="RSM27" s="564"/>
      <c r="RSN27" s="3"/>
      <c r="RSO27" s="426"/>
      <c r="RSP27" s="3"/>
      <c r="RSQ27" s="564"/>
      <c r="RSR27" s="3"/>
      <c r="RSS27" s="426"/>
      <c r="RST27" s="3"/>
      <c r="RSU27" s="564"/>
      <c r="RSV27" s="3"/>
      <c r="RSW27" s="426"/>
      <c r="RSX27" s="3"/>
      <c r="RSY27" s="564"/>
      <c r="RSZ27" s="3"/>
      <c r="RTA27" s="426"/>
      <c r="RTB27" s="3"/>
      <c r="RTC27" s="564"/>
      <c r="RTD27" s="3"/>
      <c r="RTE27" s="426"/>
      <c r="RTF27" s="3"/>
      <c r="RTG27" s="564"/>
      <c r="RTH27" s="3"/>
      <c r="RTI27" s="426"/>
      <c r="RTJ27" s="3"/>
      <c r="RTK27" s="564"/>
      <c r="RTL27" s="3"/>
      <c r="RTM27" s="426"/>
      <c r="RTN27" s="3"/>
      <c r="RTO27" s="564"/>
      <c r="RTP27" s="3"/>
      <c r="RTQ27" s="426"/>
      <c r="RTR27" s="3"/>
      <c r="RTS27" s="564"/>
      <c r="RTT27" s="3"/>
      <c r="RTU27" s="426"/>
      <c r="RTV27" s="3"/>
      <c r="RTW27" s="564"/>
      <c r="RTX27" s="3"/>
      <c r="RTY27" s="426"/>
      <c r="RTZ27" s="3"/>
      <c r="RUA27" s="564"/>
      <c r="RUB27" s="3"/>
      <c r="RUC27" s="426"/>
      <c r="RUD27" s="3"/>
      <c r="RUE27" s="564"/>
      <c r="RUF27" s="3"/>
      <c r="RUG27" s="426"/>
      <c r="RUH27" s="3"/>
      <c r="RUI27" s="564"/>
      <c r="RUJ27" s="3"/>
      <c r="RUK27" s="426"/>
      <c r="RUL27" s="3"/>
      <c r="RUM27" s="564"/>
      <c r="RUN27" s="3"/>
      <c r="RUO27" s="426"/>
      <c r="RUP27" s="3"/>
      <c r="RUQ27" s="564"/>
      <c r="RUR27" s="3"/>
      <c r="RUS27" s="426"/>
      <c r="RUT27" s="3"/>
      <c r="RUU27" s="564"/>
      <c r="RUV27" s="3"/>
      <c r="RUW27" s="426"/>
      <c r="RUX27" s="3"/>
      <c r="RUY27" s="564"/>
      <c r="RUZ27" s="3"/>
      <c r="RVA27" s="426"/>
      <c r="RVB27" s="3"/>
      <c r="RVC27" s="564"/>
      <c r="RVD27" s="3"/>
      <c r="RVE27" s="426"/>
      <c r="RVF27" s="3"/>
      <c r="RVG27" s="564"/>
      <c r="RVH27" s="3"/>
      <c r="RVI27" s="426"/>
      <c r="RVJ27" s="3"/>
      <c r="RVK27" s="564"/>
      <c r="RVL27" s="3"/>
      <c r="RVM27" s="426"/>
      <c r="RVN27" s="3"/>
      <c r="RVO27" s="564"/>
      <c r="RVP27" s="3"/>
      <c r="RVQ27" s="426"/>
      <c r="RVR27" s="3"/>
      <c r="RVS27" s="564"/>
      <c r="RVT27" s="3"/>
      <c r="RVU27" s="426"/>
      <c r="RVV27" s="3"/>
      <c r="RVW27" s="564"/>
      <c r="RVX27" s="3"/>
      <c r="RVY27" s="426"/>
      <c r="RVZ27" s="3"/>
      <c r="RWA27" s="564"/>
      <c r="RWB27" s="3"/>
      <c r="RWC27" s="426"/>
      <c r="RWD27" s="3"/>
      <c r="RWE27" s="564"/>
      <c r="RWF27" s="3"/>
      <c r="RWG27" s="426"/>
      <c r="RWH27" s="3"/>
      <c r="RWI27" s="564"/>
      <c r="RWJ27" s="3"/>
      <c r="RWK27" s="426"/>
      <c r="RWL27" s="3"/>
      <c r="RWM27" s="564"/>
      <c r="RWN27" s="3"/>
      <c r="RWO27" s="426"/>
      <c r="RWP27" s="3"/>
      <c r="RWQ27" s="564"/>
      <c r="RWR27" s="3"/>
      <c r="RWS27" s="426"/>
      <c r="RWT27" s="3"/>
      <c r="RWU27" s="564"/>
      <c r="RWV27" s="3"/>
      <c r="RWW27" s="426"/>
      <c r="RWX27" s="3"/>
      <c r="RWY27" s="564"/>
      <c r="RWZ27" s="3"/>
      <c r="RXA27" s="426"/>
      <c r="RXB27" s="3"/>
      <c r="RXC27" s="564"/>
      <c r="RXD27" s="3"/>
      <c r="RXE27" s="426"/>
      <c r="RXF27" s="3"/>
      <c r="RXG27" s="564"/>
      <c r="RXH27" s="3"/>
      <c r="RXI27" s="426"/>
      <c r="RXJ27" s="3"/>
      <c r="RXK27" s="564"/>
      <c r="RXL27" s="3"/>
      <c r="RXM27" s="426"/>
      <c r="RXN27" s="3"/>
      <c r="RXO27" s="564"/>
      <c r="RXP27" s="3"/>
      <c r="RXQ27" s="426"/>
      <c r="RXR27" s="3"/>
      <c r="RXS27" s="564"/>
      <c r="RXT27" s="3"/>
      <c r="RXU27" s="426"/>
      <c r="RXV27" s="3"/>
      <c r="RXW27" s="564"/>
      <c r="RXX27" s="3"/>
      <c r="RXY27" s="426"/>
      <c r="RXZ27" s="3"/>
      <c r="RYA27" s="564"/>
      <c r="RYB27" s="3"/>
      <c r="RYC27" s="426"/>
      <c r="RYD27" s="3"/>
      <c r="RYE27" s="564"/>
      <c r="RYF27" s="3"/>
      <c r="RYG27" s="426"/>
      <c r="RYH27" s="3"/>
      <c r="RYI27" s="564"/>
      <c r="RYJ27" s="3"/>
      <c r="RYK27" s="426"/>
      <c r="RYL27" s="3"/>
      <c r="RYM27" s="564"/>
      <c r="RYN27" s="3"/>
      <c r="RYO27" s="426"/>
      <c r="RYP27" s="3"/>
      <c r="RYQ27" s="564"/>
      <c r="RYR27" s="3"/>
      <c r="RYS27" s="426"/>
      <c r="RYT27" s="3"/>
      <c r="RYU27" s="564"/>
      <c r="RYV27" s="3"/>
      <c r="RYW27" s="426"/>
      <c r="RYX27" s="3"/>
      <c r="RYY27" s="564"/>
      <c r="RYZ27" s="3"/>
      <c r="RZA27" s="426"/>
      <c r="RZB27" s="3"/>
      <c r="RZC27" s="564"/>
      <c r="RZD27" s="3"/>
      <c r="RZE27" s="426"/>
      <c r="RZF27" s="3"/>
      <c r="RZG27" s="564"/>
      <c r="RZH27" s="3"/>
      <c r="RZI27" s="426"/>
      <c r="RZJ27" s="3"/>
      <c r="RZK27" s="564"/>
      <c r="RZL27" s="3"/>
      <c r="RZM27" s="426"/>
      <c r="RZN27" s="3"/>
      <c r="RZO27" s="564"/>
      <c r="RZP27" s="3"/>
      <c r="RZQ27" s="426"/>
      <c r="RZR27" s="3"/>
      <c r="RZS27" s="564"/>
      <c r="RZT27" s="3"/>
      <c r="RZU27" s="426"/>
      <c r="RZV27" s="3"/>
      <c r="RZW27" s="564"/>
      <c r="RZX27" s="3"/>
      <c r="RZY27" s="426"/>
      <c r="RZZ27" s="3"/>
      <c r="SAA27" s="564"/>
      <c r="SAB27" s="3"/>
      <c r="SAC27" s="426"/>
      <c r="SAD27" s="3"/>
      <c r="SAE27" s="564"/>
      <c r="SAF27" s="3"/>
      <c r="SAG27" s="426"/>
      <c r="SAH27" s="3"/>
      <c r="SAI27" s="564"/>
      <c r="SAJ27" s="3"/>
      <c r="SAK27" s="426"/>
      <c r="SAL27" s="3"/>
      <c r="SAM27" s="564"/>
      <c r="SAN27" s="3"/>
      <c r="SAO27" s="426"/>
      <c r="SAP27" s="3"/>
      <c r="SAQ27" s="564"/>
      <c r="SAR27" s="3"/>
      <c r="SAS27" s="426"/>
      <c r="SAT27" s="3"/>
      <c r="SAU27" s="564"/>
      <c r="SAV27" s="3"/>
      <c r="SAW27" s="426"/>
      <c r="SAX27" s="3"/>
      <c r="SAY27" s="564"/>
      <c r="SAZ27" s="3"/>
      <c r="SBA27" s="426"/>
      <c r="SBB27" s="3"/>
      <c r="SBC27" s="564"/>
      <c r="SBD27" s="3"/>
      <c r="SBE27" s="426"/>
      <c r="SBF27" s="3"/>
      <c r="SBG27" s="564"/>
      <c r="SBH27" s="3"/>
      <c r="SBI27" s="426"/>
      <c r="SBJ27" s="3"/>
      <c r="SBK27" s="564"/>
      <c r="SBL27" s="3"/>
      <c r="SBM27" s="426"/>
      <c r="SBN27" s="3"/>
      <c r="SBO27" s="564"/>
      <c r="SBP27" s="3"/>
      <c r="SBQ27" s="426"/>
      <c r="SBR27" s="3"/>
      <c r="SBS27" s="564"/>
      <c r="SBT27" s="3"/>
      <c r="SBU27" s="426"/>
      <c r="SBV27" s="3"/>
      <c r="SBW27" s="564"/>
      <c r="SBX27" s="3"/>
      <c r="SBY27" s="426"/>
      <c r="SBZ27" s="3"/>
      <c r="SCA27" s="564"/>
      <c r="SCB27" s="3"/>
      <c r="SCC27" s="426"/>
      <c r="SCD27" s="3"/>
      <c r="SCE27" s="564"/>
      <c r="SCF27" s="3"/>
      <c r="SCG27" s="426"/>
      <c r="SCH27" s="3"/>
      <c r="SCI27" s="564"/>
      <c r="SCJ27" s="3"/>
      <c r="SCK27" s="426"/>
      <c r="SCL27" s="3"/>
      <c r="SCM27" s="564"/>
      <c r="SCN27" s="3"/>
      <c r="SCO27" s="426"/>
      <c r="SCP27" s="3"/>
      <c r="SCQ27" s="564"/>
      <c r="SCR27" s="3"/>
      <c r="SCS27" s="426"/>
      <c r="SCT27" s="3"/>
      <c r="SCU27" s="564"/>
      <c r="SCV27" s="3"/>
      <c r="SCW27" s="426"/>
      <c r="SCX27" s="3"/>
      <c r="SCY27" s="564"/>
      <c r="SCZ27" s="3"/>
      <c r="SDA27" s="426"/>
      <c r="SDB27" s="3"/>
      <c r="SDC27" s="564"/>
      <c r="SDD27" s="3"/>
      <c r="SDE27" s="426"/>
      <c r="SDF27" s="3"/>
      <c r="SDG27" s="564"/>
      <c r="SDH27" s="3"/>
      <c r="SDI27" s="426"/>
      <c r="SDJ27" s="3"/>
      <c r="SDK27" s="564"/>
      <c r="SDL27" s="3"/>
      <c r="SDM27" s="426"/>
      <c r="SDN27" s="3"/>
      <c r="SDO27" s="564"/>
      <c r="SDP27" s="3"/>
      <c r="SDQ27" s="426"/>
      <c r="SDR27" s="3"/>
      <c r="SDS27" s="564"/>
      <c r="SDT27" s="3"/>
      <c r="SDU27" s="426"/>
      <c r="SDV27" s="3"/>
      <c r="SDW27" s="564"/>
      <c r="SDX27" s="3"/>
      <c r="SDY27" s="426"/>
      <c r="SDZ27" s="3"/>
      <c r="SEA27" s="564"/>
      <c r="SEB27" s="3"/>
      <c r="SEC27" s="426"/>
      <c r="SED27" s="3"/>
      <c r="SEE27" s="564"/>
      <c r="SEF27" s="3"/>
      <c r="SEG27" s="426"/>
      <c r="SEH27" s="3"/>
      <c r="SEI27" s="564"/>
      <c r="SEJ27" s="3"/>
      <c r="SEK27" s="426"/>
      <c r="SEL27" s="3"/>
      <c r="SEM27" s="564"/>
      <c r="SEN27" s="3"/>
      <c r="SEO27" s="426"/>
      <c r="SEP27" s="3"/>
      <c r="SEQ27" s="564"/>
      <c r="SER27" s="3"/>
      <c r="SES27" s="426"/>
      <c r="SET27" s="3"/>
      <c r="SEU27" s="564"/>
      <c r="SEV27" s="3"/>
      <c r="SEW27" s="426"/>
      <c r="SEX27" s="3"/>
      <c r="SEY27" s="564"/>
      <c r="SEZ27" s="3"/>
      <c r="SFA27" s="426"/>
      <c r="SFB27" s="3"/>
      <c r="SFC27" s="564"/>
      <c r="SFD27" s="3"/>
      <c r="SFE27" s="426"/>
      <c r="SFF27" s="3"/>
      <c r="SFG27" s="564"/>
      <c r="SFH27" s="3"/>
      <c r="SFI27" s="426"/>
      <c r="SFJ27" s="3"/>
      <c r="SFK27" s="564"/>
      <c r="SFL27" s="3"/>
      <c r="SFM27" s="426"/>
      <c r="SFN27" s="3"/>
      <c r="SFO27" s="564"/>
      <c r="SFP27" s="3"/>
      <c r="SFQ27" s="426"/>
      <c r="SFR27" s="3"/>
      <c r="SFS27" s="564"/>
      <c r="SFT27" s="3"/>
      <c r="SFU27" s="426"/>
      <c r="SFV27" s="3"/>
      <c r="SFW27" s="564"/>
      <c r="SFX27" s="3"/>
      <c r="SFY27" s="426"/>
      <c r="SFZ27" s="3"/>
      <c r="SGA27" s="564"/>
      <c r="SGB27" s="3"/>
      <c r="SGC27" s="426"/>
      <c r="SGD27" s="3"/>
      <c r="SGE27" s="564"/>
      <c r="SGF27" s="3"/>
      <c r="SGG27" s="426"/>
      <c r="SGH27" s="3"/>
      <c r="SGI27" s="564"/>
      <c r="SGJ27" s="3"/>
      <c r="SGK27" s="426"/>
      <c r="SGL27" s="3"/>
      <c r="SGM27" s="564"/>
      <c r="SGN27" s="3"/>
      <c r="SGO27" s="426"/>
      <c r="SGP27" s="3"/>
      <c r="SGQ27" s="564"/>
      <c r="SGR27" s="3"/>
      <c r="SGS27" s="426"/>
      <c r="SGT27" s="3"/>
      <c r="SGU27" s="564"/>
      <c r="SGV27" s="3"/>
      <c r="SGW27" s="426"/>
      <c r="SGX27" s="3"/>
      <c r="SGY27" s="564"/>
      <c r="SGZ27" s="3"/>
      <c r="SHA27" s="426"/>
      <c r="SHB27" s="3"/>
      <c r="SHC27" s="564"/>
      <c r="SHD27" s="3"/>
      <c r="SHE27" s="426"/>
      <c r="SHF27" s="3"/>
      <c r="SHG27" s="564"/>
      <c r="SHH27" s="3"/>
      <c r="SHI27" s="426"/>
      <c r="SHJ27" s="3"/>
      <c r="SHK27" s="564"/>
      <c r="SHL27" s="3"/>
      <c r="SHM27" s="426"/>
      <c r="SHN27" s="3"/>
      <c r="SHO27" s="564"/>
      <c r="SHP27" s="3"/>
      <c r="SHQ27" s="426"/>
      <c r="SHR27" s="3"/>
      <c r="SHS27" s="564"/>
      <c r="SHT27" s="3"/>
      <c r="SHU27" s="426"/>
      <c r="SHV27" s="3"/>
      <c r="SHW27" s="564"/>
      <c r="SHX27" s="3"/>
      <c r="SHY27" s="426"/>
      <c r="SHZ27" s="3"/>
      <c r="SIA27" s="564"/>
      <c r="SIB27" s="3"/>
      <c r="SIC27" s="426"/>
      <c r="SID27" s="3"/>
      <c r="SIE27" s="564"/>
      <c r="SIF27" s="3"/>
      <c r="SIG27" s="426"/>
      <c r="SIH27" s="3"/>
      <c r="SII27" s="564"/>
      <c r="SIJ27" s="3"/>
      <c r="SIK27" s="426"/>
      <c r="SIL27" s="3"/>
      <c r="SIM27" s="564"/>
      <c r="SIN27" s="3"/>
      <c r="SIO27" s="426"/>
      <c r="SIP27" s="3"/>
      <c r="SIQ27" s="564"/>
      <c r="SIR27" s="3"/>
      <c r="SIS27" s="426"/>
      <c r="SIT27" s="3"/>
      <c r="SIU27" s="564"/>
      <c r="SIV27" s="3"/>
      <c r="SIW27" s="426"/>
      <c r="SIX27" s="3"/>
      <c r="SIY27" s="564"/>
      <c r="SIZ27" s="3"/>
      <c r="SJA27" s="426"/>
      <c r="SJB27" s="3"/>
      <c r="SJC27" s="564"/>
      <c r="SJD27" s="3"/>
      <c r="SJE27" s="426"/>
      <c r="SJF27" s="3"/>
      <c r="SJG27" s="564"/>
      <c r="SJH27" s="3"/>
      <c r="SJI27" s="426"/>
      <c r="SJJ27" s="3"/>
      <c r="SJK27" s="564"/>
      <c r="SJL27" s="3"/>
      <c r="SJM27" s="426"/>
      <c r="SJN27" s="3"/>
      <c r="SJO27" s="564"/>
      <c r="SJP27" s="3"/>
      <c r="SJQ27" s="426"/>
      <c r="SJR27" s="3"/>
      <c r="SJS27" s="564"/>
      <c r="SJT27" s="3"/>
      <c r="SJU27" s="426"/>
      <c r="SJV27" s="3"/>
      <c r="SJW27" s="564"/>
      <c r="SJX27" s="3"/>
      <c r="SJY27" s="426"/>
      <c r="SJZ27" s="3"/>
      <c r="SKA27" s="564"/>
      <c r="SKB27" s="3"/>
      <c r="SKC27" s="426"/>
      <c r="SKD27" s="3"/>
      <c r="SKE27" s="564"/>
      <c r="SKF27" s="3"/>
      <c r="SKG27" s="426"/>
      <c r="SKH27" s="3"/>
      <c r="SKI27" s="564"/>
      <c r="SKJ27" s="3"/>
      <c r="SKK27" s="426"/>
      <c r="SKL27" s="3"/>
      <c r="SKM27" s="564"/>
      <c r="SKN27" s="3"/>
      <c r="SKO27" s="426"/>
      <c r="SKP27" s="3"/>
      <c r="SKQ27" s="564"/>
      <c r="SKR27" s="3"/>
      <c r="SKS27" s="426"/>
      <c r="SKT27" s="3"/>
      <c r="SKU27" s="564"/>
      <c r="SKV27" s="3"/>
      <c r="SKW27" s="426"/>
      <c r="SKX27" s="3"/>
      <c r="SKY27" s="564"/>
      <c r="SKZ27" s="3"/>
      <c r="SLA27" s="426"/>
      <c r="SLB27" s="3"/>
      <c r="SLC27" s="564"/>
      <c r="SLD27" s="3"/>
      <c r="SLE27" s="426"/>
      <c r="SLF27" s="3"/>
      <c r="SLG27" s="564"/>
      <c r="SLH27" s="3"/>
      <c r="SLI27" s="426"/>
      <c r="SLJ27" s="3"/>
      <c r="SLK27" s="564"/>
      <c r="SLL27" s="3"/>
      <c r="SLM27" s="426"/>
      <c r="SLN27" s="3"/>
      <c r="SLO27" s="564"/>
      <c r="SLP27" s="3"/>
      <c r="SLQ27" s="426"/>
      <c r="SLR27" s="3"/>
      <c r="SLS27" s="564"/>
      <c r="SLT27" s="3"/>
      <c r="SLU27" s="426"/>
      <c r="SLV27" s="3"/>
      <c r="SLW27" s="564"/>
      <c r="SLX27" s="3"/>
      <c r="SLY27" s="426"/>
      <c r="SLZ27" s="3"/>
      <c r="SMA27" s="564"/>
      <c r="SMB27" s="3"/>
      <c r="SMC27" s="426"/>
      <c r="SMD27" s="3"/>
      <c r="SME27" s="564"/>
      <c r="SMF27" s="3"/>
      <c r="SMG27" s="426"/>
      <c r="SMH27" s="3"/>
      <c r="SMI27" s="564"/>
      <c r="SMJ27" s="3"/>
      <c r="SMK27" s="426"/>
      <c r="SML27" s="3"/>
      <c r="SMM27" s="564"/>
      <c r="SMN27" s="3"/>
      <c r="SMO27" s="426"/>
      <c r="SMP27" s="3"/>
      <c r="SMQ27" s="564"/>
      <c r="SMR27" s="3"/>
      <c r="SMS27" s="426"/>
      <c r="SMT27" s="3"/>
      <c r="SMU27" s="564"/>
      <c r="SMV27" s="3"/>
      <c r="SMW27" s="426"/>
      <c r="SMX27" s="3"/>
      <c r="SMY27" s="564"/>
      <c r="SMZ27" s="3"/>
      <c r="SNA27" s="426"/>
      <c r="SNB27" s="3"/>
      <c r="SNC27" s="564"/>
      <c r="SND27" s="3"/>
      <c r="SNE27" s="426"/>
      <c r="SNF27" s="3"/>
      <c r="SNG27" s="564"/>
      <c r="SNH27" s="3"/>
      <c r="SNI27" s="426"/>
      <c r="SNJ27" s="3"/>
      <c r="SNK27" s="564"/>
      <c r="SNL27" s="3"/>
      <c r="SNM27" s="426"/>
      <c r="SNN27" s="3"/>
      <c r="SNO27" s="564"/>
      <c r="SNP27" s="3"/>
      <c r="SNQ27" s="426"/>
      <c r="SNR27" s="3"/>
      <c r="SNS27" s="564"/>
      <c r="SNT27" s="3"/>
      <c r="SNU27" s="426"/>
      <c r="SNV27" s="3"/>
      <c r="SNW27" s="564"/>
      <c r="SNX27" s="3"/>
      <c r="SNY27" s="426"/>
      <c r="SNZ27" s="3"/>
      <c r="SOA27" s="564"/>
      <c r="SOB27" s="3"/>
      <c r="SOC27" s="426"/>
      <c r="SOD27" s="3"/>
      <c r="SOE27" s="564"/>
      <c r="SOF27" s="3"/>
      <c r="SOG27" s="426"/>
      <c r="SOH27" s="3"/>
      <c r="SOI27" s="564"/>
      <c r="SOJ27" s="3"/>
      <c r="SOK27" s="426"/>
      <c r="SOL27" s="3"/>
      <c r="SOM27" s="564"/>
      <c r="SON27" s="3"/>
      <c r="SOO27" s="426"/>
      <c r="SOP27" s="3"/>
      <c r="SOQ27" s="564"/>
      <c r="SOR27" s="3"/>
      <c r="SOS27" s="426"/>
      <c r="SOT27" s="3"/>
      <c r="SOU27" s="564"/>
      <c r="SOV27" s="3"/>
      <c r="SOW27" s="426"/>
      <c r="SOX27" s="3"/>
      <c r="SOY27" s="564"/>
      <c r="SOZ27" s="3"/>
      <c r="SPA27" s="426"/>
      <c r="SPB27" s="3"/>
      <c r="SPC27" s="564"/>
      <c r="SPD27" s="3"/>
      <c r="SPE27" s="426"/>
      <c r="SPF27" s="3"/>
      <c r="SPG27" s="564"/>
      <c r="SPH27" s="3"/>
      <c r="SPI27" s="426"/>
      <c r="SPJ27" s="3"/>
      <c r="SPK27" s="564"/>
      <c r="SPL27" s="3"/>
      <c r="SPM27" s="426"/>
      <c r="SPN27" s="3"/>
      <c r="SPO27" s="564"/>
      <c r="SPP27" s="3"/>
      <c r="SPQ27" s="426"/>
      <c r="SPR27" s="3"/>
      <c r="SPS27" s="564"/>
      <c r="SPT27" s="3"/>
      <c r="SPU27" s="426"/>
      <c r="SPV27" s="3"/>
      <c r="SPW27" s="564"/>
      <c r="SPX27" s="3"/>
      <c r="SPY27" s="426"/>
      <c r="SPZ27" s="3"/>
      <c r="SQA27" s="564"/>
      <c r="SQB27" s="3"/>
      <c r="SQC27" s="426"/>
      <c r="SQD27" s="3"/>
      <c r="SQE27" s="564"/>
      <c r="SQF27" s="3"/>
      <c r="SQG27" s="426"/>
      <c r="SQH27" s="3"/>
      <c r="SQI27" s="564"/>
      <c r="SQJ27" s="3"/>
      <c r="SQK27" s="426"/>
      <c r="SQL27" s="3"/>
      <c r="SQM27" s="564"/>
      <c r="SQN27" s="3"/>
      <c r="SQO27" s="426"/>
      <c r="SQP27" s="3"/>
      <c r="SQQ27" s="564"/>
      <c r="SQR27" s="3"/>
      <c r="SQS27" s="426"/>
      <c r="SQT27" s="3"/>
      <c r="SQU27" s="564"/>
      <c r="SQV27" s="3"/>
      <c r="SQW27" s="426"/>
      <c r="SQX27" s="3"/>
      <c r="SQY27" s="564"/>
      <c r="SQZ27" s="3"/>
      <c r="SRA27" s="426"/>
      <c r="SRB27" s="3"/>
      <c r="SRC27" s="564"/>
      <c r="SRD27" s="3"/>
      <c r="SRE27" s="426"/>
      <c r="SRF27" s="3"/>
      <c r="SRG27" s="564"/>
      <c r="SRH27" s="3"/>
      <c r="SRI27" s="426"/>
      <c r="SRJ27" s="3"/>
      <c r="SRK27" s="564"/>
      <c r="SRL27" s="3"/>
      <c r="SRM27" s="426"/>
      <c r="SRN27" s="3"/>
      <c r="SRO27" s="564"/>
      <c r="SRP27" s="3"/>
      <c r="SRQ27" s="426"/>
      <c r="SRR27" s="3"/>
      <c r="SRS27" s="564"/>
      <c r="SRT27" s="3"/>
      <c r="SRU27" s="426"/>
      <c r="SRV27" s="3"/>
      <c r="SRW27" s="564"/>
      <c r="SRX27" s="3"/>
      <c r="SRY27" s="426"/>
      <c r="SRZ27" s="3"/>
      <c r="SSA27" s="564"/>
      <c r="SSB27" s="3"/>
      <c r="SSC27" s="426"/>
      <c r="SSD27" s="3"/>
      <c r="SSE27" s="564"/>
      <c r="SSF27" s="3"/>
      <c r="SSG27" s="426"/>
      <c r="SSH27" s="3"/>
      <c r="SSI27" s="564"/>
      <c r="SSJ27" s="3"/>
      <c r="SSK27" s="426"/>
      <c r="SSL27" s="3"/>
      <c r="SSM27" s="564"/>
      <c r="SSN27" s="3"/>
      <c r="SSO27" s="426"/>
      <c r="SSP27" s="3"/>
      <c r="SSQ27" s="564"/>
      <c r="SSR27" s="3"/>
      <c r="SSS27" s="426"/>
      <c r="SST27" s="3"/>
      <c r="SSU27" s="564"/>
      <c r="SSV27" s="3"/>
      <c r="SSW27" s="426"/>
      <c r="SSX27" s="3"/>
      <c r="SSY27" s="564"/>
      <c r="SSZ27" s="3"/>
      <c r="STA27" s="426"/>
      <c r="STB27" s="3"/>
      <c r="STC27" s="564"/>
      <c r="STD27" s="3"/>
      <c r="STE27" s="426"/>
      <c r="STF27" s="3"/>
      <c r="STG27" s="564"/>
      <c r="STH27" s="3"/>
      <c r="STI27" s="426"/>
      <c r="STJ27" s="3"/>
      <c r="STK27" s="564"/>
      <c r="STL27" s="3"/>
      <c r="STM27" s="426"/>
      <c r="STN27" s="3"/>
      <c r="STO27" s="564"/>
      <c r="STP27" s="3"/>
      <c r="STQ27" s="426"/>
      <c r="STR27" s="3"/>
      <c r="STS27" s="564"/>
      <c r="STT27" s="3"/>
      <c r="STU27" s="426"/>
      <c r="STV27" s="3"/>
      <c r="STW27" s="564"/>
      <c r="STX27" s="3"/>
      <c r="STY27" s="426"/>
      <c r="STZ27" s="3"/>
      <c r="SUA27" s="564"/>
      <c r="SUB27" s="3"/>
      <c r="SUC27" s="426"/>
      <c r="SUD27" s="3"/>
      <c r="SUE27" s="564"/>
      <c r="SUF27" s="3"/>
      <c r="SUG27" s="426"/>
      <c r="SUH27" s="3"/>
      <c r="SUI27" s="564"/>
      <c r="SUJ27" s="3"/>
      <c r="SUK27" s="426"/>
      <c r="SUL27" s="3"/>
      <c r="SUM27" s="564"/>
      <c r="SUN27" s="3"/>
      <c r="SUO27" s="426"/>
      <c r="SUP27" s="3"/>
      <c r="SUQ27" s="564"/>
      <c r="SUR27" s="3"/>
      <c r="SUS27" s="426"/>
      <c r="SUT27" s="3"/>
      <c r="SUU27" s="564"/>
      <c r="SUV27" s="3"/>
      <c r="SUW27" s="426"/>
      <c r="SUX27" s="3"/>
      <c r="SUY27" s="564"/>
      <c r="SUZ27" s="3"/>
      <c r="SVA27" s="426"/>
      <c r="SVB27" s="3"/>
      <c r="SVC27" s="564"/>
      <c r="SVD27" s="3"/>
      <c r="SVE27" s="426"/>
      <c r="SVF27" s="3"/>
      <c r="SVG27" s="564"/>
      <c r="SVH27" s="3"/>
      <c r="SVI27" s="426"/>
      <c r="SVJ27" s="3"/>
      <c r="SVK27" s="564"/>
      <c r="SVL27" s="3"/>
      <c r="SVM27" s="426"/>
      <c r="SVN27" s="3"/>
      <c r="SVO27" s="564"/>
      <c r="SVP27" s="3"/>
      <c r="SVQ27" s="426"/>
      <c r="SVR27" s="3"/>
      <c r="SVS27" s="564"/>
      <c r="SVT27" s="3"/>
      <c r="SVU27" s="426"/>
      <c r="SVV27" s="3"/>
      <c r="SVW27" s="564"/>
      <c r="SVX27" s="3"/>
      <c r="SVY27" s="426"/>
      <c r="SVZ27" s="3"/>
      <c r="SWA27" s="564"/>
      <c r="SWB27" s="3"/>
      <c r="SWC27" s="426"/>
      <c r="SWD27" s="3"/>
      <c r="SWE27" s="564"/>
      <c r="SWF27" s="3"/>
      <c r="SWG27" s="426"/>
      <c r="SWH27" s="3"/>
      <c r="SWI27" s="564"/>
      <c r="SWJ27" s="3"/>
      <c r="SWK27" s="426"/>
      <c r="SWL27" s="3"/>
      <c r="SWM27" s="564"/>
      <c r="SWN27" s="3"/>
      <c r="SWO27" s="426"/>
      <c r="SWP27" s="3"/>
      <c r="SWQ27" s="564"/>
      <c r="SWR27" s="3"/>
      <c r="SWS27" s="426"/>
      <c r="SWT27" s="3"/>
      <c r="SWU27" s="564"/>
      <c r="SWV27" s="3"/>
      <c r="SWW27" s="426"/>
      <c r="SWX27" s="3"/>
      <c r="SWY27" s="564"/>
      <c r="SWZ27" s="3"/>
      <c r="SXA27" s="426"/>
      <c r="SXB27" s="3"/>
      <c r="SXC27" s="564"/>
      <c r="SXD27" s="3"/>
      <c r="SXE27" s="426"/>
      <c r="SXF27" s="3"/>
      <c r="SXG27" s="564"/>
      <c r="SXH27" s="3"/>
      <c r="SXI27" s="426"/>
      <c r="SXJ27" s="3"/>
      <c r="SXK27" s="564"/>
      <c r="SXL27" s="3"/>
      <c r="SXM27" s="426"/>
      <c r="SXN27" s="3"/>
      <c r="SXO27" s="564"/>
      <c r="SXP27" s="3"/>
      <c r="SXQ27" s="426"/>
      <c r="SXR27" s="3"/>
      <c r="SXS27" s="564"/>
      <c r="SXT27" s="3"/>
      <c r="SXU27" s="426"/>
      <c r="SXV27" s="3"/>
      <c r="SXW27" s="564"/>
      <c r="SXX27" s="3"/>
      <c r="SXY27" s="426"/>
      <c r="SXZ27" s="3"/>
      <c r="SYA27" s="564"/>
      <c r="SYB27" s="3"/>
      <c r="SYC27" s="426"/>
      <c r="SYD27" s="3"/>
      <c r="SYE27" s="564"/>
      <c r="SYF27" s="3"/>
      <c r="SYG27" s="426"/>
      <c r="SYH27" s="3"/>
      <c r="SYI27" s="564"/>
      <c r="SYJ27" s="3"/>
      <c r="SYK27" s="426"/>
      <c r="SYL27" s="3"/>
      <c r="SYM27" s="564"/>
      <c r="SYN27" s="3"/>
      <c r="SYO27" s="426"/>
      <c r="SYP27" s="3"/>
      <c r="SYQ27" s="564"/>
      <c r="SYR27" s="3"/>
      <c r="SYS27" s="426"/>
      <c r="SYT27" s="3"/>
      <c r="SYU27" s="564"/>
      <c r="SYV27" s="3"/>
      <c r="SYW27" s="426"/>
      <c r="SYX27" s="3"/>
      <c r="SYY27" s="564"/>
      <c r="SYZ27" s="3"/>
      <c r="SZA27" s="426"/>
      <c r="SZB27" s="3"/>
      <c r="SZC27" s="564"/>
      <c r="SZD27" s="3"/>
      <c r="SZE27" s="426"/>
      <c r="SZF27" s="3"/>
      <c r="SZG27" s="564"/>
      <c r="SZH27" s="3"/>
      <c r="SZI27" s="426"/>
      <c r="SZJ27" s="3"/>
      <c r="SZK27" s="564"/>
      <c r="SZL27" s="3"/>
      <c r="SZM27" s="426"/>
      <c r="SZN27" s="3"/>
      <c r="SZO27" s="564"/>
      <c r="SZP27" s="3"/>
      <c r="SZQ27" s="426"/>
      <c r="SZR27" s="3"/>
      <c r="SZS27" s="564"/>
      <c r="SZT27" s="3"/>
      <c r="SZU27" s="426"/>
      <c r="SZV27" s="3"/>
      <c r="SZW27" s="564"/>
      <c r="SZX27" s="3"/>
      <c r="SZY27" s="426"/>
      <c r="SZZ27" s="3"/>
      <c r="TAA27" s="564"/>
      <c r="TAB27" s="3"/>
      <c r="TAC27" s="426"/>
      <c r="TAD27" s="3"/>
      <c r="TAE27" s="564"/>
      <c r="TAF27" s="3"/>
      <c r="TAG27" s="426"/>
      <c r="TAH27" s="3"/>
      <c r="TAI27" s="564"/>
      <c r="TAJ27" s="3"/>
      <c r="TAK27" s="426"/>
      <c r="TAL27" s="3"/>
      <c r="TAM27" s="564"/>
      <c r="TAN27" s="3"/>
      <c r="TAO27" s="426"/>
      <c r="TAP27" s="3"/>
      <c r="TAQ27" s="564"/>
      <c r="TAR27" s="3"/>
      <c r="TAS27" s="426"/>
      <c r="TAT27" s="3"/>
      <c r="TAU27" s="564"/>
      <c r="TAV27" s="3"/>
      <c r="TAW27" s="426"/>
      <c r="TAX27" s="3"/>
      <c r="TAY27" s="564"/>
      <c r="TAZ27" s="3"/>
      <c r="TBA27" s="426"/>
      <c r="TBB27" s="3"/>
      <c r="TBC27" s="564"/>
      <c r="TBD27" s="3"/>
      <c r="TBE27" s="426"/>
      <c r="TBF27" s="3"/>
      <c r="TBG27" s="564"/>
      <c r="TBH27" s="3"/>
      <c r="TBI27" s="426"/>
      <c r="TBJ27" s="3"/>
      <c r="TBK27" s="564"/>
      <c r="TBL27" s="3"/>
      <c r="TBM27" s="426"/>
      <c r="TBN27" s="3"/>
      <c r="TBO27" s="564"/>
      <c r="TBP27" s="3"/>
      <c r="TBQ27" s="426"/>
      <c r="TBR27" s="3"/>
      <c r="TBS27" s="564"/>
      <c r="TBT27" s="3"/>
      <c r="TBU27" s="426"/>
      <c r="TBV27" s="3"/>
      <c r="TBW27" s="564"/>
      <c r="TBX27" s="3"/>
      <c r="TBY27" s="426"/>
      <c r="TBZ27" s="3"/>
      <c r="TCA27" s="564"/>
      <c r="TCB27" s="3"/>
      <c r="TCC27" s="426"/>
      <c r="TCD27" s="3"/>
      <c r="TCE27" s="564"/>
      <c r="TCF27" s="3"/>
      <c r="TCG27" s="426"/>
      <c r="TCH27" s="3"/>
      <c r="TCI27" s="564"/>
      <c r="TCJ27" s="3"/>
      <c r="TCK27" s="426"/>
      <c r="TCL27" s="3"/>
      <c r="TCM27" s="564"/>
      <c r="TCN27" s="3"/>
      <c r="TCO27" s="426"/>
      <c r="TCP27" s="3"/>
      <c r="TCQ27" s="564"/>
      <c r="TCR27" s="3"/>
      <c r="TCS27" s="426"/>
      <c r="TCT27" s="3"/>
      <c r="TCU27" s="564"/>
      <c r="TCV27" s="3"/>
      <c r="TCW27" s="426"/>
      <c r="TCX27" s="3"/>
      <c r="TCY27" s="564"/>
      <c r="TCZ27" s="3"/>
      <c r="TDA27" s="426"/>
      <c r="TDB27" s="3"/>
      <c r="TDC27" s="564"/>
      <c r="TDD27" s="3"/>
      <c r="TDE27" s="426"/>
      <c r="TDF27" s="3"/>
      <c r="TDG27" s="564"/>
      <c r="TDH27" s="3"/>
      <c r="TDI27" s="426"/>
      <c r="TDJ27" s="3"/>
      <c r="TDK27" s="564"/>
      <c r="TDL27" s="3"/>
      <c r="TDM27" s="426"/>
      <c r="TDN27" s="3"/>
      <c r="TDO27" s="564"/>
      <c r="TDP27" s="3"/>
      <c r="TDQ27" s="426"/>
      <c r="TDR27" s="3"/>
      <c r="TDS27" s="564"/>
      <c r="TDT27" s="3"/>
      <c r="TDU27" s="426"/>
      <c r="TDV27" s="3"/>
      <c r="TDW27" s="564"/>
      <c r="TDX27" s="3"/>
      <c r="TDY27" s="426"/>
      <c r="TDZ27" s="3"/>
      <c r="TEA27" s="564"/>
      <c r="TEB27" s="3"/>
      <c r="TEC27" s="426"/>
      <c r="TED27" s="3"/>
      <c r="TEE27" s="564"/>
      <c r="TEF27" s="3"/>
      <c r="TEG27" s="426"/>
      <c r="TEH27" s="3"/>
      <c r="TEI27" s="564"/>
      <c r="TEJ27" s="3"/>
      <c r="TEK27" s="426"/>
      <c r="TEL27" s="3"/>
      <c r="TEM27" s="564"/>
      <c r="TEN27" s="3"/>
      <c r="TEO27" s="426"/>
      <c r="TEP27" s="3"/>
      <c r="TEQ27" s="564"/>
      <c r="TER27" s="3"/>
      <c r="TES27" s="426"/>
      <c r="TET27" s="3"/>
      <c r="TEU27" s="564"/>
      <c r="TEV27" s="3"/>
      <c r="TEW27" s="426"/>
      <c r="TEX27" s="3"/>
      <c r="TEY27" s="564"/>
      <c r="TEZ27" s="3"/>
      <c r="TFA27" s="426"/>
      <c r="TFB27" s="3"/>
      <c r="TFC27" s="564"/>
      <c r="TFD27" s="3"/>
      <c r="TFE27" s="426"/>
      <c r="TFF27" s="3"/>
      <c r="TFG27" s="564"/>
      <c r="TFH27" s="3"/>
      <c r="TFI27" s="426"/>
      <c r="TFJ27" s="3"/>
      <c r="TFK27" s="564"/>
      <c r="TFL27" s="3"/>
      <c r="TFM27" s="426"/>
      <c r="TFN27" s="3"/>
      <c r="TFO27" s="564"/>
      <c r="TFP27" s="3"/>
      <c r="TFQ27" s="426"/>
      <c r="TFR27" s="3"/>
      <c r="TFS27" s="564"/>
      <c r="TFT27" s="3"/>
      <c r="TFU27" s="426"/>
      <c r="TFV27" s="3"/>
      <c r="TFW27" s="564"/>
      <c r="TFX27" s="3"/>
      <c r="TFY27" s="426"/>
      <c r="TFZ27" s="3"/>
      <c r="TGA27" s="564"/>
      <c r="TGB27" s="3"/>
      <c r="TGC27" s="426"/>
      <c r="TGD27" s="3"/>
      <c r="TGE27" s="564"/>
      <c r="TGF27" s="3"/>
      <c r="TGG27" s="426"/>
      <c r="TGH27" s="3"/>
      <c r="TGI27" s="564"/>
      <c r="TGJ27" s="3"/>
      <c r="TGK27" s="426"/>
      <c r="TGL27" s="3"/>
      <c r="TGM27" s="564"/>
      <c r="TGN27" s="3"/>
      <c r="TGO27" s="426"/>
      <c r="TGP27" s="3"/>
      <c r="TGQ27" s="564"/>
      <c r="TGR27" s="3"/>
      <c r="TGS27" s="426"/>
      <c r="TGT27" s="3"/>
      <c r="TGU27" s="564"/>
      <c r="TGV27" s="3"/>
      <c r="TGW27" s="426"/>
      <c r="TGX27" s="3"/>
      <c r="TGY27" s="564"/>
      <c r="TGZ27" s="3"/>
      <c r="THA27" s="426"/>
      <c r="THB27" s="3"/>
      <c r="THC27" s="564"/>
      <c r="THD27" s="3"/>
      <c r="THE27" s="426"/>
      <c r="THF27" s="3"/>
      <c r="THG27" s="564"/>
      <c r="THH27" s="3"/>
      <c r="THI27" s="426"/>
      <c r="THJ27" s="3"/>
      <c r="THK27" s="564"/>
      <c r="THL27" s="3"/>
      <c r="THM27" s="426"/>
      <c r="THN27" s="3"/>
      <c r="THO27" s="564"/>
      <c r="THP27" s="3"/>
      <c r="THQ27" s="426"/>
      <c r="THR27" s="3"/>
      <c r="THS27" s="564"/>
      <c r="THT27" s="3"/>
      <c r="THU27" s="426"/>
      <c r="THV27" s="3"/>
      <c r="THW27" s="564"/>
      <c r="THX27" s="3"/>
      <c r="THY27" s="426"/>
      <c r="THZ27" s="3"/>
      <c r="TIA27" s="564"/>
      <c r="TIB27" s="3"/>
      <c r="TIC27" s="426"/>
      <c r="TID27" s="3"/>
      <c r="TIE27" s="564"/>
      <c r="TIF27" s="3"/>
      <c r="TIG27" s="426"/>
      <c r="TIH27" s="3"/>
      <c r="TII27" s="564"/>
      <c r="TIJ27" s="3"/>
      <c r="TIK27" s="426"/>
      <c r="TIL27" s="3"/>
      <c r="TIM27" s="564"/>
      <c r="TIN27" s="3"/>
      <c r="TIO27" s="426"/>
      <c r="TIP27" s="3"/>
      <c r="TIQ27" s="564"/>
      <c r="TIR27" s="3"/>
      <c r="TIS27" s="426"/>
      <c r="TIT27" s="3"/>
      <c r="TIU27" s="564"/>
      <c r="TIV27" s="3"/>
      <c r="TIW27" s="426"/>
      <c r="TIX27" s="3"/>
      <c r="TIY27" s="564"/>
      <c r="TIZ27" s="3"/>
      <c r="TJA27" s="426"/>
      <c r="TJB27" s="3"/>
      <c r="TJC27" s="564"/>
      <c r="TJD27" s="3"/>
      <c r="TJE27" s="426"/>
      <c r="TJF27" s="3"/>
      <c r="TJG27" s="564"/>
      <c r="TJH27" s="3"/>
      <c r="TJI27" s="426"/>
      <c r="TJJ27" s="3"/>
      <c r="TJK27" s="564"/>
      <c r="TJL27" s="3"/>
      <c r="TJM27" s="426"/>
      <c r="TJN27" s="3"/>
      <c r="TJO27" s="564"/>
      <c r="TJP27" s="3"/>
      <c r="TJQ27" s="426"/>
      <c r="TJR27" s="3"/>
      <c r="TJS27" s="564"/>
      <c r="TJT27" s="3"/>
      <c r="TJU27" s="426"/>
      <c r="TJV27" s="3"/>
      <c r="TJW27" s="564"/>
      <c r="TJX27" s="3"/>
      <c r="TJY27" s="426"/>
      <c r="TJZ27" s="3"/>
      <c r="TKA27" s="564"/>
      <c r="TKB27" s="3"/>
      <c r="TKC27" s="426"/>
      <c r="TKD27" s="3"/>
      <c r="TKE27" s="564"/>
      <c r="TKF27" s="3"/>
      <c r="TKG27" s="426"/>
      <c r="TKH27" s="3"/>
      <c r="TKI27" s="564"/>
      <c r="TKJ27" s="3"/>
      <c r="TKK27" s="426"/>
      <c r="TKL27" s="3"/>
      <c r="TKM27" s="564"/>
      <c r="TKN27" s="3"/>
      <c r="TKO27" s="426"/>
      <c r="TKP27" s="3"/>
      <c r="TKQ27" s="564"/>
      <c r="TKR27" s="3"/>
      <c r="TKS27" s="426"/>
      <c r="TKT27" s="3"/>
      <c r="TKU27" s="564"/>
      <c r="TKV27" s="3"/>
      <c r="TKW27" s="426"/>
      <c r="TKX27" s="3"/>
      <c r="TKY27" s="564"/>
      <c r="TKZ27" s="3"/>
      <c r="TLA27" s="426"/>
      <c r="TLB27" s="3"/>
      <c r="TLC27" s="564"/>
      <c r="TLD27" s="3"/>
      <c r="TLE27" s="426"/>
      <c r="TLF27" s="3"/>
      <c r="TLG27" s="564"/>
      <c r="TLH27" s="3"/>
      <c r="TLI27" s="426"/>
      <c r="TLJ27" s="3"/>
      <c r="TLK27" s="564"/>
      <c r="TLL27" s="3"/>
      <c r="TLM27" s="426"/>
      <c r="TLN27" s="3"/>
      <c r="TLO27" s="564"/>
      <c r="TLP27" s="3"/>
      <c r="TLQ27" s="426"/>
      <c r="TLR27" s="3"/>
      <c r="TLS27" s="564"/>
      <c r="TLT27" s="3"/>
      <c r="TLU27" s="426"/>
      <c r="TLV27" s="3"/>
      <c r="TLW27" s="564"/>
      <c r="TLX27" s="3"/>
      <c r="TLY27" s="426"/>
      <c r="TLZ27" s="3"/>
      <c r="TMA27" s="564"/>
      <c r="TMB27" s="3"/>
      <c r="TMC27" s="426"/>
      <c r="TMD27" s="3"/>
      <c r="TME27" s="564"/>
      <c r="TMF27" s="3"/>
      <c r="TMG27" s="426"/>
      <c r="TMH27" s="3"/>
      <c r="TMI27" s="564"/>
      <c r="TMJ27" s="3"/>
      <c r="TMK27" s="426"/>
      <c r="TML27" s="3"/>
      <c r="TMM27" s="564"/>
      <c r="TMN27" s="3"/>
      <c r="TMO27" s="426"/>
      <c r="TMP27" s="3"/>
      <c r="TMQ27" s="564"/>
      <c r="TMR27" s="3"/>
      <c r="TMS27" s="426"/>
      <c r="TMT27" s="3"/>
      <c r="TMU27" s="564"/>
      <c r="TMV27" s="3"/>
      <c r="TMW27" s="426"/>
      <c r="TMX27" s="3"/>
      <c r="TMY27" s="564"/>
      <c r="TMZ27" s="3"/>
      <c r="TNA27" s="426"/>
      <c r="TNB27" s="3"/>
      <c r="TNC27" s="564"/>
      <c r="TND27" s="3"/>
      <c r="TNE27" s="426"/>
      <c r="TNF27" s="3"/>
      <c r="TNG27" s="564"/>
      <c r="TNH27" s="3"/>
      <c r="TNI27" s="426"/>
      <c r="TNJ27" s="3"/>
      <c r="TNK27" s="564"/>
      <c r="TNL27" s="3"/>
      <c r="TNM27" s="426"/>
      <c r="TNN27" s="3"/>
      <c r="TNO27" s="564"/>
      <c r="TNP27" s="3"/>
      <c r="TNQ27" s="426"/>
      <c r="TNR27" s="3"/>
      <c r="TNS27" s="564"/>
      <c r="TNT27" s="3"/>
      <c r="TNU27" s="426"/>
      <c r="TNV27" s="3"/>
      <c r="TNW27" s="564"/>
      <c r="TNX27" s="3"/>
      <c r="TNY27" s="426"/>
      <c r="TNZ27" s="3"/>
      <c r="TOA27" s="564"/>
      <c r="TOB27" s="3"/>
      <c r="TOC27" s="426"/>
      <c r="TOD27" s="3"/>
      <c r="TOE27" s="564"/>
      <c r="TOF27" s="3"/>
      <c r="TOG27" s="426"/>
      <c r="TOH27" s="3"/>
      <c r="TOI27" s="564"/>
      <c r="TOJ27" s="3"/>
      <c r="TOK27" s="426"/>
      <c r="TOL27" s="3"/>
      <c r="TOM27" s="564"/>
      <c r="TON27" s="3"/>
      <c r="TOO27" s="426"/>
      <c r="TOP27" s="3"/>
      <c r="TOQ27" s="564"/>
      <c r="TOR27" s="3"/>
      <c r="TOS27" s="426"/>
      <c r="TOT27" s="3"/>
      <c r="TOU27" s="564"/>
      <c r="TOV27" s="3"/>
      <c r="TOW27" s="426"/>
      <c r="TOX27" s="3"/>
      <c r="TOY27" s="564"/>
      <c r="TOZ27" s="3"/>
      <c r="TPA27" s="426"/>
      <c r="TPB27" s="3"/>
      <c r="TPC27" s="564"/>
      <c r="TPD27" s="3"/>
      <c r="TPE27" s="426"/>
      <c r="TPF27" s="3"/>
      <c r="TPG27" s="564"/>
      <c r="TPH27" s="3"/>
      <c r="TPI27" s="426"/>
      <c r="TPJ27" s="3"/>
      <c r="TPK27" s="564"/>
      <c r="TPL27" s="3"/>
      <c r="TPM27" s="426"/>
      <c r="TPN27" s="3"/>
      <c r="TPO27" s="564"/>
      <c r="TPP27" s="3"/>
      <c r="TPQ27" s="426"/>
      <c r="TPR27" s="3"/>
      <c r="TPS27" s="564"/>
      <c r="TPT27" s="3"/>
      <c r="TPU27" s="426"/>
      <c r="TPV27" s="3"/>
      <c r="TPW27" s="564"/>
      <c r="TPX27" s="3"/>
      <c r="TPY27" s="426"/>
      <c r="TPZ27" s="3"/>
      <c r="TQA27" s="564"/>
      <c r="TQB27" s="3"/>
      <c r="TQC27" s="426"/>
      <c r="TQD27" s="3"/>
      <c r="TQE27" s="564"/>
      <c r="TQF27" s="3"/>
      <c r="TQG27" s="426"/>
      <c r="TQH27" s="3"/>
      <c r="TQI27" s="564"/>
      <c r="TQJ27" s="3"/>
      <c r="TQK27" s="426"/>
      <c r="TQL27" s="3"/>
      <c r="TQM27" s="564"/>
      <c r="TQN27" s="3"/>
      <c r="TQO27" s="426"/>
      <c r="TQP27" s="3"/>
      <c r="TQQ27" s="564"/>
      <c r="TQR27" s="3"/>
      <c r="TQS27" s="426"/>
      <c r="TQT27" s="3"/>
      <c r="TQU27" s="564"/>
      <c r="TQV27" s="3"/>
      <c r="TQW27" s="426"/>
      <c r="TQX27" s="3"/>
      <c r="TQY27" s="564"/>
      <c r="TQZ27" s="3"/>
      <c r="TRA27" s="426"/>
      <c r="TRB27" s="3"/>
      <c r="TRC27" s="564"/>
      <c r="TRD27" s="3"/>
      <c r="TRE27" s="426"/>
      <c r="TRF27" s="3"/>
      <c r="TRG27" s="564"/>
      <c r="TRH27" s="3"/>
      <c r="TRI27" s="426"/>
      <c r="TRJ27" s="3"/>
      <c r="TRK27" s="564"/>
      <c r="TRL27" s="3"/>
      <c r="TRM27" s="426"/>
      <c r="TRN27" s="3"/>
      <c r="TRO27" s="564"/>
      <c r="TRP27" s="3"/>
      <c r="TRQ27" s="426"/>
      <c r="TRR27" s="3"/>
      <c r="TRS27" s="564"/>
      <c r="TRT27" s="3"/>
      <c r="TRU27" s="426"/>
      <c r="TRV27" s="3"/>
      <c r="TRW27" s="564"/>
      <c r="TRX27" s="3"/>
      <c r="TRY27" s="426"/>
      <c r="TRZ27" s="3"/>
      <c r="TSA27" s="564"/>
      <c r="TSB27" s="3"/>
      <c r="TSC27" s="426"/>
      <c r="TSD27" s="3"/>
      <c r="TSE27" s="564"/>
      <c r="TSF27" s="3"/>
      <c r="TSG27" s="426"/>
      <c r="TSH27" s="3"/>
      <c r="TSI27" s="564"/>
      <c r="TSJ27" s="3"/>
      <c r="TSK27" s="426"/>
      <c r="TSL27" s="3"/>
      <c r="TSM27" s="564"/>
      <c r="TSN27" s="3"/>
      <c r="TSO27" s="426"/>
      <c r="TSP27" s="3"/>
      <c r="TSQ27" s="564"/>
      <c r="TSR27" s="3"/>
      <c r="TSS27" s="426"/>
      <c r="TST27" s="3"/>
      <c r="TSU27" s="564"/>
      <c r="TSV27" s="3"/>
      <c r="TSW27" s="426"/>
      <c r="TSX27" s="3"/>
      <c r="TSY27" s="564"/>
      <c r="TSZ27" s="3"/>
      <c r="TTA27" s="426"/>
      <c r="TTB27" s="3"/>
      <c r="TTC27" s="564"/>
      <c r="TTD27" s="3"/>
      <c r="TTE27" s="426"/>
      <c r="TTF27" s="3"/>
      <c r="TTG27" s="564"/>
      <c r="TTH27" s="3"/>
      <c r="TTI27" s="426"/>
      <c r="TTJ27" s="3"/>
      <c r="TTK27" s="564"/>
      <c r="TTL27" s="3"/>
      <c r="TTM27" s="426"/>
      <c r="TTN27" s="3"/>
      <c r="TTO27" s="564"/>
      <c r="TTP27" s="3"/>
      <c r="TTQ27" s="426"/>
      <c r="TTR27" s="3"/>
      <c r="TTS27" s="564"/>
      <c r="TTT27" s="3"/>
      <c r="TTU27" s="426"/>
      <c r="TTV27" s="3"/>
      <c r="TTW27" s="564"/>
      <c r="TTX27" s="3"/>
      <c r="TTY27" s="426"/>
      <c r="TTZ27" s="3"/>
      <c r="TUA27" s="564"/>
      <c r="TUB27" s="3"/>
      <c r="TUC27" s="426"/>
      <c r="TUD27" s="3"/>
      <c r="TUE27" s="564"/>
      <c r="TUF27" s="3"/>
      <c r="TUG27" s="426"/>
      <c r="TUH27" s="3"/>
      <c r="TUI27" s="564"/>
      <c r="TUJ27" s="3"/>
      <c r="TUK27" s="426"/>
      <c r="TUL27" s="3"/>
      <c r="TUM27" s="564"/>
      <c r="TUN27" s="3"/>
      <c r="TUO27" s="426"/>
      <c r="TUP27" s="3"/>
      <c r="TUQ27" s="564"/>
      <c r="TUR27" s="3"/>
      <c r="TUS27" s="426"/>
      <c r="TUT27" s="3"/>
      <c r="TUU27" s="564"/>
      <c r="TUV27" s="3"/>
      <c r="TUW27" s="426"/>
      <c r="TUX27" s="3"/>
      <c r="TUY27" s="564"/>
      <c r="TUZ27" s="3"/>
      <c r="TVA27" s="426"/>
      <c r="TVB27" s="3"/>
      <c r="TVC27" s="564"/>
      <c r="TVD27" s="3"/>
      <c r="TVE27" s="426"/>
      <c r="TVF27" s="3"/>
      <c r="TVG27" s="564"/>
      <c r="TVH27" s="3"/>
      <c r="TVI27" s="426"/>
      <c r="TVJ27" s="3"/>
      <c r="TVK27" s="564"/>
      <c r="TVL27" s="3"/>
      <c r="TVM27" s="426"/>
      <c r="TVN27" s="3"/>
      <c r="TVO27" s="564"/>
      <c r="TVP27" s="3"/>
      <c r="TVQ27" s="426"/>
      <c r="TVR27" s="3"/>
      <c r="TVS27" s="564"/>
      <c r="TVT27" s="3"/>
      <c r="TVU27" s="426"/>
      <c r="TVV27" s="3"/>
      <c r="TVW27" s="564"/>
      <c r="TVX27" s="3"/>
      <c r="TVY27" s="426"/>
      <c r="TVZ27" s="3"/>
      <c r="TWA27" s="564"/>
      <c r="TWB27" s="3"/>
      <c r="TWC27" s="426"/>
      <c r="TWD27" s="3"/>
      <c r="TWE27" s="564"/>
      <c r="TWF27" s="3"/>
      <c r="TWG27" s="426"/>
      <c r="TWH27" s="3"/>
      <c r="TWI27" s="564"/>
      <c r="TWJ27" s="3"/>
      <c r="TWK27" s="426"/>
      <c r="TWL27" s="3"/>
      <c r="TWM27" s="564"/>
      <c r="TWN27" s="3"/>
      <c r="TWO27" s="426"/>
      <c r="TWP27" s="3"/>
      <c r="TWQ27" s="564"/>
      <c r="TWR27" s="3"/>
      <c r="TWS27" s="426"/>
      <c r="TWT27" s="3"/>
      <c r="TWU27" s="564"/>
      <c r="TWV27" s="3"/>
      <c r="TWW27" s="426"/>
      <c r="TWX27" s="3"/>
      <c r="TWY27" s="564"/>
      <c r="TWZ27" s="3"/>
      <c r="TXA27" s="426"/>
      <c r="TXB27" s="3"/>
      <c r="TXC27" s="564"/>
      <c r="TXD27" s="3"/>
      <c r="TXE27" s="426"/>
      <c r="TXF27" s="3"/>
      <c r="TXG27" s="564"/>
      <c r="TXH27" s="3"/>
      <c r="TXI27" s="426"/>
      <c r="TXJ27" s="3"/>
      <c r="TXK27" s="564"/>
      <c r="TXL27" s="3"/>
      <c r="TXM27" s="426"/>
      <c r="TXN27" s="3"/>
      <c r="TXO27" s="564"/>
      <c r="TXP27" s="3"/>
      <c r="TXQ27" s="426"/>
      <c r="TXR27" s="3"/>
      <c r="TXS27" s="564"/>
      <c r="TXT27" s="3"/>
      <c r="TXU27" s="426"/>
      <c r="TXV27" s="3"/>
      <c r="TXW27" s="564"/>
      <c r="TXX27" s="3"/>
      <c r="TXY27" s="426"/>
      <c r="TXZ27" s="3"/>
      <c r="TYA27" s="564"/>
      <c r="TYB27" s="3"/>
      <c r="TYC27" s="426"/>
      <c r="TYD27" s="3"/>
      <c r="TYE27" s="564"/>
      <c r="TYF27" s="3"/>
      <c r="TYG27" s="426"/>
      <c r="TYH27" s="3"/>
      <c r="TYI27" s="564"/>
      <c r="TYJ27" s="3"/>
      <c r="TYK27" s="426"/>
      <c r="TYL27" s="3"/>
      <c r="TYM27" s="564"/>
      <c r="TYN27" s="3"/>
      <c r="TYO27" s="426"/>
      <c r="TYP27" s="3"/>
      <c r="TYQ27" s="564"/>
      <c r="TYR27" s="3"/>
      <c r="TYS27" s="426"/>
      <c r="TYT27" s="3"/>
      <c r="TYU27" s="564"/>
      <c r="TYV27" s="3"/>
      <c r="TYW27" s="426"/>
      <c r="TYX27" s="3"/>
      <c r="TYY27" s="564"/>
      <c r="TYZ27" s="3"/>
      <c r="TZA27" s="426"/>
      <c r="TZB27" s="3"/>
      <c r="TZC27" s="564"/>
      <c r="TZD27" s="3"/>
      <c r="TZE27" s="426"/>
      <c r="TZF27" s="3"/>
      <c r="TZG27" s="564"/>
      <c r="TZH27" s="3"/>
      <c r="TZI27" s="426"/>
      <c r="TZJ27" s="3"/>
      <c r="TZK27" s="564"/>
      <c r="TZL27" s="3"/>
      <c r="TZM27" s="426"/>
      <c r="TZN27" s="3"/>
      <c r="TZO27" s="564"/>
      <c r="TZP27" s="3"/>
      <c r="TZQ27" s="426"/>
      <c r="TZR27" s="3"/>
      <c r="TZS27" s="564"/>
      <c r="TZT27" s="3"/>
      <c r="TZU27" s="426"/>
      <c r="TZV27" s="3"/>
      <c r="TZW27" s="564"/>
      <c r="TZX27" s="3"/>
      <c r="TZY27" s="426"/>
      <c r="TZZ27" s="3"/>
      <c r="UAA27" s="564"/>
      <c r="UAB27" s="3"/>
      <c r="UAC27" s="426"/>
      <c r="UAD27" s="3"/>
      <c r="UAE27" s="564"/>
      <c r="UAF27" s="3"/>
      <c r="UAG27" s="426"/>
      <c r="UAH27" s="3"/>
      <c r="UAI27" s="564"/>
      <c r="UAJ27" s="3"/>
      <c r="UAK27" s="426"/>
      <c r="UAL27" s="3"/>
      <c r="UAM27" s="564"/>
      <c r="UAN27" s="3"/>
      <c r="UAO27" s="426"/>
      <c r="UAP27" s="3"/>
      <c r="UAQ27" s="564"/>
      <c r="UAR27" s="3"/>
      <c r="UAS27" s="426"/>
      <c r="UAT27" s="3"/>
      <c r="UAU27" s="564"/>
      <c r="UAV27" s="3"/>
      <c r="UAW27" s="426"/>
      <c r="UAX27" s="3"/>
      <c r="UAY27" s="564"/>
      <c r="UAZ27" s="3"/>
      <c r="UBA27" s="426"/>
      <c r="UBB27" s="3"/>
      <c r="UBC27" s="564"/>
      <c r="UBD27" s="3"/>
      <c r="UBE27" s="426"/>
      <c r="UBF27" s="3"/>
      <c r="UBG27" s="564"/>
      <c r="UBH27" s="3"/>
      <c r="UBI27" s="426"/>
      <c r="UBJ27" s="3"/>
      <c r="UBK27" s="564"/>
      <c r="UBL27" s="3"/>
      <c r="UBM27" s="426"/>
      <c r="UBN27" s="3"/>
      <c r="UBO27" s="564"/>
      <c r="UBP27" s="3"/>
      <c r="UBQ27" s="426"/>
      <c r="UBR27" s="3"/>
      <c r="UBS27" s="564"/>
      <c r="UBT27" s="3"/>
      <c r="UBU27" s="426"/>
      <c r="UBV27" s="3"/>
      <c r="UBW27" s="564"/>
      <c r="UBX27" s="3"/>
      <c r="UBY27" s="426"/>
      <c r="UBZ27" s="3"/>
      <c r="UCA27" s="564"/>
      <c r="UCB27" s="3"/>
      <c r="UCC27" s="426"/>
      <c r="UCD27" s="3"/>
      <c r="UCE27" s="564"/>
      <c r="UCF27" s="3"/>
      <c r="UCG27" s="426"/>
      <c r="UCH27" s="3"/>
      <c r="UCI27" s="564"/>
      <c r="UCJ27" s="3"/>
      <c r="UCK27" s="426"/>
      <c r="UCL27" s="3"/>
      <c r="UCM27" s="564"/>
      <c r="UCN27" s="3"/>
      <c r="UCO27" s="426"/>
      <c r="UCP27" s="3"/>
      <c r="UCQ27" s="564"/>
      <c r="UCR27" s="3"/>
      <c r="UCS27" s="426"/>
      <c r="UCT27" s="3"/>
      <c r="UCU27" s="564"/>
      <c r="UCV27" s="3"/>
      <c r="UCW27" s="426"/>
      <c r="UCX27" s="3"/>
      <c r="UCY27" s="564"/>
      <c r="UCZ27" s="3"/>
      <c r="UDA27" s="426"/>
      <c r="UDB27" s="3"/>
      <c r="UDC27" s="564"/>
      <c r="UDD27" s="3"/>
      <c r="UDE27" s="426"/>
      <c r="UDF27" s="3"/>
      <c r="UDG27" s="564"/>
      <c r="UDH27" s="3"/>
      <c r="UDI27" s="426"/>
      <c r="UDJ27" s="3"/>
      <c r="UDK27" s="564"/>
      <c r="UDL27" s="3"/>
      <c r="UDM27" s="426"/>
      <c r="UDN27" s="3"/>
      <c r="UDO27" s="564"/>
      <c r="UDP27" s="3"/>
      <c r="UDQ27" s="426"/>
      <c r="UDR27" s="3"/>
      <c r="UDS27" s="564"/>
      <c r="UDT27" s="3"/>
      <c r="UDU27" s="426"/>
      <c r="UDV27" s="3"/>
      <c r="UDW27" s="564"/>
      <c r="UDX27" s="3"/>
      <c r="UDY27" s="426"/>
      <c r="UDZ27" s="3"/>
      <c r="UEA27" s="564"/>
      <c r="UEB27" s="3"/>
      <c r="UEC27" s="426"/>
      <c r="UED27" s="3"/>
      <c r="UEE27" s="564"/>
      <c r="UEF27" s="3"/>
      <c r="UEG27" s="426"/>
      <c r="UEH27" s="3"/>
      <c r="UEI27" s="564"/>
      <c r="UEJ27" s="3"/>
      <c r="UEK27" s="426"/>
      <c r="UEL27" s="3"/>
      <c r="UEM27" s="564"/>
      <c r="UEN27" s="3"/>
      <c r="UEO27" s="426"/>
      <c r="UEP27" s="3"/>
      <c r="UEQ27" s="564"/>
      <c r="UER27" s="3"/>
      <c r="UES27" s="426"/>
      <c r="UET27" s="3"/>
      <c r="UEU27" s="564"/>
      <c r="UEV27" s="3"/>
      <c r="UEW27" s="426"/>
      <c r="UEX27" s="3"/>
      <c r="UEY27" s="564"/>
      <c r="UEZ27" s="3"/>
      <c r="UFA27" s="426"/>
      <c r="UFB27" s="3"/>
      <c r="UFC27" s="564"/>
      <c r="UFD27" s="3"/>
      <c r="UFE27" s="426"/>
      <c r="UFF27" s="3"/>
      <c r="UFG27" s="564"/>
      <c r="UFH27" s="3"/>
      <c r="UFI27" s="426"/>
      <c r="UFJ27" s="3"/>
      <c r="UFK27" s="564"/>
      <c r="UFL27" s="3"/>
      <c r="UFM27" s="426"/>
      <c r="UFN27" s="3"/>
      <c r="UFO27" s="564"/>
      <c r="UFP27" s="3"/>
      <c r="UFQ27" s="426"/>
      <c r="UFR27" s="3"/>
      <c r="UFS27" s="564"/>
      <c r="UFT27" s="3"/>
      <c r="UFU27" s="426"/>
      <c r="UFV27" s="3"/>
      <c r="UFW27" s="564"/>
      <c r="UFX27" s="3"/>
      <c r="UFY27" s="426"/>
      <c r="UFZ27" s="3"/>
      <c r="UGA27" s="564"/>
      <c r="UGB27" s="3"/>
      <c r="UGC27" s="426"/>
      <c r="UGD27" s="3"/>
      <c r="UGE27" s="564"/>
      <c r="UGF27" s="3"/>
      <c r="UGG27" s="426"/>
      <c r="UGH27" s="3"/>
      <c r="UGI27" s="564"/>
      <c r="UGJ27" s="3"/>
      <c r="UGK27" s="426"/>
      <c r="UGL27" s="3"/>
      <c r="UGM27" s="564"/>
      <c r="UGN27" s="3"/>
      <c r="UGO27" s="426"/>
      <c r="UGP27" s="3"/>
      <c r="UGQ27" s="564"/>
      <c r="UGR27" s="3"/>
      <c r="UGS27" s="426"/>
      <c r="UGT27" s="3"/>
      <c r="UGU27" s="564"/>
      <c r="UGV27" s="3"/>
      <c r="UGW27" s="426"/>
      <c r="UGX27" s="3"/>
      <c r="UGY27" s="564"/>
      <c r="UGZ27" s="3"/>
      <c r="UHA27" s="426"/>
      <c r="UHB27" s="3"/>
      <c r="UHC27" s="564"/>
      <c r="UHD27" s="3"/>
      <c r="UHE27" s="426"/>
      <c r="UHF27" s="3"/>
      <c r="UHG27" s="564"/>
      <c r="UHH27" s="3"/>
      <c r="UHI27" s="426"/>
      <c r="UHJ27" s="3"/>
      <c r="UHK27" s="564"/>
      <c r="UHL27" s="3"/>
      <c r="UHM27" s="426"/>
      <c r="UHN27" s="3"/>
      <c r="UHO27" s="564"/>
      <c r="UHP27" s="3"/>
      <c r="UHQ27" s="426"/>
      <c r="UHR27" s="3"/>
      <c r="UHS27" s="564"/>
      <c r="UHT27" s="3"/>
      <c r="UHU27" s="426"/>
      <c r="UHV27" s="3"/>
      <c r="UHW27" s="564"/>
      <c r="UHX27" s="3"/>
      <c r="UHY27" s="426"/>
      <c r="UHZ27" s="3"/>
      <c r="UIA27" s="564"/>
      <c r="UIB27" s="3"/>
      <c r="UIC27" s="426"/>
      <c r="UID27" s="3"/>
      <c r="UIE27" s="564"/>
      <c r="UIF27" s="3"/>
      <c r="UIG27" s="426"/>
      <c r="UIH27" s="3"/>
      <c r="UII27" s="564"/>
      <c r="UIJ27" s="3"/>
      <c r="UIK27" s="426"/>
      <c r="UIL27" s="3"/>
      <c r="UIM27" s="564"/>
      <c r="UIN27" s="3"/>
      <c r="UIO27" s="426"/>
      <c r="UIP27" s="3"/>
      <c r="UIQ27" s="564"/>
      <c r="UIR27" s="3"/>
      <c r="UIS27" s="426"/>
      <c r="UIT27" s="3"/>
      <c r="UIU27" s="564"/>
      <c r="UIV27" s="3"/>
      <c r="UIW27" s="426"/>
      <c r="UIX27" s="3"/>
      <c r="UIY27" s="564"/>
      <c r="UIZ27" s="3"/>
      <c r="UJA27" s="426"/>
      <c r="UJB27" s="3"/>
      <c r="UJC27" s="564"/>
      <c r="UJD27" s="3"/>
      <c r="UJE27" s="426"/>
      <c r="UJF27" s="3"/>
      <c r="UJG27" s="564"/>
      <c r="UJH27" s="3"/>
      <c r="UJI27" s="426"/>
      <c r="UJJ27" s="3"/>
      <c r="UJK27" s="564"/>
      <c r="UJL27" s="3"/>
      <c r="UJM27" s="426"/>
      <c r="UJN27" s="3"/>
      <c r="UJO27" s="564"/>
      <c r="UJP27" s="3"/>
      <c r="UJQ27" s="426"/>
      <c r="UJR27" s="3"/>
      <c r="UJS27" s="564"/>
      <c r="UJT27" s="3"/>
      <c r="UJU27" s="426"/>
      <c r="UJV27" s="3"/>
      <c r="UJW27" s="564"/>
      <c r="UJX27" s="3"/>
      <c r="UJY27" s="426"/>
      <c r="UJZ27" s="3"/>
      <c r="UKA27" s="564"/>
      <c r="UKB27" s="3"/>
      <c r="UKC27" s="426"/>
      <c r="UKD27" s="3"/>
      <c r="UKE27" s="564"/>
      <c r="UKF27" s="3"/>
      <c r="UKG27" s="426"/>
      <c r="UKH27" s="3"/>
      <c r="UKI27" s="564"/>
      <c r="UKJ27" s="3"/>
      <c r="UKK27" s="426"/>
      <c r="UKL27" s="3"/>
      <c r="UKM27" s="564"/>
      <c r="UKN27" s="3"/>
      <c r="UKO27" s="426"/>
      <c r="UKP27" s="3"/>
      <c r="UKQ27" s="564"/>
      <c r="UKR27" s="3"/>
      <c r="UKS27" s="426"/>
      <c r="UKT27" s="3"/>
      <c r="UKU27" s="564"/>
      <c r="UKV27" s="3"/>
      <c r="UKW27" s="426"/>
      <c r="UKX27" s="3"/>
      <c r="UKY27" s="564"/>
      <c r="UKZ27" s="3"/>
      <c r="ULA27" s="426"/>
      <c r="ULB27" s="3"/>
      <c r="ULC27" s="564"/>
      <c r="ULD27" s="3"/>
      <c r="ULE27" s="426"/>
      <c r="ULF27" s="3"/>
      <c r="ULG27" s="564"/>
      <c r="ULH27" s="3"/>
      <c r="ULI27" s="426"/>
      <c r="ULJ27" s="3"/>
      <c r="ULK27" s="564"/>
      <c r="ULL27" s="3"/>
      <c r="ULM27" s="426"/>
      <c r="ULN27" s="3"/>
      <c r="ULO27" s="564"/>
      <c r="ULP27" s="3"/>
      <c r="ULQ27" s="426"/>
      <c r="ULR27" s="3"/>
      <c r="ULS27" s="564"/>
      <c r="ULT27" s="3"/>
      <c r="ULU27" s="426"/>
      <c r="ULV27" s="3"/>
      <c r="ULW27" s="564"/>
      <c r="ULX27" s="3"/>
      <c r="ULY27" s="426"/>
      <c r="ULZ27" s="3"/>
      <c r="UMA27" s="564"/>
      <c r="UMB27" s="3"/>
      <c r="UMC27" s="426"/>
      <c r="UMD27" s="3"/>
      <c r="UME27" s="564"/>
      <c r="UMF27" s="3"/>
      <c r="UMG27" s="426"/>
      <c r="UMH27" s="3"/>
      <c r="UMI27" s="564"/>
      <c r="UMJ27" s="3"/>
      <c r="UMK27" s="426"/>
      <c r="UML27" s="3"/>
      <c r="UMM27" s="564"/>
      <c r="UMN27" s="3"/>
      <c r="UMO27" s="426"/>
      <c r="UMP27" s="3"/>
      <c r="UMQ27" s="564"/>
      <c r="UMR27" s="3"/>
      <c r="UMS27" s="426"/>
      <c r="UMT27" s="3"/>
      <c r="UMU27" s="564"/>
      <c r="UMV27" s="3"/>
      <c r="UMW27" s="426"/>
      <c r="UMX27" s="3"/>
      <c r="UMY27" s="564"/>
      <c r="UMZ27" s="3"/>
      <c r="UNA27" s="426"/>
      <c r="UNB27" s="3"/>
      <c r="UNC27" s="564"/>
      <c r="UND27" s="3"/>
      <c r="UNE27" s="426"/>
      <c r="UNF27" s="3"/>
      <c r="UNG27" s="564"/>
      <c r="UNH27" s="3"/>
      <c r="UNI27" s="426"/>
      <c r="UNJ27" s="3"/>
      <c r="UNK27" s="564"/>
      <c r="UNL27" s="3"/>
      <c r="UNM27" s="426"/>
      <c r="UNN27" s="3"/>
      <c r="UNO27" s="564"/>
      <c r="UNP27" s="3"/>
      <c r="UNQ27" s="426"/>
      <c r="UNR27" s="3"/>
      <c r="UNS27" s="564"/>
      <c r="UNT27" s="3"/>
      <c r="UNU27" s="426"/>
      <c r="UNV27" s="3"/>
      <c r="UNW27" s="564"/>
      <c r="UNX27" s="3"/>
      <c r="UNY27" s="426"/>
      <c r="UNZ27" s="3"/>
      <c r="UOA27" s="564"/>
      <c r="UOB27" s="3"/>
      <c r="UOC27" s="426"/>
      <c r="UOD27" s="3"/>
      <c r="UOE27" s="564"/>
      <c r="UOF27" s="3"/>
      <c r="UOG27" s="426"/>
      <c r="UOH27" s="3"/>
      <c r="UOI27" s="564"/>
      <c r="UOJ27" s="3"/>
      <c r="UOK27" s="426"/>
      <c r="UOL27" s="3"/>
      <c r="UOM27" s="564"/>
      <c r="UON27" s="3"/>
      <c r="UOO27" s="426"/>
      <c r="UOP27" s="3"/>
      <c r="UOQ27" s="564"/>
      <c r="UOR27" s="3"/>
      <c r="UOS27" s="426"/>
      <c r="UOT27" s="3"/>
      <c r="UOU27" s="564"/>
      <c r="UOV27" s="3"/>
      <c r="UOW27" s="426"/>
      <c r="UOX27" s="3"/>
      <c r="UOY27" s="564"/>
      <c r="UOZ27" s="3"/>
      <c r="UPA27" s="426"/>
      <c r="UPB27" s="3"/>
      <c r="UPC27" s="564"/>
      <c r="UPD27" s="3"/>
      <c r="UPE27" s="426"/>
      <c r="UPF27" s="3"/>
      <c r="UPG27" s="564"/>
      <c r="UPH27" s="3"/>
      <c r="UPI27" s="426"/>
      <c r="UPJ27" s="3"/>
      <c r="UPK27" s="564"/>
      <c r="UPL27" s="3"/>
      <c r="UPM27" s="426"/>
      <c r="UPN27" s="3"/>
      <c r="UPO27" s="564"/>
      <c r="UPP27" s="3"/>
      <c r="UPQ27" s="426"/>
      <c r="UPR27" s="3"/>
      <c r="UPS27" s="564"/>
      <c r="UPT27" s="3"/>
      <c r="UPU27" s="426"/>
      <c r="UPV27" s="3"/>
      <c r="UPW27" s="564"/>
      <c r="UPX27" s="3"/>
      <c r="UPY27" s="426"/>
      <c r="UPZ27" s="3"/>
      <c r="UQA27" s="564"/>
      <c r="UQB27" s="3"/>
      <c r="UQC27" s="426"/>
      <c r="UQD27" s="3"/>
      <c r="UQE27" s="564"/>
      <c r="UQF27" s="3"/>
      <c r="UQG27" s="426"/>
      <c r="UQH27" s="3"/>
      <c r="UQI27" s="564"/>
      <c r="UQJ27" s="3"/>
      <c r="UQK27" s="426"/>
      <c r="UQL27" s="3"/>
      <c r="UQM27" s="564"/>
      <c r="UQN27" s="3"/>
      <c r="UQO27" s="426"/>
      <c r="UQP27" s="3"/>
      <c r="UQQ27" s="564"/>
      <c r="UQR27" s="3"/>
      <c r="UQS27" s="426"/>
      <c r="UQT27" s="3"/>
      <c r="UQU27" s="564"/>
      <c r="UQV27" s="3"/>
      <c r="UQW27" s="426"/>
      <c r="UQX27" s="3"/>
      <c r="UQY27" s="564"/>
      <c r="UQZ27" s="3"/>
      <c r="URA27" s="426"/>
      <c r="URB27" s="3"/>
      <c r="URC27" s="564"/>
      <c r="URD27" s="3"/>
      <c r="URE27" s="426"/>
      <c r="URF27" s="3"/>
      <c r="URG27" s="564"/>
      <c r="URH27" s="3"/>
      <c r="URI27" s="426"/>
      <c r="URJ27" s="3"/>
      <c r="URK27" s="564"/>
      <c r="URL27" s="3"/>
      <c r="URM27" s="426"/>
      <c r="URN27" s="3"/>
      <c r="URO27" s="564"/>
      <c r="URP27" s="3"/>
      <c r="URQ27" s="426"/>
      <c r="URR27" s="3"/>
      <c r="URS27" s="564"/>
      <c r="URT27" s="3"/>
      <c r="URU27" s="426"/>
      <c r="URV27" s="3"/>
      <c r="URW27" s="564"/>
      <c r="URX27" s="3"/>
      <c r="URY27" s="426"/>
      <c r="URZ27" s="3"/>
      <c r="USA27" s="564"/>
      <c r="USB27" s="3"/>
      <c r="USC27" s="426"/>
      <c r="USD27" s="3"/>
      <c r="USE27" s="564"/>
      <c r="USF27" s="3"/>
      <c r="USG27" s="426"/>
      <c r="USH27" s="3"/>
      <c r="USI27" s="564"/>
      <c r="USJ27" s="3"/>
      <c r="USK27" s="426"/>
      <c r="USL27" s="3"/>
      <c r="USM27" s="564"/>
      <c r="USN27" s="3"/>
      <c r="USO27" s="426"/>
      <c r="USP27" s="3"/>
      <c r="USQ27" s="564"/>
      <c r="USR27" s="3"/>
      <c r="USS27" s="426"/>
      <c r="UST27" s="3"/>
      <c r="USU27" s="564"/>
      <c r="USV27" s="3"/>
      <c r="USW27" s="426"/>
      <c r="USX27" s="3"/>
      <c r="USY27" s="564"/>
      <c r="USZ27" s="3"/>
      <c r="UTA27" s="426"/>
      <c r="UTB27" s="3"/>
      <c r="UTC27" s="564"/>
      <c r="UTD27" s="3"/>
      <c r="UTE27" s="426"/>
      <c r="UTF27" s="3"/>
      <c r="UTG27" s="564"/>
      <c r="UTH27" s="3"/>
      <c r="UTI27" s="426"/>
      <c r="UTJ27" s="3"/>
      <c r="UTK27" s="564"/>
      <c r="UTL27" s="3"/>
      <c r="UTM27" s="426"/>
      <c r="UTN27" s="3"/>
      <c r="UTO27" s="564"/>
      <c r="UTP27" s="3"/>
      <c r="UTQ27" s="426"/>
      <c r="UTR27" s="3"/>
      <c r="UTS27" s="564"/>
      <c r="UTT27" s="3"/>
      <c r="UTU27" s="426"/>
      <c r="UTV27" s="3"/>
      <c r="UTW27" s="564"/>
      <c r="UTX27" s="3"/>
      <c r="UTY27" s="426"/>
      <c r="UTZ27" s="3"/>
      <c r="UUA27" s="564"/>
      <c r="UUB27" s="3"/>
      <c r="UUC27" s="426"/>
      <c r="UUD27" s="3"/>
      <c r="UUE27" s="564"/>
      <c r="UUF27" s="3"/>
      <c r="UUG27" s="426"/>
      <c r="UUH27" s="3"/>
      <c r="UUI27" s="564"/>
      <c r="UUJ27" s="3"/>
      <c r="UUK27" s="426"/>
      <c r="UUL27" s="3"/>
      <c r="UUM27" s="564"/>
      <c r="UUN27" s="3"/>
      <c r="UUO27" s="426"/>
      <c r="UUP27" s="3"/>
      <c r="UUQ27" s="564"/>
      <c r="UUR27" s="3"/>
      <c r="UUS27" s="426"/>
      <c r="UUT27" s="3"/>
      <c r="UUU27" s="564"/>
      <c r="UUV27" s="3"/>
      <c r="UUW27" s="426"/>
      <c r="UUX27" s="3"/>
      <c r="UUY27" s="564"/>
      <c r="UUZ27" s="3"/>
      <c r="UVA27" s="426"/>
      <c r="UVB27" s="3"/>
      <c r="UVC27" s="564"/>
      <c r="UVD27" s="3"/>
      <c r="UVE27" s="426"/>
      <c r="UVF27" s="3"/>
      <c r="UVG27" s="564"/>
      <c r="UVH27" s="3"/>
      <c r="UVI27" s="426"/>
      <c r="UVJ27" s="3"/>
      <c r="UVK27" s="564"/>
      <c r="UVL27" s="3"/>
      <c r="UVM27" s="426"/>
      <c r="UVN27" s="3"/>
      <c r="UVO27" s="564"/>
      <c r="UVP27" s="3"/>
      <c r="UVQ27" s="426"/>
      <c r="UVR27" s="3"/>
      <c r="UVS27" s="564"/>
      <c r="UVT27" s="3"/>
      <c r="UVU27" s="426"/>
      <c r="UVV27" s="3"/>
      <c r="UVW27" s="564"/>
      <c r="UVX27" s="3"/>
      <c r="UVY27" s="426"/>
      <c r="UVZ27" s="3"/>
      <c r="UWA27" s="564"/>
      <c r="UWB27" s="3"/>
      <c r="UWC27" s="426"/>
      <c r="UWD27" s="3"/>
      <c r="UWE27" s="564"/>
      <c r="UWF27" s="3"/>
      <c r="UWG27" s="426"/>
      <c r="UWH27" s="3"/>
      <c r="UWI27" s="564"/>
      <c r="UWJ27" s="3"/>
      <c r="UWK27" s="426"/>
      <c r="UWL27" s="3"/>
      <c r="UWM27" s="564"/>
      <c r="UWN27" s="3"/>
      <c r="UWO27" s="426"/>
      <c r="UWP27" s="3"/>
      <c r="UWQ27" s="564"/>
      <c r="UWR27" s="3"/>
      <c r="UWS27" s="426"/>
      <c r="UWT27" s="3"/>
      <c r="UWU27" s="564"/>
      <c r="UWV27" s="3"/>
      <c r="UWW27" s="426"/>
      <c r="UWX27" s="3"/>
      <c r="UWY27" s="564"/>
      <c r="UWZ27" s="3"/>
      <c r="UXA27" s="426"/>
      <c r="UXB27" s="3"/>
      <c r="UXC27" s="564"/>
      <c r="UXD27" s="3"/>
      <c r="UXE27" s="426"/>
      <c r="UXF27" s="3"/>
      <c r="UXG27" s="564"/>
      <c r="UXH27" s="3"/>
      <c r="UXI27" s="426"/>
      <c r="UXJ27" s="3"/>
      <c r="UXK27" s="564"/>
      <c r="UXL27" s="3"/>
      <c r="UXM27" s="426"/>
      <c r="UXN27" s="3"/>
      <c r="UXO27" s="564"/>
      <c r="UXP27" s="3"/>
      <c r="UXQ27" s="426"/>
      <c r="UXR27" s="3"/>
      <c r="UXS27" s="564"/>
      <c r="UXT27" s="3"/>
      <c r="UXU27" s="426"/>
      <c r="UXV27" s="3"/>
      <c r="UXW27" s="564"/>
      <c r="UXX27" s="3"/>
      <c r="UXY27" s="426"/>
      <c r="UXZ27" s="3"/>
      <c r="UYA27" s="564"/>
      <c r="UYB27" s="3"/>
      <c r="UYC27" s="426"/>
      <c r="UYD27" s="3"/>
      <c r="UYE27" s="564"/>
      <c r="UYF27" s="3"/>
      <c r="UYG27" s="426"/>
      <c r="UYH27" s="3"/>
      <c r="UYI27" s="564"/>
      <c r="UYJ27" s="3"/>
      <c r="UYK27" s="426"/>
      <c r="UYL27" s="3"/>
      <c r="UYM27" s="564"/>
      <c r="UYN27" s="3"/>
      <c r="UYO27" s="426"/>
      <c r="UYP27" s="3"/>
      <c r="UYQ27" s="564"/>
      <c r="UYR27" s="3"/>
      <c r="UYS27" s="426"/>
      <c r="UYT27" s="3"/>
      <c r="UYU27" s="564"/>
      <c r="UYV27" s="3"/>
      <c r="UYW27" s="426"/>
      <c r="UYX27" s="3"/>
      <c r="UYY27" s="564"/>
      <c r="UYZ27" s="3"/>
      <c r="UZA27" s="426"/>
      <c r="UZB27" s="3"/>
      <c r="UZC27" s="564"/>
      <c r="UZD27" s="3"/>
      <c r="UZE27" s="426"/>
      <c r="UZF27" s="3"/>
      <c r="UZG27" s="564"/>
      <c r="UZH27" s="3"/>
      <c r="UZI27" s="426"/>
      <c r="UZJ27" s="3"/>
      <c r="UZK27" s="564"/>
      <c r="UZL27" s="3"/>
      <c r="UZM27" s="426"/>
      <c r="UZN27" s="3"/>
      <c r="UZO27" s="564"/>
      <c r="UZP27" s="3"/>
      <c r="UZQ27" s="426"/>
      <c r="UZR27" s="3"/>
      <c r="UZS27" s="564"/>
      <c r="UZT27" s="3"/>
      <c r="UZU27" s="426"/>
      <c r="UZV27" s="3"/>
      <c r="UZW27" s="564"/>
      <c r="UZX27" s="3"/>
      <c r="UZY27" s="426"/>
      <c r="UZZ27" s="3"/>
      <c r="VAA27" s="564"/>
      <c r="VAB27" s="3"/>
      <c r="VAC27" s="426"/>
      <c r="VAD27" s="3"/>
      <c r="VAE27" s="564"/>
      <c r="VAF27" s="3"/>
      <c r="VAG27" s="426"/>
      <c r="VAH27" s="3"/>
      <c r="VAI27" s="564"/>
      <c r="VAJ27" s="3"/>
      <c r="VAK27" s="426"/>
      <c r="VAL27" s="3"/>
      <c r="VAM27" s="564"/>
      <c r="VAN27" s="3"/>
      <c r="VAO27" s="426"/>
      <c r="VAP27" s="3"/>
      <c r="VAQ27" s="564"/>
      <c r="VAR27" s="3"/>
      <c r="VAS27" s="426"/>
      <c r="VAT27" s="3"/>
      <c r="VAU27" s="564"/>
      <c r="VAV27" s="3"/>
      <c r="VAW27" s="426"/>
      <c r="VAX27" s="3"/>
      <c r="VAY27" s="564"/>
      <c r="VAZ27" s="3"/>
      <c r="VBA27" s="426"/>
      <c r="VBB27" s="3"/>
      <c r="VBC27" s="564"/>
      <c r="VBD27" s="3"/>
      <c r="VBE27" s="426"/>
      <c r="VBF27" s="3"/>
      <c r="VBG27" s="564"/>
      <c r="VBH27" s="3"/>
      <c r="VBI27" s="426"/>
      <c r="VBJ27" s="3"/>
      <c r="VBK27" s="564"/>
      <c r="VBL27" s="3"/>
      <c r="VBM27" s="426"/>
      <c r="VBN27" s="3"/>
      <c r="VBO27" s="564"/>
      <c r="VBP27" s="3"/>
      <c r="VBQ27" s="426"/>
      <c r="VBR27" s="3"/>
      <c r="VBS27" s="564"/>
      <c r="VBT27" s="3"/>
      <c r="VBU27" s="426"/>
      <c r="VBV27" s="3"/>
      <c r="VBW27" s="564"/>
      <c r="VBX27" s="3"/>
      <c r="VBY27" s="426"/>
      <c r="VBZ27" s="3"/>
      <c r="VCA27" s="564"/>
      <c r="VCB27" s="3"/>
      <c r="VCC27" s="426"/>
      <c r="VCD27" s="3"/>
      <c r="VCE27" s="564"/>
      <c r="VCF27" s="3"/>
      <c r="VCG27" s="426"/>
      <c r="VCH27" s="3"/>
      <c r="VCI27" s="564"/>
      <c r="VCJ27" s="3"/>
      <c r="VCK27" s="426"/>
      <c r="VCL27" s="3"/>
      <c r="VCM27" s="564"/>
      <c r="VCN27" s="3"/>
      <c r="VCO27" s="426"/>
      <c r="VCP27" s="3"/>
      <c r="VCQ27" s="564"/>
      <c r="VCR27" s="3"/>
      <c r="VCS27" s="426"/>
      <c r="VCT27" s="3"/>
      <c r="VCU27" s="564"/>
      <c r="VCV27" s="3"/>
      <c r="VCW27" s="426"/>
      <c r="VCX27" s="3"/>
      <c r="VCY27" s="564"/>
      <c r="VCZ27" s="3"/>
      <c r="VDA27" s="426"/>
      <c r="VDB27" s="3"/>
      <c r="VDC27" s="564"/>
      <c r="VDD27" s="3"/>
      <c r="VDE27" s="426"/>
      <c r="VDF27" s="3"/>
      <c r="VDG27" s="564"/>
      <c r="VDH27" s="3"/>
      <c r="VDI27" s="426"/>
      <c r="VDJ27" s="3"/>
      <c r="VDK27" s="564"/>
      <c r="VDL27" s="3"/>
      <c r="VDM27" s="426"/>
      <c r="VDN27" s="3"/>
      <c r="VDO27" s="564"/>
      <c r="VDP27" s="3"/>
      <c r="VDQ27" s="426"/>
      <c r="VDR27" s="3"/>
      <c r="VDS27" s="564"/>
      <c r="VDT27" s="3"/>
      <c r="VDU27" s="426"/>
      <c r="VDV27" s="3"/>
      <c r="VDW27" s="564"/>
      <c r="VDX27" s="3"/>
      <c r="VDY27" s="426"/>
      <c r="VDZ27" s="3"/>
      <c r="VEA27" s="564"/>
      <c r="VEB27" s="3"/>
      <c r="VEC27" s="426"/>
      <c r="VED27" s="3"/>
      <c r="VEE27" s="564"/>
      <c r="VEF27" s="3"/>
      <c r="VEG27" s="426"/>
      <c r="VEH27" s="3"/>
      <c r="VEI27" s="564"/>
      <c r="VEJ27" s="3"/>
      <c r="VEK27" s="426"/>
      <c r="VEL27" s="3"/>
      <c r="VEM27" s="564"/>
      <c r="VEN27" s="3"/>
      <c r="VEO27" s="426"/>
      <c r="VEP27" s="3"/>
      <c r="VEQ27" s="564"/>
      <c r="VER27" s="3"/>
      <c r="VES27" s="426"/>
      <c r="VET27" s="3"/>
      <c r="VEU27" s="564"/>
      <c r="VEV27" s="3"/>
      <c r="VEW27" s="426"/>
      <c r="VEX27" s="3"/>
      <c r="VEY27" s="564"/>
      <c r="VEZ27" s="3"/>
      <c r="VFA27" s="426"/>
      <c r="VFB27" s="3"/>
      <c r="VFC27" s="564"/>
      <c r="VFD27" s="3"/>
      <c r="VFE27" s="426"/>
      <c r="VFF27" s="3"/>
      <c r="VFG27" s="564"/>
      <c r="VFH27" s="3"/>
      <c r="VFI27" s="426"/>
      <c r="VFJ27" s="3"/>
      <c r="VFK27" s="564"/>
      <c r="VFL27" s="3"/>
      <c r="VFM27" s="426"/>
      <c r="VFN27" s="3"/>
      <c r="VFO27" s="564"/>
      <c r="VFP27" s="3"/>
      <c r="VFQ27" s="426"/>
      <c r="VFR27" s="3"/>
      <c r="VFS27" s="564"/>
      <c r="VFT27" s="3"/>
      <c r="VFU27" s="426"/>
      <c r="VFV27" s="3"/>
      <c r="VFW27" s="564"/>
      <c r="VFX27" s="3"/>
      <c r="VFY27" s="426"/>
      <c r="VFZ27" s="3"/>
      <c r="VGA27" s="564"/>
      <c r="VGB27" s="3"/>
      <c r="VGC27" s="426"/>
      <c r="VGD27" s="3"/>
      <c r="VGE27" s="564"/>
      <c r="VGF27" s="3"/>
      <c r="VGG27" s="426"/>
      <c r="VGH27" s="3"/>
      <c r="VGI27" s="564"/>
      <c r="VGJ27" s="3"/>
      <c r="VGK27" s="426"/>
      <c r="VGL27" s="3"/>
      <c r="VGM27" s="564"/>
      <c r="VGN27" s="3"/>
      <c r="VGO27" s="426"/>
      <c r="VGP27" s="3"/>
      <c r="VGQ27" s="564"/>
      <c r="VGR27" s="3"/>
      <c r="VGS27" s="426"/>
      <c r="VGT27" s="3"/>
      <c r="VGU27" s="564"/>
      <c r="VGV27" s="3"/>
      <c r="VGW27" s="426"/>
      <c r="VGX27" s="3"/>
      <c r="VGY27" s="564"/>
      <c r="VGZ27" s="3"/>
      <c r="VHA27" s="426"/>
      <c r="VHB27" s="3"/>
      <c r="VHC27" s="564"/>
      <c r="VHD27" s="3"/>
      <c r="VHE27" s="426"/>
      <c r="VHF27" s="3"/>
      <c r="VHG27" s="564"/>
      <c r="VHH27" s="3"/>
      <c r="VHI27" s="426"/>
      <c r="VHJ27" s="3"/>
      <c r="VHK27" s="564"/>
      <c r="VHL27" s="3"/>
      <c r="VHM27" s="426"/>
      <c r="VHN27" s="3"/>
      <c r="VHO27" s="564"/>
      <c r="VHP27" s="3"/>
      <c r="VHQ27" s="426"/>
      <c r="VHR27" s="3"/>
      <c r="VHS27" s="564"/>
      <c r="VHT27" s="3"/>
      <c r="VHU27" s="426"/>
      <c r="VHV27" s="3"/>
      <c r="VHW27" s="564"/>
      <c r="VHX27" s="3"/>
      <c r="VHY27" s="426"/>
      <c r="VHZ27" s="3"/>
      <c r="VIA27" s="564"/>
      <c r="VIB27" s="3"/>
      <c r="VIC27" s="426"/>
      <c r="VID27" s="3"/>
      <c r="VIE27" s="564"/>
      <c r="VIF27" s="3"/>
      <c r="VIG27" s="426"/>
      <c r="VIH27" s="3"/>
      <c r="VII27" s="564"/>
      <c r="VIJ27" s="3"/>
      <c r="VIK27" s="426"/>
      <c r="VIL27" s="3"/>
      <c r="VIM27" s="564"/>
      <c r="VIN27" s="3"/>
      <c r="VIO27" s="426"/>
      <c r="VIP27" s="3"/>
      <c r="VIQ27" s="564"/>
      <c r="VIR27" s="3"/>
      <c r="VIS27" s="426"/>
      <c r="VIT27" s="3"/>
      <c r="VIU27" s="564"/>
      <c r="VIV27" s="3"/>
      <c r="VIW27" s="426"/>
      <c r="VIX27" s="3"/>
      <c r="VIY27" s="564"/>
      <c r="VIZ27" s="3"/>
      <c r="VJA27" s="426"/>
      <c r="VJB27" s="3"/>
      <c r="VJC27" s="564"/>
      <c r="VJD27" s="3"/>
      <c r="VJE27" s="426"/>
      <c r="VJF27" s="3"/>
      <c r="VJG27" s="564"/>
      <c r="VJH27" s="3"/>
      <c r="VJI27" s="426"/>
      <c r="VJJ27" s="3"/>
      <c r="VJK27" s="564"/>
      <c r="VJL27" s="3"/>
      <c r="VJM27" s="426"/>
      <c r="VJN27" s="3"/>
      <c r="VJO27" s="564"/>
      <c r="VJP27" s="3"/>
      <c r="VJQ27" s="426"/>
      <c r="VJR27" s="3"/>
      <c r="VJS27" s="564"/>
      <c r="VJT27" s="3"/>
      <c r="VJU27" s="426"/>
      <c r="VJV27" s="3"/>
      <c r="VJW27" s="564"/>
      <c r="VJX27" s="3"/>
      <c r="VJY27" s="426"/>
      <c r="VJZ27" s="3"/>
      <c r="VKA27" s="564"/>
      <c r="VKB27" s="3"/>
      <c r="VKC27" s="426"/>
      <c r="VKD27" s="3"/>
      <c r="VKE27" s="564"/>
      <c r="VKF27" s="3"/>
      <c r="VKG27" s="426"/>
      <c r="VKH27" s="3"/>
      <c r="VKI27" s="564"/>
      <c r="VKJ27" s="3"/>
      <c r="VKK27" s="426"/>
      <c r="VKL27" s="3"/>
      <c r="VKM27" s="564"/>
      <c r="VKN27" s="3"/>
      <c r="VKO27" s="426"/>
      <c r="VKP27" s="3"/>
      <c r="VKQ27" s="564"/>
      <c r="VKR27" s="3"/>
      <c r="VKS27" s="426"/>
      <c r="VKT27" s="3"/>
      <c r="VKU27" s="564"/>
      <c r="VKV27" s="3"/>
      <c r="VKW27" s="426"/>
      <c r="VKX27" s="3"/>
      <c r="VKY27" s="564"/>
      <c r="VKZ27" s="3"/>
      <c r="VLA27" s="426"/>
      <c r="VLB27" s="3"/>
      <c r="VLC27" s="564"/>
      <c r="VLD27" s="3"/>
      <c r="VLE27" s="426"/>
      <c r="VLF27" s="3"/>
      <c r="VLG27" s="564"/>
      <c r="VLH27" s="3"/>
      <c r="VLI27" s="426"/>
      <c r="VLJ27" s="3"/>
      <c r="VLK27" s="564"/>
      <c r="VLL27" s="3"/>
      <c r="VLM27" s="426"/>
      <c r="VLN27" s="3"/>
      <c r="VLO27" s="564"/>
      <c r="VLP27" s="3"/>
      <c r="VLQ27" s="426"/>
      <c r="VLR27" s="3"/>
      <c r="VLS27" s="564"/>
      <c r="VLT27" s="3"/>
      <c r="VLU27" s="426"/>
      <c r="VLV27" s="3"/>
      <c r="VLW27" s="564"/>
      <c r="VLX27" s="3"/>
      <c r="VLY27" s="426"/>
      <c r="VLZ27" s="3"/>
      <c r="VMA27" s="564"/>
      <c r="VMB27" s="3"/>
      <c r="VMC27" s="426"/>
      <c r="VMD27" s="3"/>
      <c r="VME27" s="564"/>
      <c r="VMF27" s="3"/>
      <c r="VMG27" s="426"/>
      <c r="VMH27" s="3"/>
      <c r="VMI27" s="564"/>
      <c r="VMJ27" s="3"/>
      <c r="VMK27" s="426"/>
      <c r="VML27" s="3"/>
      <c r="VMM27" s="564"/>
      <c r="VMN27" s="3"/>
      <c r="VMO27" s="426"/>
      <c r="VMP27" s="3"/>
      <c r="VMQ27" s="564"/>
      <c r="VMR27" s="3"/>
      <c r="VMS27" s="426"/>
      <c r="VMT27" s="3"/>
      <c r="VMU27" s="564"/>
      <c r="VMV27" s="3"/>
      <c r="VMW27" s="426"/>
      <c r="VMX27" s="3"/>
      <c r="VMY27" s="564"/>
      <c r="VMZ27" s="3"/>
      <c r="VNA27" s="426"/>
      <c r="VNB27" s="3"/>
      <c r="VNC27" s="564"/>
      <c r="VND27" s="3"/>
      <c r="VNE27" s="426"/>
      <c r="VNF27" s="3"/>
      <c r="VNG27" s="564"/>
      <c r="VNH27" s="3"/>
      <c r="VNI27" s="426"/>
      <c r="VNJ27" s="3"/>
      <c r="VNK27" s="564"/>
      <c r="VNL27" s="3"/>
      <c r="VNM27" s="426"/>
      <c r="VNN27" s="3"/>
      <c r="VNO27" s="564"/>
      <c r="VNP27" s="3"/>
      <c r="VNQ27" s="426"/>
      <c r="VNR27" s="3"/>
      <c r="VNS27" s="564"/>
      <c r="VNT27" s="3"/>
      <c r="VNU27" s="426"/>
      <c r="VNV27" s="3"/>
      <c r="VNW27" s="564"/>
      <c r="VNX27" s="3"/>
      <c r="VNY27" s="426"/>
      <c r="VNZ27" s="3"/>
      <c r="VOA27" s="564"/>
      <c r="VOB27" s="3"/>
      <c r="VOC27" s="426"/>
      <c r="VOD27" s="3"/>
      <c r="VOE27" s="564"/>
      <c r="VOF27" s="3"/>
      <c r="VOG27" s="426"/>
      <c r="VOH27" s="3"/>
      <c r="VOI27" s="564"/>
      <c r="VOJ27" s="3"/>
      <c r="VOK27" s="426"/>
      <c r="VOL27" s="3"/>
      <c r="VOM27" s="564"/>
      <c r="VON27" s="3"/>
      <c r="VOO27" s="426"/>
      <c r="VOP27" s="3"/>
      <c r="VOQ27" s="564"/>
      <c r="VOR27" s="3"/>
      <c r="VOS27" s="426"/>
      <c r="VOT27" s="3"/>
      <c r="VOU27" s="564"/>
      <c r="VOV27" s="3"/>
      <c r="VOW27" s="426"/>
      <c r="VOX27" s="3"/>
      <c r="VOY27" s="564"/>
      <c r="VOZ27" s="3"/>
      <c r="VPA27" s="426"/>
      <c r="VPB27" s="3"/>
      <c r="VPC27" s="564"/>
      <c r="VPD27" s="3"/>
      <c r="VPE27" s="426"/>
      <c r="VPF27" s="3"/>
      <c r="VPG27" s="564"/>
      <c r="VPH27" s="3"/>
      <c r="VPI27" s="426"/>
      <c r="VPJ27" s="3"/>
      <c r="VPK27" s="564"/>
      <c r="VPL27" s="3"/>
      <c r="VPM27" s="426"/>
      <c r="VPN27" s="3"/>
      <c r="VPO27" s="564"/>
      <c r="VPP27" s="3"/>
      <c r="VPQ27" s="426"/>
      <c r="VPR27" s="3"/>
      <c r="VPS27" s="564"/>
      <c r="VPT27" s="3"/>
      <c r="VPU27" s="426"/>
      <c r="VPV27" s="3"/>
      <c r="VPW27" s="564"/>
      <c r="VPX27" s="3"/>
      <c r="VPY27" s="426"/>
      <c r="VPZ27" s="3"/>
      <c r="VQA27" s="564"/>
      <c r="VQB27" s="3"/>
      <c r="VQC27" s="426"/>
      <c r="VQD27" s="3"/>
      <c r="VQE27" s="564"/>
      <c r="VQF27" s="3"/>
      <c r="VQG27" s="426"/>
      <c r="VQH27" s="3"/>
      <c r="VQI27" s="564"/>
      <c r="VQJ27" s="3"/>
      <c r="VQK27" s="426"/>
      <c r="VQL27" s="3"/>
      <c r="VQM27" s="564"/>
      <c r="VQN27" s="3"/>
      <c r="VQO27" s="426"/>
      <c r="VQP27" s="3"/>
      <c r="VQQ27" s="564"/>
      <c r="VQR27" s="3"/>
      <c r="VQS27" s="426"/>
      <c r="VQT27" s="3"/>
      <c r="VQU27" s="564"/>
      <c r="VQV27" s="3"/>
      <c r="VQW27" s="426"/>
      <c r="VQX27" s="3"/>
      <c r="VQY27" s="564"/>
      <c r="VQZ27" s="3"/>
      <c r="VRA27" s="426"/>
      <c r="VRB27" s="3"/>
      <c r="VRC27" s="564"/>
      <c r="VRD27" s="3"/>
      <c r="VRE27" s="426"/>
      <c r="VRF27" s="3"/>
      <c r="VRG27" s="564"/>
      <c r="VRH27" s="3"/>
      <c r="VRI27" s="426"/>
      <c r="VRJ27" s="3"/>
      <c r="VRK27" s="564"/>
      <c r="VRL27" s="3"/>
      <c r="VRM27" s="426"/>
      <c r="VRN27" s="3"/>
      <c r="VRO27" s="564"/>
      <c r="VRP27" s="3"/>
      <c r="VRQ27" s="426"/>
      <c r="VRR27" s="3"/>
      <c r="VRS27" s="564"/>
      <c r="VRT27" s="3"/>
      <c r="VRU27" s="426"/>
      <c r="VRV27" s="3"/>
      <c r="VRW27" s="564"/>
      <c r="VRX27" s="3"/>
      <c r="VRY27" s="426"/>
      <c r="VRZ27" s="3"/>
      <c r="VSA27" s="564"/>
      <c r="VSB27" s="3"/>
      <c r="VSC27" s="426"/>
      <c r="VSD27" s="3"/>
      <c r="VSE27" s="564"/>
      <c r="VSF27" s="3"/>
      <c r="VSG27" s="426"/>
      <c r="VSH27" s="3"/>
      <c r="VSI27" s="564"/>
      <c r="VSJ27" s="3"/>
      <c r="VSK27" s="426"/>
      <c r="VSL27" s="3"/>
      <c r="VSM27" s="564"/>
      <c r="VSN27" s="3"/>
      <c r="VSO27" s="426"/>
      <c r="VSP27" s="3"/>
      <c r="VSQ27" s="564"/>
      <c r="VSR27" s="3"/>
      <c r="VSS27" s="426"/>
      <c r="VST27" s="3"/>
      <c r="VSU27" s="564"/>
      <c r="VSV27" s="3"/>
      <c r="VSW27" s="426"/>
      <c r="VSX27" s="3"/>
      <c r="VSY27" s="564"/>
      <c r="VSZ27" s="3"/>
      <c r="VTA27" s="426"/>
      <c r="VTB27" s="3"/>
      <c r="VTC27" s="564"/>
      <c r="VTD27" s="3"/>
      <c r="VTE27" s="426"/>
      <c r="VTF27" s="3"/>
      <c r="VTG27" s="564"/>
      <c r="VTH27" s="3"/>
      <c r="VTI27" s="426"/>
      <c r="VTJ27" s="3"/>
      <c r="VTK27" s="564"/>
      <c r="VTL27" s="3"/>
      <c r="VTM27" s="426"/>
      <c r="VTN27" s="3"/>
      <c r="VTO27" s="564"/>
      <c r="VTP27" s="3"/>
      <c r="VTQ27" s="426"/>
      <c r="VTR27" s="3"/>
      <c r="VTS27" s="564"/>
      <c r="VTT27" s="3"/>
      <c r="VTU27" s="426"/>
      <c r="VTV27" s="3"/>
      <c r="VTW27" s="564"/>
      <c r="VTX27" s="3"/>
      <c r="VTY27" s="426"/>
      <c r="VTZ27" s="3"/>
      <c r="VUA27" s="564"/>
      <c r="VUB27" s="3"/>
      <c r="VUC27" s="426"/>
      <c r="VUD27" s="3"/>
      <c r="VUE27" s="564"/>
      <c r="VUF27" s="3"/>
      <c r="VUG27" s="426"/>
      <c r="VUH27" s="3"/>
      <c r="VUI27" s="564"/>
      <c r="VUJ27" s="3"/>
      <c r="VUK27" s="426"/>
      <c r="VUL27" s="3"/>
      <c r="VUM27" s="564"/>
      <c r="VUN27" s="3"/>
      <c r="VUO27" s="426"/>
      <c r="VUP27" s="3"/>
      <c r="VUQ27" s="564"/>
      <c r="VUR27" s="3"/>
      <c r="VUS27" s="426"/>
      <c r="VUT27" s="3"/>
      <c r="VUU27" s="564"/>
      <c r="VUV27" s="3"/>
      <c r="VUW27" s="426"/>
      <c r="VUX27" s="3"/>
      <c r="VUY27" s="564"/>
      <c r="VUZ27" s="3"/>
      <c r="VVA27" s="426"/>
      <c r="VVB27" s="3"/>
      <c r="VVC27" s="564"/>
      <c r="VVD27" s="3"/>
      <c r="VVE27" s="426"/>
      <c r="VVF27" s="3"/>
      <c r="VVG27" s="564"/>
      <c r="VVH27" s="3"/>
      <c r="VVI27" s="426"/>
      <c r="VVJ27" s="3"/>
      <c r="VVK27" s="564"/>
      <c r="VVL27" s="3"/>
      <c r="VVM27" s="426"/>
      <c r="VVN27" s="3"/>
      <c r="VVO27" s="564"/>
      <c r="VVP27" s="3"/>
      <c r="VVQ27" s="426"/>
      <c r="VVR27" s="3"/>
      <c r="VVS27" s="564"/>
      <c r="VVT27" s="3"/>
      <c r="VVU27" s="426"/>
      <c r="VVV27" s="3"/>
      <c r="VVW27" s="564"/>
      <c r="VVX27" s="3"/>
      <c r="VVY27" s="426"/>
      <c r="VVZ27" s="3"/>
      <c r="VWA27" s="564"/>
      <c r="VWB27" s="3"/>
      <c r="VWC27" s="426"/>
      <c r="VWD27" s="3"/>
      <c r="VWE27" s="564"/>
      <c r="VWF27" s="3"/>
      <c r="VWG27" s="426"/>
      <c r="VWH27" s="3"/>
      <c r="VWI27" s="564"/>
      <c r="VWJ27" s="3"/>
      <c r="VWK27" s="426"/>
      <c r="VWL27" s="3"/>
      <c r="VWM27" s="564"/>
      <c r="VWN27" s="3"/>
      <c r="VWO27" s="426"/>
      <c r="VWP27" s="3"/>
      <c r="VWQ27" s="564"/>
      <c r="VWR27" s="3"/>
      <c r="VWS27" s="426"/>
      <c r="VWT27" s="3"/>
      <c r="VWU27" s="564"/>
      <c r="VWV27" s="3"/>
      <c r="VWW27" s="426"/>
      <c r="VWX27" s="3"/>
      <c r="VWY27" s="564"/>
      <c r="VWZ27" s="3"/>
      <c r="VXA27" s="426"/>
      <c r="VXB27" s="3"/>
      <c r="VXC27" s="564"/>
      <c r="VXD27" s="3"/>
      <c r="VXE27" s="426"/>
      <c r="VXF27" s="3"/>
      <c r="VXG27" s="564"/>
      <c r="VXH27" s="3"/>
      <c r="VXI27" s="426"/>
      <c r="VXJ27" s="3"/>
      <c r="VXK27" s="564"/>
      <c r="VXL27" s="3"/>
      <c r="VXM27" s="426"/>
      <c r="VXN27" s="3"/>
      <c r="VXO27" s="564"/>
      <c r="VXP27" s="3"/>
      <c r="VXQ27" s="426"/>
      <c r="VXR27" s="3"/>
      <c r="VXS27" s="564"/>
      <c r="VXT27" s="3"/>
      <c r="VXU27" s="426"/>
      <c r="VXV27" s="3"/>
      <c r="VXW27" s="564"/>
      <c r="VXX27" s="3"/>
      <c r="VXY27" s="426"/>
      <c r="VXZ27" s="3"/>
      <c r="VYA27" s="564"/>
      <c r="VYB27" s="3"/>
      <c r="VYC27" s="426"/>
      <c r="VYD27" s="3"/>
      <c r="VYE27" s="564"/>
      <c r="VYF27" s="3"/>
      <c r="VYG27" s="426"/>
      <c r="VYH27" s="3"/>
      <c r="VYI27" s="564"/>
      <c r="VYJ27" s="3"/>
      <c r="VYK27" s="426"/>
      <c r="VYL27" s="3"/>
      <c r="VYM27" s="564"/>
      <c r="VYN27" s="3"/>
      <c r="VYO27" s="426"/>
      <c r="VYP27" s="3"/>
      <c r="VYQ27" s="564"/>
      <c r="VYR27" s="3"/>
      <c r="VYS27" s="426"/>
      <c r="VYT27" s="3"/>
      <c r="VYU27" s="564"/>
      <c r="VYV27" s="3"/>
      <c r="VYW27" s="426"/>
      <c r="VYX27" s="3"/>
      <c r="VYY27" s="564"/>
      <c r="VYZ27" s="3"/>
      <c r="VZA27" s="426"/>
      <c r="VZB27" s="3"/>
      <c r="VZC27" s="564"/>
      <c r="VZD27" s="3"/>
      <c r="VZE27" s="426"/>
      <c r="VZF27" s="3"/>
      <c r="VZG27" s="564"/>
      <c r="VZH27" s="3"/>
      <c r="VZI27" s="426"/>
      <c r="VZJ27" s="3"/>
      <c r="VZK27" s="564"/>
      <c r="VZL27" s="3"/>
      <c r="VZM27" s="426"/>
      <c r="VZN27" s="3"/>
      <c r="VZO27" s="564"/>
      <c r="VZP27" s="3"/>
      <c r="VZQ27" s="426"/>
      <c r="VZR27" s="3"/>
      <c r="VZS27" s="564"/>
      <c r="VZT27" s="3"/>
      <c r="VZU27" s="426"/>
      <c r="VZV27" s="3"/>
      <c r="VZW27" s="564"/>
      <c r="VZX27" s="3"/>
      <c r="VZY27" s="426"/>
      <c r="VZZ27" s="3"/>
      <c r="WAA27" s="564"/>
      <c r="WAB27" s="3"/>
      <c r="WAC27" s="426"/>
      <c r="WAD27" s="3"/>
      <c r="WAE27" s="564"/>
      <c r="WAF27" s="3"/>
      <c r="WAG27" s="426"/>
      <c r="WAH27" s="3"/>
      <c r="WAI27" s="564"/>
      <c r="WAJ27" s="3"/>
      <c r="WAK27" s="426"/>
      <c r="WAL27" s="3"/>
      <c r="WAM27" s="564"/>
      <c r="WAN27" s="3"/>
      <c r="WAO27" s="426"/>
      <c r="WAP27" s="3"/>
      <c r="WAQ27" s="564"/>
      <c r="WAR27" s="3"/>
      <c r="WAS27" s="426"/>
      <c r="WAT27" s="3"/>
      <c r="WAU27" s="564"/>
      <c r="WAV27" s="3"/>
      <c r="WAW27" s="426"/>
      <c r="WAX27" s="3"/>
      <c r="WAY27" s="564"/>
      <c r="WAZ27" s="3"/>
      <c r="WBA27" s="426"/>
      <c r="WBB27" s="3"/>
      <c r="WBC27" s="564"/>
      <c r="WBD27" s="3"/>
      <c r="WBE27" s="426"/>
      <c r="WBF27" s="3"/>
      <c r="WBG27" s="564"/>
      <c r="WBH27" s="3"/>
      <c r="WBI27" s="426"/>
      <c r="WBJ27" s="3"/>
      <c r="WBK27" s="564"/>
      <c r="WBL27" s="3"/>
      <c r="WBM27" s="426"/>
      <c r="WBN27" s="3"/>
      <c r="WBO27" s="564"/>
      <c r="WBP27" s="3"/>
      <c r="WBQ27" s="426"/>
      <c r="WBR27" s="3"/>
      <c r="WBS27" s="564"/>
      <c r="WBT27" s="3"/>
      <c r="WBU27" s="426"/>
      <c r="WBV27" s="3"/>
      <c r="WBW27" s="564"/>
      <c r="WBX27" s="3"/>
      <c r="WBY27" s="426"/>
      <c r="WBZ27" s="3"/>
      <c r="WCA27" s="564"/>
      <c r="WCB27" s="3"/>
      <c r="WCC27" s="426"/>
      <c r="WCD27" s="3"/>
      <c r="WCE27" s="564"/>
      <c r="WCF27" s="3"/>
      <c r="WCG27" s="426"/>
      <c r="WCH27" s="3"/>
      <c r="WCI27" s="564"/>
      <c r="WCJ27" s="3"/>
      <c r="WCK27" s="426"/>
      <c r="WCL27" s="3"/>
      <c r="WCM27" s="564"/>
      <c r="WCN27" s="3"/>
      <c r="WCO27" s="426"/>
      <c r="WCP27" s="3"/>
      <c r="WCQ27" s="564"/>
      <c r="WCR27" s="3"/>
      <c r="WCS27" s="426"/>
      <c r="WCT27" s="3"/>
      <c r="WCU27" s="564"/>
      <c r="WCV27" s="3"/>
      <c r="WCW27" s="426"/>
      <c r="WCX27" s="3"/>
      <c r="WCY27" s="564"/>
      <c r="WCZ27" s="3"/>
      <c r="WDA27" s="426"/>
      <c r="WDB27" s="3"/>
      <c r="WDC27" s="564"/>
      <c r="WDD27" s="3"/>
      <c r="WDE27" s="426"/>
      <c r="WDF27" s="3"/>
      <c r="WDG27" s="564"/>
      <c r="WDH27" s="3"/>
      <c r="WDI27" s="426"/>
      <c r="WDJ27" s="3"/>
      <c r="WDK27" s="564"/>
      <c r="WDL27" s="3"/>
      <c r="WDM27" s="426"/>
      <c r="WDN27" s="3"/>
      <c r="WDO27" s="564"/>
      <c r="WDP27" s="3"/>
      <c r="WDQ27" s="426"/>
      <c r="WDR27" s="3"/>
      <c r="WDS27" s="564"/>
      <c r="WDT27" s="3"/>
      <c r="WDU27" s="426"/>
      <c r="WDV27" s="3"/>
      <c r="WDW27" s="564"/>
      <c r="WDX27" s="3"/>
      <c r="WDY27" s="426"/>
      <c r="WDZ27" s="3"/>
      <c r="WEA27" s="564"/>
      <c r="WEB27" s="3"/>
      <c r="WEC27" s="426"/>
      <c r="WED27" s="3"/>
      <c r="WEE27" s="564"/>
      <c r="WEF27" s="3"/>
      <c r="WEG27" s="426"/>
      <c r="WEH27" s="3"/>
      <c r="WEI27" s="564"/>
      <c r="WEJ27" s="3"/>
      <c r="WEK27" s="426"/>
      <c r="WEL27" s="3"/>
      <c r="WEM27" s="564"/>
      <c r="WEN27" s="3"/>
      <c r="WEO27" s="426"/>
      <c r="WEP27" s="3"/>
      <c r="WEQ27" s="564"/>
      <c r="WER27" s="3"/>
      <c r="WES27" s="426"/>
      <c r="WET27" s="3"/>
      <c r="WEU27" s="564"/>
      <c r="WEV27" s="3"/>
      <c r="WEW27" s="426"/>
      <c r="WEX27" s="3"/>
      <c r="WEY27" s="564"/>
      <c r="WEZ27" s="3"/>
      <c r="WFA27" s="426"/>
      <c r="WFB27" s="3"/>
      <c r="WFC27" s="564"/>
      <c r="WFD27" s="3"/>
      <c r="WFE27" s="426"/>
      <c r="WFF27" s="3"/>
      <c r="WFG27" s="564"/>
      <c r="WFH27" s="3"/>
      <c r="WFI27" s="426"/>
      <c r="WFJ27" s="3"/>
      <c r="WFK27" s="564"/>
      <c r="WFL27" s="3"/>
      <c r="WFM27" s="426"/>
      <c r="WFN27" s="3"/>
      <c r="WFO27" s="564"/>
      <c r="WFP27" s="3"/>
      <c r="WFQ27" s="426"/>
      <c r="WFR27" s="3"/>
      <c r="WFS27" s="564"/>
      <c r="WFT27" s="3"/>
      <c r="WFU27" s="426"/>
      <c r="WFV27" s="3"/>
      <c r="WFW27" s="564"/>
      <c r="WFX27" s="3"/>
      <c r="WFY27" s="426"/>
      <c r="WFZ27" s="3"/>
      <c r="WGA27" s="564"/>
      <c r="WGB27" s="3"/>
      <c r="WGC27" s="426"/>
      <c r="WGD27" s="3"/>
      <c r="WGE27" s="564"/>
      <c r="WGF27" s="3"/>
      <c r="WGG27" s="426"/>
      <c r="WGH27" s="3"/>
      <c r="WGI27" s="564"/>
      <c r="WGJ27" s="3"/>
      <c r="WGK27" s="426"/>
      <c r="WGL27" s="3"/>
      <c r="WGM27" s="564"/>
      <c r="WGN27" s="3"/>
      <c r="WGO27" s="426"/>
      <c r="WGP27" s="3"/>
      <c r="WGQ27" s="564"/>
      <c r="WGR27" s="3"/>
      <c r="WGS27" s="426"/>
      <c r="WGT27" s="3"/>
      <c r="WGU27" s="564"/>
      <c r="WGV27" s="3"/>
      <c r="WGW27" s="426"/>
      <c r="WGX27" s="3"/>
      <c r="WGY27" s="564"/>
      <c r="WGZ27" s="3"/>
      <c r="WHA27" s="426"/>
      <c r="WHB27" s="3"/>
      <c r="WHC27" s="564"/>
      <c r="WHD27" s="3"/>
      <c r="WHE27" s="426"/>
      <c r="WHF27" s="3"/>
      <c r="WHG27" s="564"/>
      <c r="WHH27" s="3"/>
      <c r="WHI27" s="426"/>
      <c r="WHJ27" s="3"/>
      <c r="WHK27" s="564"/>
      <c r="WHL27" s="3"/>
      <c r="WHM27" s="426"/>
      <c r="WHN27" s="3"/>
      <c r="WHO27" s="564"/>
      <c r="WHP27" s="3"/>
      <c r="WHQ27" s="426"/>
      <c r="WHR27" s="3"/>
      <c r="WHS27" s="564"/>
      <c r="WHT27" s="3"/>
      <c r="WHU27" s="426"/>
      <c r="WHV27" s="3"/>
      <c r="WHW27" s="564"/>
      <c r="WHX27" s="3"/>
      <c r="WHY27" s="426"/>
      <c r="WHZ27" s="3"/>
      <c r="WIA27" s="564"/>
      <c r="WIB27" s="3"/>
      <c r="WIC27" s="426"/>
      <c r="WID27" s="3"/>
      <c r="WIE27" s="564"/>
      <c r="WIF27" s="3"/>
      <c r="WIG27" s="426"/>
      <c r="WIH27" s="3"/>
      <c r="WII27" s="564"/>
      <c r="WIJ27" s="3"/>
      <c r="WIK27" s="426"/>
      <c r="WIL27" s="3"/>
      <c r="WIM27" s="564"/>
      <c r="WIN27" s="3"/>
      <c r="WIO27" s="426"/>
      <c r="WIP27" s="3"/>
      <c r="WIQ27" s="564"/>
      <c r="WIR27" s="3"/>
      <c r="WIS27" s="426"/>
      <c r="WIT27" s="3"/>
      <c r="WIU27" s="564"/>
      <c r="WIV27" s="3"/>
      <c r="WIW27" s="426"/>
      <c r="WIX27" s="3"/>
      <c r="WIY27" s="564"/>
      <c r="WIZ27" s="3"/>
      <c r="WJA27" s="426"/>
      <c r="WJB27" s="3"/>
      <c r="WJC27" s="564"/>
      <c r="WJD27" s="3"/>
      <c r="WJE27" s="426"/>
      <c r="WJF27" s="3"/>
      <c r="WJG27" s="564"/>
      <c r="WJH27" s="3"/>
      <c r="WJI27" s="426"/>
      <c r="WJJ27" s="3"/>
      <c r="WJK27" s="564"/>
      <c r="WJL27" s="3"/>
      <c r="WJM27" s="426"/>
      <c r="WJN27" s="3"/>
      <c r="WJO27" s="564"/>
      <c r="WJP27" s="3"/>
      <c r="WJQ27" s="426"/>
      <c r="WJR27" s="3"/>
      <c r="WJS27" s="564"/>
      <c r="WJT27" s="3"/>
      <c r="WJU27" s="426"/>
      <c r="WJV27" s="3"/>
      <c r="WJW27" s="564"/>
      <c r="WJX27" s="3"/>
      <c r="WJY27" s="426"/>
      <c r="WJZ27" s="3"/>
      <c r="WKA27" s="564"/>
      <c r="WKB27" s="3"/>
      <c r="WKC27" s="426"/>
      <c r="WKD27" s="3"/>
      <c r="WKE27" s="564"/>
      <c r="WKF27" s="3"/>
      <c r="WKG27" s="426"/>
      <c r="WKH27" s="3"/>
      <c r="WKI27" s="564"/>
      <c r="WKJ27" s="3"/>
      <c r="WKK27" s="426"/>
      <c r="WKL27" s="3"/>
      <c r="WKM27" s="564"/>
      <c r="WKN27" s="3"/>
      <c r="WKO27" s="426"/>
      <c r="WKP27" s="3"/>
      <c r="WKQ27" s="564"/>
      <c r="WKR27" s="3"/>
      <c r="WKS27" s="426"/>
      <c r="WKT27" s="3"/>
      <c r="WKU27" s="564"/>
      <c r="WKV27" s="3"/>
      <c r="WKW27" s="426"/>
      <c r="WKX27" s="3"/>
      <c r="WKY27" s="564"/>
      <c r="WKZ27" s="3"/>
      <c r="WLA27" s="426"/>
      <c r="WLB27" s="3"/>
      <c r="WLC27" s="564"/>
      <c r="WLD27" s="3"/>
      <c r="WLE27" s="426"/>
      <c r="WLF27" s="3"/>
      <c r="WLG27" s="564"/>
      <c r="WLH27" s="3"/>
      <c r="WLI27" s="426"/>
      <c r="WLJ27" s="3"/>
      <c r="WLK27" s="564"/>
      <c r="WLL27" s="3"/>
      <c r="WLM27" s="426"/>
      <c r="WLN27" s="3"/>
      <c r="WLO27" s="564"/>
      <c r="WLP27" s="3"/>
      <c r="WLQ27" s="426"/>
      <c r="WLR27" s="3"/>
      <c r="WLS27" s="564"/>
      <c r="WLT27" s="3"/>
      <c r="WLU27" s="426"/>
      <c r="WLV27" s="3"/>
      <c r="WLW27" s="564"/>
      <c r="WLX27" s="3"/>
      <c r="WLY27" s="426"/>
      <c r="WLZ27" s="3"/>
      <c r="WMA27" s="564"/>
      <c r="WMB27" s="3"/>
      <c r="WMC27" s="426"/>
      <c r="WMD27" s="3"/>
      <c r="WME27" s="564"/>
      <c r="WMF27" s="3"/>
      <c r="WMG27" s="426"/>
      <c r="WMH27" s="3"/>
      <c r="WMI27" s="564"/>
      <c r="WMJ27" s="3"/>
      <c r="WMK27" s="426"/>
      <c r="WML27" s="3"/>
      <c r="WMM27" s="564"/>
      <c r="WMN27" s="3"/>
      <c r="WMO27" s="426"/>
      <c r="WMP27" s="3"/>
      <c r="WMQ27" s="564"/>
      <c r="WMR27" s="3"/>
      <c r="WMS27" s="426"/>
      <c r="WMT27" s="3"/>
      <c r="WMU27" s="564"/>
      <c r="WMV27" s="3"/>
      <c r="WMW27" s="426"/>
      <c r="WMX27" s="3"/>
      <c r="WMY27" s="564"/>
      <c r="WMZ27" s="3"/>
      <c r="WNA27" s="426"/>
      <c r="WNB27" s="3"/>
      <c r="WNC27" s="564"/>
      <c r="WND27" s="3"/>
      <c r="WNE27" s="426"/>
      <c r="WNF27" s="3"/>
      <c r="WNG27" s="564"/>
      <c r="WNH27" s="3"/>
      <c r="WNI27" s="426"/>
      <c r="WNJ27" s="3"/>
      <c r="WNK27" s="564"/>
      <c r="WNL27" s="3"/>
      <c r="WNM27" s="426"/>
      <c r="WNN27" s="3"/>
      <c r="WNO27" s="564"/>
      <c r="WNP27" s="3"/>
      <c r="WNQ27" s="426"/>
      <c r="WNR27" s="3"/>
      <c r="WNS27" s="564"/>
      <c r="WNT27" s="3"/>
      <c r="WNU27" s="426"/>
      <c r="WNV27" s="3"/>
      <c r="WNW27" s="564"/>
      <c r="WNX27" s="3"/>
      <c r="WNY27" s="426"/>
      <c r="WNZ27" s="3"/>
      <c r="WOA27" s="564"/>
      <c r="WOB27" s="3"/>
      <c r="WOC27" s="426"/>
      <c r="WOD27" s="3"/>
      <c r="WOE27" s="564"/>
      <c r="WOF27" s="3"/>
      <c r="WOG27" s="426"/>
      <c r="WOH27" s="3"/>
      <c r="WOI27" s="564"/>
      <c r="WOJ27" s="3"/>
      <c r="WOK27" s="426"/>
      <c r="WOL27" s="3"/>
      <c r="WOM27" s="564"/>
      <c r="WON27" s="3"/>
      <c r="WOO27" s="426"/>
      <c r="WOP27" s="3"/>
      <c r="WOQ27" s="564"/>
      <c r="WOR27" s="3"/>
      <c r="WOS27" s="426"/>
      <c r="WOT27" s="3"/>
      <c r="WOU27" s="564"/>
      <c r="WOV27" s="3"/>
      <c r="WOW27" s="426"/>
      <c r="WOX27" s="3"/>
      <c r="WOY27" s="564"/>
      <c r="WOZ27" s="3"/>
      <c r="WPA27" s="426"/>
      <c r="WPB27" s="3"/>
      <c r="WPC27" s="564"/>
      <c r="WPD27" s="3"/>
      <c r="WPE27" s="426"/>
      <c r="WPF27" s="3"/>
      <c r="WPG27" s="564"/>
      <c r="WPH27" s="3"/>
      <c r="WPI27" s="426"/>
      <c r="WPJ27" s="3"/>
      <c r="WPK27" s="564"/>
      <c r="WPL27" s="3"/>
      <c r="WPM27" s="426"/>
      <c r="WPN27" s="3"/>
      <c r="WPO27" s="564"/>
      <c r="WPP27" s="3"/>
      <c r="WPQ27" s="426"/>
      <c r="WPR27" s="3"/>
      <c r="WPS27" s="564"/>
      <c r="WPT27" s="3"/>
      <c r="WPU27" s="426"/>
      <c r="WPV27" s="3"/>
      <c r="WPW27" s="564"/>
      <c r="WPX27" s="3"/>
      <c r="WPY27" s="426"/>
      <c r="WPZ27" s="3"/>
      <c r="WQA27" s="564"/>
      <c r="WQB27" s="3"/>
      <c r="WQC27" s="426"/>
      <c r="WQD27" s="3"/>
      <c r="WQE27" s="564"/>
      <c r="WQF27" s="3"/>
      <c r="WQG27" s="426"/>
      <c r="WQH27" s="3"/>
      <c r="WQI27" s="564"/>
      <c r="WQJ27" s="3"/>
      <c r="WQK27" s="426"/>
      <c r="WQL27" s="3"/>
      <c r="WQM27" s="564"/>
      <c r="WQN27" s="3"/>
      <c r="WQO27" s="426"/>
      <c r="WQP27" s="3"/>
      <c r="WQQ27" s="564"/>
      <c r="WQR27" s="3"/>
      <c r="WQS27" s="426"/>
      <c r="WQT27" s="3"/>
      <c r="WQU27" s="564"/>
      <c r="WQV27" s="3"/>
      <c r="WQW27" s="426"/>
      <c r="WQX27" s="3"/>
      <c r="WQY27" s="564"/>
      <c r="WQZ27" s="3"/>
      <c r="WRA27" s="426"/>
      <c r="WRB27" s="3"/>
      <c r="WRC27" s="564"/>
      <c r="WRD27" s="3"/>
      <c r="WRE27" s="426"/>
      <c r="WRF27" s="3"/>
      <c r="WRG27" s="564"/>
      <c r="WRH27" s="3"/>
      <c r="WRI27" s="426"/>
      <c r="WRJ27" s="3"/>
      <c r="WRK27" s="564"/>
      <c r="WRL27" s="3"/>
      <c r="WRM27" s="426"/>
      <c r="WRN27" s="3"/>
      <c r="WRO27" s="564"/>
      <c r="WRP27" s="3"/>
      <c r="WRQ27" s="426"/>
      <c r="WRR27" s="3"/>
      <c r="WRS27" s="564"/>
      <c r="WRT27" s="3"/>
      <c r="WRU27" s="426"/>
      <c r="WRV27" s="3"/>
      <c r="WRW27" s="564"/>
      <c r="WRX27" s="3"/>
      <c r="WRY27" s="426"/>
      <c r="WRZ27" s="3"/>
      <c r="WSA27" s="564"/>
      <c r="WSB27" s="3"/>
      <c r="WSC27" s="426"/>
      <c r="WSD27" s="3"/>
      <c r="WSE27" s="564"/>
      <c r="WSF27" s="3"/>
      <c r="WSG27" s="426"/>
      <c r="WSH27" s="3"/>
      <c r="WSI27" s="564"/>
      <c r="WSJ27" s="3"/>
      <c r="WSK27" s="426"/>
      <c r="WSL27" s="3"/>
      <c r="WSM27" s="564"/>
      <c r="WSN27" s="3"/>
      <c r="WSO27" s="426"/>
      <c r="WSP27" s="3"/>
      <c r="WSQ27" s="564"/>
      <c r="WSR27" s="3"/>
      <c r="WSS27" s="426"/>
      <c r="WST27" s="3"/>
      <c r="WSU27" s="564"/>
      <c r="WSV27" s="3"/>
      <c r="WSW27" s="426"/>
      <c r="WSX27" s="3"/>
      <c r="WSY27" s="564"/>
      <c r="WSZ27" s="3"/>
      <c r="WTA27" s="426"/>
      <c r="WTB27" s="3"/>
      <c r="WTC27" s="564"/>
      <c r="WTD27" s="3"/>
      <c r="WTE27" s="426"/>
      <c r="WTF27" s="3"/>
      <c r="WTG27" s="564"/>
      <c r="WTH27" s="3"/>
      <c r="WTI27" s="426"/>
      <c r="WTJ27" s="3"/>
      <c r="WTK27" s="564"/>
      <c r="WTL27" s="3"/>
      <c r="WTM27" s="426"/>
      <c r="WTN27" s="3"/>
      <c r="WTO27" s="564"/>
      <c r="WTP27" s="3"/>
      <c r="WTQ27" s="426"/>
      <c r="WTR27" s="3"/>
      <c r="WTS27" s="564"/>
      <c r="WTT27" s="3"/>
      <c r="WTU27" s="426"/>
      <c r="WTV27" s="3"/>
      <c r="WTW27" s="564"/>
      <c r="WTX27" s="3"/>
      <c r="WTY27" s="426"/>
      <c r="WTZ27" s="3"/>
      <c r="WUA27" s="564"/>
      <c r="WUB27" s="3"/>
      <c r="WUC27" s="426"/>
      <c r="WUD27" s="3"/>
      <c r="WUE27" s="564"/>
      <c r="WUF27" s="3"/>
      <c r="WUG27" s="426"/>
      <c r="WUH27" s="3"/>
      <c r="WUI27" s="564"/>
      <c r="WUJ27" s="3"/>
      <c r="WUK27" s="426"/>
      <c r="WUL27" s="3"/>
      <c r="WUM27" s="564"/>
      <c r="WUN27" s="3"/>
      <c r="WUO27" s="426"/>
      <c r="WUP27" s="3"/>
      <c r="WUQ27" s="564"/>
      <c r="WUR27" s="3"/>
      <c r="WUS27" s="426"/>
      <c r="WUT27" s="3"/>
      <c r="WUU27" s="564"/>
      <c r="WUV27" s="3"/>
      <c r="WUW27" s="426"/>
      <c r="WUX27" s="3"/>
      <c r="WUY27" s="564"/>
      <c r="WUZ27" s="3"/>
      <c r="WVA27" s="426"/>
      <c r="WVB27" s="3"/>
      <c r="WVC27" s="564"/>
      <c r="WVD27" s="3"/>
      <c r="WVE27" s="426"/>
      <c r="WVF27" s="3"/>
      <c r="WVG27" s="564"/>
      <c r="WVH27" s="3"/>
      <c r="WVI27" s="426"/>
      <c r="WVJ27" s="3"/>
      <c r="WVK27" s="564"/>
      <c r="WVL27" s="3"/>
      <c r="WVM27" s="426"/>
      <c r="WVN27" s="3"/>
      <c r="WVO27" s="564"/>
      <c r="WVP27" s="3"/>
      <c r="WVQ27" s="426"/>
      <c r="WVR27" s="3"/>
      <c r="WVS27" s="564"/>
      <c r="WVT27" s="3"/>
      <c r="WVU27" s="426"/>
      <c r="WVV27" s="3"/>
      <c r="WVW27" s="564"/>
      <c r="WVX27" s="3"/>
      <c r="WVY27" s="426"/>
      <c r="WVZ27" s="3"/>
      <c r="WWA27" s="564"/>
      <c r="WWB27" s="3"/>
      <c r="WWC27" s="426"/>
      <c r="WWD27" s="3"/>
      <c r="WWE27" s="564"/>
      <c r="WWF27" s="3"/>
      <c r="WWG27" s="426"/>
      <c r="WWH27" s="3"/>
      <c r="WWI27" s="564"/>
      <c r="WWJ27" s="3"/>
      <c r="WWK27" s="426"/>
      <c r="WWL27" s="3"/>
      <c r="WWM27" s="564"/>
      <c r="WWN27" s="3"/>
      <c r="WWO27" s="426"/>
      <c r="WWP27" s="3"/>
      <c r="WWQ27" s="564"/>
      <c r="WWR27" s="3"/>
      <c r="WWS27" s="426"/>
      <c r="WWT27" s="3"/>
      <c r="WWU27" s="564"/>
      <c r="WWV27" s="3"/>
      <c r="WWW27" s="426"/>
      <c r="WWX27" s="3"/>
      <c r="WWY27" s="564"/>
      <c r="WWZ27" s="3"/>
      <c r="WXA27" s="426"/>
      <c r="WXB27" s="3"/>
      <c r="WXC27" s="564"/>
      <c r="WXD27" s="3"/>
      <c r="WXE27" s="426"/>
      <c r="WXF27" s="3"/>
      <c r="WXG27" s="564"/>
      <c r="WXH27" s="3"/>
      <c r="WXI27" s="426"/>
      <c r="WXJ27" s="3"/>
      <c r="WXK27" s="564"/>
      <c r="WXL27" s="3"/>
      <c r="WXM27" s="426"/>
      <c r="WXN27" s="3"/>
      <c r="WXO27" s="564"/>
      <c r="WXP27" s="3"/>
      <c r="WXQ27" s="426"/>
      <c r="WXR27" s="3"/>
      <c r="WXS27" s="564"/>
      <c r="WXT27" s="3"/>
      <c r="WXU27" s="426"/>
      <c r="WXV27" s="3"/>
      <c r="WXW27" s="564"/>
      <c r="WXX27" s="3"/>
      <c r="WXY27" s="426"/>
      <c r="WXZ27" s="3"/>
      <c r="WYA27" s="564"/>
      <c r="WYB27" s="3"/>
      <c r="WYC27" s="426"/>
      <c r="WYD27" s="3"/>
      <c r="WYE27" s="564"/>
      <c r="WYF27" s="3"/>
      <c r="WYG27" s="426"/>
      <c r="WYH27" s="3"/>
      <c r="WYI27" s="564"/>
      <c r="WYJ27" s="3"/>
      <c r="WYK27" s="426"/>
      <c r="WYL27" s="3"/>
      <c r="WYM27" s="564"/>
      <c r="WYN27" s="3"/>
      <c r="WYO27" s="426"/>
      <c r="WYP27" s="3"/>
      <c r="WYQ27" s="564"/>
      <c r="WYR27" s="3"/>
      <c r="WYS27" s="426"/>
      <c r="WYT27" s="3"/>
      <c r="WYU27" s="564"/>
      <c r="WYV27" s="3"/>
      <c r="WYW27" s="426"/>
      <c r="WYX27" s="3"/>
      <c r="WYY27" s="564"/>
      <c r="WYZ27" s="3"/>
      <c r="WZA27" s="426"/>
      <c r="WZB27" s="3"/>
      <c r="WZC27" s="564"/>
      <c r="WZD27" s="3"/>
      <c r="WZE27" s="426"/>
      <c r="WZF27" s="3"/>
      <c r="WZG27" s="564"/>
      <c r="WZH27" s="3"/>
      <c r="WZI27" s="426"/>
      <c r="WZJ27" s="3"/>
      <c r="WZK27" s="564"/>
      <c r="WZL27" s="3"/>
      <c r="WZM27" s="426"/>
      <c r="WZN27" s="3"/>
      <c r="WZO27" s="564"/>
      <c r="WZP27" s="3"/>
      <c r="WZQ27" s="426"/>
      <c r="WZR27" s="3"/>
      <c r="WZS27" s="564"/>
      <c r="WZT27" s="3"/>
      <c r="WZU27" s="426"/>
      <c r="WZV27" s="3"/>
      <c r="WZW27" s="564"/>
      <c r="WZX27" s="3"/>
      <c r="WZY27" s="426"/>
      <c r="WZZ27" s="3"/>
      <c r="XAA27" s="564"/>
      <c r="XAB27" s="3"/>
      <c r="XAC27" s="426"/>
      <c r="XAD27" s="3"/>
      <c r="XAE27" s="564"/>
      <c r="XAF27" s="3"/>
      <c r="XAG27" s="426"/>
      <c r="XAH27" s="3"/>
      <c r="XAI27" s="564"/>
      <c r="XAJ27" s="3"/>
      <c r="XAK27" s="426"/>
      <c r="XAL27" s="3"/>
      <c r="XAM27" s="564"/>
      <c r="XAN27" s="3"/>
      <c r="XAO27" s="426"/>
      <c r="XAP27" s="3"/>
      <c r="XAQ27" s="564"/>
      <c r="XAR27" s="3"/>
      <c r="XAS27" s="426"/>
      <c r="XAT27" s="3"/>
      <c r="XAU27" s="564"/>
      <c r="XAV27" s="3"/>
      <c r="XAW27" s="426"/>
      <c r="XAX27" s="3"/>
      <c r="XAY27" s="564"/>
      <c r="XAZ27" s="3"/>
      <c r="XBA27" s="426"/>
      <c r="XBB27" s="3"/>
      <c r="XBC27" s="564"/>
      <c r="XBD27" s="3"/>
      <c r="XBE27" s="426"/>
      <c r="XBF27" s="3"/>
      <c r="XBG27" s="564"/>
      <c r="XBH27" s="3"/>
      <c r="XBI27" s="426"/>
      <c r="XBJ27" s="3"/>
      <c r="XBK27" s="564"/>
      <c r="XBL27" s="3"/>
      <c r="XBM27" s="426"/>
      <c r="XBN27" s="3"/>
      <c r="XBO27" s="564"/>
      <c r="XBP27" s="3"/>
      <c r="XBQ27" s="426"/>
      <c r="XBR27" s="3"/>
      <c r="XBS27" s="564"/>
      <c r="XBT27" s="3"/>
      <c r="XBU27" s="426"/>
      <c r="XBV27" s="3"/>
      <c r="XBW27" s="564"/>
      <c r="XBX27" s="3"/>
      <c r="XBY27" s="426"/>
      <c r="XBZ27" s="3"/>
      <c r="XCA27" s="564"/>
      <c r="XCB27" s="3"/>
      <c r="XCC27" s="426"/>
      <c r="XCD27" s="3"/>
      <c r="XCE27" s="564"/>
      <c r="XCF27" s="3"/>
      <c r="XCG27" s="426"/>
      <c r="XCH27" s="3"/>
      <c r="XCI27" s="564"/>
      <c r="XCJ27" s="3"/>
      <c r="XCK27" s="426"/>
      <c r="XCL27" s="3"/>
      <c r="XCM27" s="564"/>
      <c r="XCN27" s="3"/>
      <c r="XCO27" s="426"/>
      <c r="XCP27" s="3"/>
      <c r="XCQ27" s="564"/>
      <c r="XCR27" s="3"/>
      <c r="XCS27" s="426"/>
      <c r="XCT27" s="3"/>
      <c r="XCU27" s="564"/>
      <c r="XCV27" s="3"/>
      <c r="XCW27" s="426"/>
      <c r="XCX27" s="3"/>
      <c r="XCY27" s="564"/>
      <c r="XCZ27" s="3"/>
      <c r="XDA27" s="426"/>
      <c r="XDB27" s="3"/>
      <c r="XDC27" s="564"/>
      <c r="XDD27" s="3"/>
      <c r="XDE27" s="426"/>
      <c r="XDF27" s="3"/>
      <c r="XDG27" s="564"/>
      <c r="XDH27" s="3"/>
      <c r="XDI27" s="426"/>
      <c r="XDJ27" s="3"/>
      <c r="XDK27" s="564"/>
      <c r="XDL27" s="3"/>
      <c r="XDM27" s="426"/>
      <c r="XDN27" s="3"/>
      <c r="XDO27" s="564"/>
      <c r="XDP27" s="3"/>
      <c r="XDQ27" s="426"/>
      <c r="XDR27" s="3"/>
      <c r="XDS27" s="564"/>
      <c r="XDT27" s="3"/>
      <c r="XDU27" s="426"/>
      <c r="XDV27" s="3"/>
      <c r="XDW27" s="564"/>
      <c r="XDX27" s="3"/>
      <c r="XDY27" s="426"/>
      <c r="XDZ27" s="3"/>
      <c r="XEA27" s="564"/>
      <c r="XEB27" s="3"/>
      <c r="XEC27" s="426"/>
      <c r="XED27" s="3"/>
      <c r="XEE27" s="564"/>
      <c r="XEF27" s="3"/>
      <c r="XEG27" s="426"/>
      <c r="XEH27" s="3"/>
      <c r="XEI27" s="564"/>
      <c r="XEJ27" s="3"/>
      <c r="XEK27" s="426"/>
      <c r="XEL27" s="3"/>
      <c r="XEM27" s="564"/>
      <c r="XEN27" s="3"/>
      <c r="XEO27" s="426"/>
      <c r="XEP27" s="3"/>
      <c r="XEQ27" s="564"/>
      <c r="XER27" s="3"/>
      <c r="XES27" s="426"/>
      <c r="XET27" s="3"/>
      <c r="XEU27" s="564"/>
      <c r="XEV27" s="3"/>
      <c r="XEW27" s="426"/>
      <c r="XEX27" s="3"/>
      <c r="XEY27" s="564"/>
      <c r="XEZ27" s="3"/>
      <c r="XFA27" s="426"/>
      <c r="XFB27" s="3"/>
      <c r="XFC27" s="564"/>
      <c r="XFD27" s="3"/>
    </row>
    <row r="28" spans="1:16384" s="21" customFormat="1" x14ac:dyDescent="0.3">
      <c r="A28" s="426"/>
      <c r="B28" s="3"/>
      <c r="C28" s="3"/>
      <c r="D28" s="3"/>
      <c r="E28" s="426"/>
      <c r="F28" s="3"/>
      <c r="G28" s="564"/>
      <c r="H28" s="3"/>
      <c r="I28" s="426"/>
      <c r="J28" s="3"/>
      <c r="K28" s="564"/>
      <c r="L28" s="3"/>
      <c r="M28" s="426"/>
      <c r="N28" s="3"/>
      <c r="O28" s="564"/>
      <c r="P28" s="3"/>
      <c r="Q28" s="426"/>
      <c r="R28" s="3"/>
      <c r="S28" s="564"/>
      <c r="T28" s="3"/>
      <c r="U28" s="426"/>
      <c r="V28" s="3"/>
      <c r="W28" s="564"/>
      <c r="X28" s="3"/>
      <c r="Y28" s="426"/>
      <c r="Z28" s="3"/>
      <c r="AA28" s="564"/>
      <c r="AB28" s="3"/>
      <c r="AC28" s="426"/>
      <c r="AD28" s="3"/>
      <c r="AE28" s="564"/>
      <c r="AF28" s="3"/>
      <c r="AG28" s="426"/>
      <c r="AH28" s="3"/>
      <c r="AI28" s="564"/>
      <c r="AJ28" s="3"/>
      <c r="AK28" s="426"/>
      <c r="AL28" s="3"/>
      <c r="AM28" s="564"/>
      <c r="AN28" s="3"/>
      <c r="AO28" s="426"/>
      <c r="AP28" s="3"/>
      <c r="AQ28" s="564"/>
      <c r="AR28" s="3"/>
      <c r="AS28" s="426"/>
      <c r="AT28" s="3"/>
      <c r="AU28" s="564"/>
      <c r="AV28" s="3"/>
      <c r="AW28" s="426"/>
      <c r="AX28" s="3"/>
      <c r="AY28" s="564"/>
      <c r="AZ28" s="3"/>
      <c r="BA28" s="426"/>
      <c r="BB28" s="3"/>
      <c r="BC28" s="564"/>
      <c r="BD28" s="3"/>
      <c r="BE28" s="426"/>
      <c r="BF28" s="3"/>
      <c r="BG28" s="564"/>
      <c r="BH28" s="3"/>
      <c r="BI28" s="426"/>
      <c r="BJ28" s="3"/>
      <c r="BK28" s="564"/>
      <c r="BL28" s="3"/>
      <c r="BM28" s="426"/>
      <c r="BN28" s="3"/>
      <c r="BO28" s="564"/>
      <c r="BP28" s="3"/>
      <c r="BQ28" s="426"/>
      <c r="BR28" s="3"/>
      <c r="BS28" s="564"/>
      <c r="BT28" s="3"/>
      <c r="BU28" s="426"/>
      <c r="BV28" s="3"/>
      <c r="BW28" s="564"/>
      <c r="BX28" s="3"/>
      <c r="BY28" s="426"/>
      <c r="BZ28" s="3"/>
      <c r="CA28" s="564"/>
      <c r="CB28" s="3"/>
      <c r="CC28" s="426"/>
      <c r="CD28" s="3"/>
      <c r="CE28" s="564"/>
      <c r="CF28" s="3"/>
      <c r="CG28" s="426"/>
      <c r="CH28" s="3"/>
      <c r="CI28" s="564"/>
      <c r="CJ28" s="3"/>
      <c r="CK28" s="426"/>
      <c r="CL28" s="3"/>
      <c r="CM28" s="564"/>
      <c r="CN28" s="3"/>
      <c r="CO28" s="426"/>
      <c r="CP28" s="3"/>
      <c r="CQ28" s="564"/>
      <c r="CR28" s="3"/>
      <c r="CS28" s="426"/>
      <c r="CT28" s="3"/>
      <c r="CU28" s="564"/>
      <c r="CV28" s="3"/>
      <c r="CW28" s="426"/>
      <c r="CX28" s="3"/>
      <c r="CY28" s="564"/>
      <c r="CZ28" s="3"/>
      <c r="DA28" s="426"/>
      <c r="DB28" s="3"/>
      <c r="DC28" s="564"/>
      <c r="DD28" s="3"/>
      <c r="DE28" s="426"/>
      <c r="DF28" s="3"/>
      <c r="DG28" s="564"/>
      <c r="DH28" s="3"/>
      <c r="DI28" s="426"/>
      <c r="DJ28" s="3"/>
      <c r="DK28" s="564"/>
      <c r="DL28" s="3"/>
      <c r="DM28" s="426"/>
      <c r="DN28" s="3"/>
      <c r="DO28" s="564"/>
      <c r="DP28" s="3"/>
      <c r="DQ28" s="426"/>
      <c r="DR28" s="3"/>
      <c r="DS28" s="564"/>
      <c r="DT28" s="3"/>
      <c r="DU28" s="426"/>
      <c r="DV28" s="3"/>
      <c r="DW28" s="564"/>
      <c r="DX28" s="3"/>
      <c r="DY28" s="426"/>
      <c r="DZ28" s="3"/>
      <c r="EA28" s="564"/>
      <c r="EB28" s="3"/>
      <c r="EC28" s="426"/>
      <c r="ED28" s="3"/>
      <c r="EE28" s="564"/>
      <c r="EF28" s="3"/>
      <c r="EG28" s="426"/>
      <c r="EH28" s="3"/>
      <c r="EI28" s="564"/>
      <c r="EJ28" s="3"/>
      <c r="EK28" s="426"/>
      <c r="EL28" s="3"/>
      <c r="EM28" s="564"/>
      <c r="EN28" s="3"/>
      <c r="EO28" s="426"/>
      <c r="EP28" s="3"/>
      <c r="EQ28" s="564"/>
      <c r="ER28" s="3"/>
      <c r="ES28" s="426"/>
      <c r="ET28" s="3"/>
      <c r="EU28" s="564"/>
      <c r="EV28" s="3"/>
      <c r="EW28" s="426"/>
      <c r="EX28" s="3"/>
      <c r="EY28" s="564"/>
      <c r="EZ28" s="3"/>
      <c r="FA28" s="426"/>
      <c r="FB28" s="3"/>
      <c r="FC28" s="564"/>
      <c r="FD28" s="3"/>
      <c r="FE28" s="426"/>
      <c r="FF28" s="3"/>
      <c r="FG28" s="564"/>
      <c r="FH28" s="3"/>
      <c r="FI28" s="426"/>
      <c r="FJ28" s="3"/>
      <c r="FK28" s="564"/>
      <c r="FL28" s="3"/>
      <c r="FM28" s="426"/>
      <c r="FN28" s="3"/>
      <c r="FO28" s="564"/>
      <c r="FP28" s="3"/>
      <c r="FQ28" s="426"/>
      <c r="FR28" s="3"/>
      <c r="FS28" s="564"/>
      <c r="FT28" s="3"/>
      <c r="FU28" s="426"/>
      <c r="FV28" s="3"/>
      <c r="FW28" s="564"/>
      <c r="FX28" s="3"/>
      <c r="FY28" s="426"/>
      <c r="FZ28" s="3"/>
      <c r="GA28" s="564"/>
      <c r="GB28" s="3"/>
      <c r="GC28" s="426"/>
      <c r="GD28" s="3"/>
      <c r="GE28" s="564"/>
      <c r="GF28" s="3"/>
      <c r="GG28" s="426"/>
      <c r="GH28" s="3"/>
      <c r="GI28" s="564"/>
      <c r="GJ28" s="3"/>
      <c r="GK28" s="426"/>
      <c r="GL28" s="3"/>
      <c r="GM28" s="564"/>
      <c r="GN28" s="3"/>
      <c r="GO28" s="426"/>
      <c r="GP28" s="3"/>
      <c r="GQ28" s="564"/>
      <c r="GR28" s="3"/>
      <c r="GS28" s="426"/>
      <c r="GT28" s="3"/>
      <c r="GU28" s="564"/>
      <c r="GV28" s="3"/>
      <c r="GW28" s="426"/>
      <c r="GX28" s="3"/>
      <c r="GY28" s="564"/>
      <c r="GZ28" s="3"/>
      <c r="HA28" s="426"/>
      <c r="HB28" s="3"/>
      <c r="HC28" s="564"/>
      <c r="HD28" s="3"/>
      <c r="HE28" s="426"/>
      <c r="HF28" s="3"/>
      <c r="HG28" s="564"/>
      <c r="HH28" s="3"/>
      <c r="HI28" s="426"/>
      <c r="HJ28" s="3"/>
      <c r="HK28" s="564"/>
      <c r="HL28" s="3"/>
      <c r="HM28" s="426"/>
      <c r="HN28" s="3"/>
      <c r="HO28" s="564"/>
      <c r="HP28" s="3"/>
      <c r="HQ28" s="426"/>
      <c r="HR28" s="3"/>
      <c r="HS28" s="564"/>
      <c r="HT28" s="3"/>
      <c r="HU28" s="426"/>
      <c r="HV28" s="3"/>
      <c r="HW28" s="564"/>
      <c r="HX28" s="3"/>
      <c r="HY28" s="426"/>
      <c r="HZ28" s="3"/>
      <c r="IA28" s="564"/>
      <c r="IB28" s="3"/>
      <c r="IC28" s="426"/>
      <c r="ID28" s="3"/>
      <c r="IE28" s="564"/>
      <c r="IF28" s="3"/>
      <c r="IG28" s="426"/>
      <c r="IH28" s="3"/>
      <c r="II28" s="564"/>
      <c r="IJ28" s="3"/>
      <c r="IK28" s="426"/>
      <c r="IL28" s="3"/>
      <c r="IM28" s="564"/>
      <c r="IN28" s="3"/>
      <c r="IO28" s="426"/>
      <c r="IP28" s="3"/>
      <c r="IQ28" s="564"/>
      <c r="IR28" s="3"/>
      <c r="IS28" s="426"/>
      <c r="IT28" s="3"/>
      <c r="IU28" s="564"/>
      <c r="IV28" s="3"/>
      <c r="IW28" s="426"/>
      <c r="IX28" s="3"/>
      <c r="IY28" s="564"/>
      <c r="IZ28" s="3"/>
      <c r="JA28" s="426"/>
      <c r="JB28" s="3"/>
      <c r="JC28" s="564"/>
      <c r="JD28" s="3"/>
      <c r="JE28" s="426"/>
      <c r="JF28" s="3"/>
      <c r="JG28" s="564"/>
      <c r="JH28" s="3"/>
      <c r="JI28" s="426"/>
      <c r="JJ28" s="3"/>
      <c r="JK28" s="564"/>
      <c r="JL28" s="3"/>
      <c r="JM28" s="426"/>
      <c r="JN28" s="3"/>
      <c r="JO28" s="564"/>
      <c r="JP28" s="3"/>
      <c r="JQ28" s="426"/>
      <c r="JR28" s="3"/>
      <c r="JS28" s="564"/>
      <c r="JT28" s="3"/>
      <c r="JU28" s="426"/>
      <c r="JV28" s="3"/>
      <c r="JW28" s="564"/>
      <c r="JX28" s="3"/>
      <c r="JY28" s="426"/>
      <c r="JZ28" s="3"/>
      <c r="KA28" s="564"/>
      <c r="KB28" s="3"/>
      <c r="KC28" s="426"/>
      <c r="KD28" s="3"/>
      <c r="KE28" s="564"/>
      <c r="KF28" s="3"/>
      <c r="KG28" s="426"/>
      <c r="KH28" s="3"/>
      <c r="KI28" s="564"/>
      <c r="KJ28" s="3"/>
      <c r="KK28" s="426"/>
      <c r="KL28" s="3"/>
      <c r="KM28" s="564"/>
      <c r="KN28" s="3"/>
      <c r="KO28" s="426"/>
      <c r="KP28" s="3"/>
      <c r="KQ28" s="564"/>
      <c r="KR28" s="3"/>
      <c r="KS28" s="426"/>
      <c r="KT28" s="3"/>
      <c r="KU28" s="564"/>
      <c r="KV28" s="3"/>
      <c r="KW28" s="426"/>
      <c r="KX28" s="3"/>
      <c r="KY28" s="564"/>
      <c r="KZ28" s="3"/>
      <c r="LA28" s="426"/>
      <c r="LB28" s="3"/>
      <c r="LC28" s="564"/>
      <c r="LD28" s="3"/>
      <c r="LE28" s="426"/>
      <c r="LF28" s="3"/>
      <c r="LG28" s="564"/>
      <c r="LH28" s="3"/>
      <c r="LI28" s="426"/>
      <c r="LJ28" s="3"/>
      <c r="LK28" s="564"/>
      <c r="LL28" s="3"/>
      <c r="LM28" s="426"/>
      <c r="LN28" s="3"/>
      <c r="LO28" s="564"/>
      <c r="LP28" s="3"/>
      <c r="LQ28" s="426"/>
      <c r="LR28" s="3"/>
      <c r="LS28" s="564"/>
      <c r="LT28" s="3"/>
      <c r="LU28" s="426"/>
      <c r="LV28" s="3"/>
      <c r="LW28" s="564"/>
      <c r="LX28" s="3"/>
      <c r="LY28" s="426"/>
      <c r="LZ28" s="3"/>
      <c r="MA28" s="564"/>
      <c r="MB28" s="3"/>
      <c r="MC28" s="426"/>
      <c r="MD28" s="3"/>
      <c r="ME28" s="564"/>
      <c r="MF28" s="3"/>
      <c r="MG28" s="426"/>
      <c r="MH28" s="3"/>
      <c r="MI28" s="564"/>
      <c r="MJ28" s="3"/>
      <c r="MK28" s="426"/>
      <c r="ML28" s="3"/>
      <c r="MM28" s="564"/>
      <c r="MN28" s="3"/>
      <c r="MO28" s="426"/>
      <c r="MP28" s="3"/>
      <c r="MQ28" s="564"/>
      <c r="MR28" s="3"/>
      <c r="MS28" s="426"/>
      <c r="MT28" s="3"/>
      <c r="MU28" s="564"/>
      <c r="MV28" s="3"/>
      <c r="MW28" s="426"/>
      <c r="MX28" s="3"/>
      <c r="MY28" s="564"/>
      <c r="MZ28" s="3"/>
      <c r="NA28" s="426"/>
      <c r="NB28" s="3"/>
      <c r="NC28" s="564"/>
      <c r="ND28" s="3"/>
      <c r="NE28" s="426"/>
      <c r="NF28" s="3"/>
      <c r="NG28" s="564"/>
      <c r="NH28" s="3"/>
      <c r="NI28" s="426"/>
      <c r="NJ28" s="3"/>
      <c r="NK28" s="564"/>
      <c r="NL28" s="3"/>
      <c r="NM28" s="426"/>
      <c r="NN28" s="3"/>
      <c r="NO28" s="564"/>
      <c r="NP28" s="3"/>
      <c r="NQ28" s="426"/>
      <c r="NR28" s="3"/>
      <c r="NS28" s="564"/>
      <c r="NT28" s="3"/>
      <c r="NU28" s="426"/>
      <c r="NV28" s="3"/>
      <c r="NW28" s="564"/>
      <c r="NX28" s="3"/>
      <c r="NY28" s="426"/>
      <c r="NZ28" s="3"/>
      <c r="OA28" s="564"/>
      <c r="OB28" s="3"/>
      <c r="OC28" s="426"/>
      <c r="OD28" s="3"/>
      <c r="OE28" s="564"/>
      <c r="OF28" s="3"/>
      <c r="OG28" s="426"/>
      <c r="OH28" s="3"/>
      <c r="OI28" s="564"/>
      <c r="OJ28" s="3"/>
      <c r="OK28" s="426"/>
      <c r="OL28" s="3"/>
      <c r="OM28" s="564"/>
      <c r="ON28" s="3"/>
      <c r="OO28" s="426"/>
      <c r="OP28" s="3"/>
      <c r="OQ28" s="564"/>
      <c r="OR28" s="3"/>
      <c r="OS28" s="426"/>
      <c r="OT28" s="3"/>
      <c r="OU28" s="564"/>
      <c r="OV28" s="3"/>
      <c r="OW28" s="426"/>
      <c r="OX28" s="3"/>
      <c r="OY28" s="564"/>
      <c r="OZ28" s="3"/>
      <c r="PA28" s="426"/>
      <c r="PB28" s="3"/>
      <c r="PC28" s="564"/>
      <c r="PD28" s="3"/>
      <c r="PE28" s="426"/>
      <c r="PF28" s="3"/>
      <c r="PG28" s="564"/>
      <c r="PH28" s="3"/>
      <c r="PI28" s="426"/>
      <c r="PJ28" s="3"/>
      <c r="PK28" s="564"/>
      <c r="PL28" s="3"/>
      <c r="PM28" s="426"/>
      <c r="PN28" s="3"/>
      <c r="PO28" s="564"/>
      <c r="PP28" s="3"/>
      <c r="PQ28" s="426"/>
      <c r="PR28" s="3"/>
      <c r="PS28" s="564"/>
      <c r="PT28" s="3"/>
      <c r="PU28" s="426"/>
      <c r="PV28" s="3"/>
      <c r="PW28" s="564"/>
      <c r="PX28" s="3"/>
      <c r="PY28" s="426"/>
      <c r="PZ28" s="3"/>
      <c r="QA28" s="564"/>
      <c r="QB28" s="3"/>
      <c r="QC28" s="426"/>
      <c r="QD28" s="3"/>
      <c r="QE28" s="564"/>
      <c r="QF28" s="3"/>
      <c r="QG28" s="426"/>
      <c r="QH28" s="3"/>
      <c r="QI28" s="564"/>
      <c r="QJ28" s="3"/>
      <c r="QK28" s="426"/>
      <c r="QL28" s="3"/>
      <c r="QM28" s="564"/>
      <c r="QN28" s="3"/>
      <c r="QO28" s="426"/>
      <c r="QP28" s="3"/>
      <c r="QQ28" s="564"/>
      <c r="QR28" s="3"/>
      <c r="QS28" s="426"/>
      <c r="QT28" s="3"/>
      <c r="QU28" s="564"/>
      <c r="QV28" s="3"/>
      <c r="QW28" s="426"/>
      <c r="QX28" s="3"/>
      <c r="QY28" s="564"/>
      <c r="QZ28" s="3"/>
      <c r="RA28" s="426"/>
      <c r="RB28" s="3"/>
      <c r="RC28" s="564"/>
      <c r="RD28" s="3"/>
      <c r="RE28" s="426"/>
      <c r="RF28" s="3"/>
      <c r="RG28" s="564"/>
      <c r="RH28" s="3"/>
      <c r="RI28" s="426"/>
      <c r="RJ28" s="3"/>
      <c r="RK28" s="564"/>
      <c r="RL28" s="3"/>
      <c r="RM28" s="426"/>
      <c r="RN28" s="3"/>
      <c r="RO28" s="564"/>
      <c r="RP28" s="3"/>
      <c r="RQ28" s="426"/>
      <c r="RR28" s="3"/>
      <c r="RS28" s="564"/>
      <c r="RT28" s="3"/>
      <c r="RU28" s="426"/>
      <c r="RV28" s="3"/>
      <c r="RW28" s="564"/>
      <c r="RX28" s="3"/>
      <c r="RY28" s="426"/>
      <c r="RZ28" s="3"/>
      <c r="SA28" s="564"/>
      <c r="SB28" s="3"/>
      <c r="SC28" s="426"/>
      <c r="SD28" s="3"/>
      <c r="SE28" s="564"/>
      <c r="SF28" s="3"/>
      <c r="SG28" s="426"/>
      <c r="SH28" s="3"/>
      <c r="SI28" s="564"/>
      <c r="SJ28" s="3"/>
      <c r="SK28" s="426"/>
      <c r="SL28" s="3"/>
      <c r="SM28" s="564"/>
      <c r="SN28" s="3"/>
      <c r="SO28" s="426"/>
      <c r="SP28" s="3"/>
      <c r="SQ28" s="564"/>
      <c r="SR28" s="3"/>
      <c r="SS28" s="426"/>
      <c r="ST28" s="3"/>
      <c r="SU28" s="564"/>
      <c r="SV28" s="3"/>
      <c r="SW28" s="426"/>
      <c r="SX28" s="3"/>
      <c r="SY28" s="564"/>
      <c r="SZ28" s="3"/>
      <c r="TA28" s="426"/>
      <c r="TB28" s="3"/>
      <c r="TC28" s="564"/>
      <c r="TD28" s="3"/>
      <c r="TE28" s="426"/>
      <c r="TF28" s="3"/>
      <c r="TG28" s="564"/>
      <c r="TH28" s="3"/>
      <c r="TI28" s="426"/>
      <c r="TJ28" s="3"/>
      <c r="TK28" s="564"/>
      <c r="TL28" s="3"/>
      <c r="TM28" s="426"/>
      <c r="TN28" s="3"/>
      <c r="TO28" s="564"/>
      <c r="TP28" s="3"/>
      <c r="TQ28" s="426"/>
      <c r="TR28" s="3"/>
      <c r="TS28" s="564"/>
      <c r="TT28" s="3"/>
      <c r="TU28" s="426"/>
      <c r="TV28" s="3"/>
      <c r="TW28" s="564"/>
      <c r="TX28" s="3"/>
      <c r="TY28" s="426"/>
      <c r="TZ28" s="3"/>
      <c r="UA28" s="564"/>
      <c r="UB28" s="3"/>
      <c r="UC28" s="426"/>
      <c r="UD28" s="3"/>
      <c r="UE28" s="564"/>
      <c r="UF28" s="3"/>
      <c r="UG28" s="426"/>
      <c r="UH28" s="3"/>
      <c r="UI28" s="564"/>
      <c r="UJ28" s="3"/>
      <c r="UK28" s="426"/>
      <c r="UL28" s="3"/>
      <c r="UM28" s="564"/>
      <c r="UN28" s="3"/>
      <c r="UO28" s="426"/>
      <c r="UP28" s="3"/>
      <c r="UQ28" s="564"/>
      <c r="UR28" s="3"/>
      <c r="US28" s="426"/>
      <c r="UT28" s="3"/>
      <c r="UU28" s="564"/>
      <c r="UV28" s="3"/>
      <c r="UW28" s="426"/>
      <c r="UX28" s="3"/>
      <c r="UY28" s="564"/>
      <c r="UZ28" s="3"/>
      <c r="VA28" s="426"/>
      <c r="VB28" s="3"/>
      <c r="VC28" s="564"/>
      <c r="VD28" s="3"/>
      <c r="VE28" s="426"/>
      <c r="VF28" s="3"/>
      <c r="VG28" s="564"/>
      <c r="VH28" s="3"/>
      <c r="VI28" s="426"/>
      <c r="VJ28" s="3"/>
      <c r="VK28" s="564"/>
      <c r="VL28" s="3"/>
      <c r="VM28" s="426"/>
      <c r="VN28" s="3"/>
      <c r="VO28" s="564"/>
      <c r="VP28" s="3"/>
      <c r="VQ28" s="426"/>
      <c r="VR28" s="3"/>
      <c r="VS28" s="564"/>
      <c r="VT28" s="3"/>
      <c r="VU28" s="426"/>
      <c r="VV28" s="3"/>
      <c r="VW28" s="564"/>
      <c r="VX28" s="3"/>
      <c r="VY28" s="426"/>
      <c r="VZ28" s="3"/>
      <c r="WA28" s="564"/>
      <c r="WB28" s="3"/>
      <c r="WC28" s="426"/>
      <c r="WD28" s="3"/>
      <c r="WE28" s="564"/>
      <c r="WF28" s="3"/>
      <c r="WG28" s="426"/>
      <c r="WH28" s="3"/>
      <c r="WI28" s="564"/>
      <c r="WJ28" s="3"/>
      <c r="WK28" s="426"/>
      <c r="WL28" s="3"/>
      <c r="WM28" s="564"/>
      <c r="WN28" s="3"/>
      <c r="WO28" s="426"/>
      <c r="WP28" s="3"/>
      <c r="WQ28" s="564"/>
      <c r="WR28" s="3"/>
      <c r="WS28" s="426"/>
      <c r="WT28" s="3"/>
      <c r="WU28" s="564"/>
      <c r="WV28" s="3"/>
      <c r="WW28" s="426"/>
      <c r="WX28" s="3"/>
      <c r="WY28" s="564"/>
      <c r="WZ28" s="3"/>
      <c r="XA28" s="426"/>
      <c r="XB28" s="3"/>
      <c r="XC28" s="564"/>
      <c r="XD28" s="3"/>
      <c r="XE28" s="426"/>
      <c r="XF28" s="3"/>
      <c r="XG28" s="564"/>
      <c r="XH28" s="3"/>
      <c r="XI28" s="426"/>
      <c r="XJ28" s="3"/>
      <c r="XK28" s="564"/>
      <c r="XL28" s="3"/>
      <c r="XM28" s="426"/>
      <c r="XN28" s="3"/>
      <c r="XO28" s="564"/>
      <c r="XP28" s="3"/>
      <c r="XQ28" s="426"/>
      <c r="XR28" s="3"/>
      <c r="XS28" s="564"/>
      <c r="XT28" s="3"/>
      <c r="XU28" s="426"/>
      <c r="XV28" s="3"/>
      <c r="XW28" s="564"/>
      <c r="XX28" s="3"/>
      <c r="XY28" s="426"/>
      <c r="XZ28" s="3"/>
      <c r="YA28" s="564"/>
      <c r="YB28" s="3"/>
      <c r="YC28" s="426"/>
      <c r="YD28" s="3"/>
      <c r="YE28" s="564"/>
      <c r="YF28" s="3"/>
      <c r="YG28" s="426"/>
      <c r="YH28" s="3"/>
      <c r="YI28" s="564"/>
      <c r="YJ28" s="3"/>
      <c r="YK28" s="426"/>
      <c r="YL28" s="3"/>
      <c r="YM28" s="564"/>
      <c r="YN28" s="3"/>
      <c r="YO28" s="426"/>
      <c r="YP28" s="3"/>
      <c r="YQ28" s="564"/>
      <c r="YR28" s="3"/>
      <c r="YS28" s="426"/>
      <c r="YT28" s="3"/>
      <c r="YU28" s="564"/>
      <c r="YV28" s="3"/>
      <c r="YW28" s="426"/>
      <c r="YX28" s="3"/>
      <c r="YY28" s="564"/>
      <c r="YZ28" s="3"/>
      <c r="ZA28" s="426"/>
      <c r="ZB28" s="3"/>
      <c r="ZC28" s="564"/>
      <c r="ZD28" s="3"/>
      <c r="ZE28" s="426"/>
      <c r="ZF28" s="3"/>
      <c r="ZG28" s="564"/>
      <c r="ZH28" s="3"/>
      <c r="ZI28" s="426"/>
      <c r="ZJ28" s="3"/>
      <c r="ZK28" s="564"/>
      <c r="ZL28" s="3"/>
      <c r="ZM28" s="426"/>
      <c r="ZN28" s="3"/>
      <c r="ZO28" s="564"/>
      <c r="ZP28" s="3"/>
      <c r="ZQ28" s="426"/>
      <c r="ZR28" s="3"/>
      <c r="ZS28" s="564"/>
      <c r="ZT28" s="3"/>
      <c r="ZU28" s="426"/>
      <c r="ZV28" s="3"/>
      <c r="ZW28" s="564"/>
      <c r="ZX28" s="3"/>
      <c r="ZY28" s="426"/>
      <c r="ZZ28" s="3"/>
      <c r="AAA28" s="564"/>
      <c r="AAB28" s="3"/>
      <c r="AAC28" s="426"/>
      <c r="AAD28" s="3"/>
      <c r="AAE28" s="564"/>
      <c r="AAF28" s="3"/>
      <c r="AAG28" s="426"/>
      <c r="AAH28" s="3"/>
      <c r="AAI28" s="564"/>
      <c r="AAJ28" s="3"/>
      <c r="AAK28" s="426"/>
      <c r="AAL28" s="3"/>
      <c r="AAM28" s="564"/>
      <c r="AAN28" s="3"/>
      <c r="AAO28" s="426"/>
      <c r="AAP28" s="3"/>
      <c r="AAQ28" s="564"/>
      <c r="AAR28" s="3"/>
      <c r="AAS28" s="426"/>
      <c r="AAT28" s="3"/>
      <c r="AAU28" s="564"/>
      <c r="AAV28" s="3"/>
      <c r="AAW28" s="426"/>
      <c r="AAX28" s="3"/>
      <c r="AAY28" s="564"/>
      <c r="AAZ28" s="3"/>
      <c r="ABA28" s="426"/>
      <c r="ABB28" s="3"/>
      <c r="ABC28" s="564"/>
      <c r="ABD28" s="3"/>
      <c r="ABE28" s="426"/>
      <c r="ABF28" s="3"/>
      <c r="ABG28" s="564"/>
      <c r="ABH28" s="3"/>
      <c r="ABI28" s="426"/>
      <c r="ABJ28" s="3"/>
      <c r="ABK28" s="564"/>
      <c r="ABL28" s="3"/>
      <c r="ABM28" s="426"/>
      <c r="ABN28" s="3"/>
      <c r="ABO28" s="564"/>
      <c r="ABP28" s="3"/>
      <c r="ABQ28" s="426"/>
      <c r="ABR28" s="3"/>
      <c r="ABS28" s="564"/>
      <c r="ABT28" s="3"/>
      <c r="ABU28" s="426"/>
      <c r="ABV28" s="3"/>
      <c r="ABW28" s="564"/>
      <c r="ABX28" s="3"/>
      <c r="ABY28" s="426"/>
      <c r="ABZ28" s="3"/>
      <c r="ACA28" s="564"/>
      <c r="ACB28" s="3"/>
      <c r="ACC28" s="426"/>
      <c r="ACD28" s="3"/>
      <c r="ACE28" s="564"/>
      <c r="ACF28" s="3"/>
      <c r="ACG28" s="426"/>
      <c r="ACH28" s="3"/>
      <c r="ACI28" s="564"/>
      <c r="ACJ28" s="3"/>
      <c r="ACK28" s="426"/>
      <c r="ACL28" s="3"/>
      <c r="ACM28" s="564"/>
      <c r="ACN28" s="3"/>
      <c r="ACO28" s="426"/>
      <c r="ACP28" s="3"/>
      <c r="ACQ28" s="564"/>
      <c r="ACR28" s="3"/>
      <c r="ACS28" s="426"/>
      <c r="ACT28" s="3"/>
      <c r="ACU28" s="564"/>
      <c r="ACV28" s="3"/>
      <c r="ACW28" s="426"/>
      <c r="ACX28" s="3"/>
      <c r="ACY28" s="564"/>
      <c r="ACZ28" s="3"/>
      <c r="ADA28" s="426"/>
      <c r="ADB28" s="3"/>
      <c r="ADC28" s="564"/>
      <c r="ADD28" s="3"/>
      <c r="ADE28" s="426"/>
      <c r="ADF28" s="3"/>
      <c r="ADG28" s="564"/>
      <c r="ADH28" s="3"/>
      <c r="ADI28" s="426"/>
      <c r="ADJ28" s="3"/>
      <c r="ADK28" s="564"/>
      <c r="ADL28" s="3"/>
      <c r="ADM28" s="426"/>
      <c r="ADN28" s="3"/>
      <c r="ADO28" s="564"/>
      <c r="ADP28" s="3"/>
      <c r="ADQ28" s="426"/>
      <c r="ADR28" s="3"/>
      <c r="ADS28" s="564"/>
      <c r="ADT28" s="3"/>
      <c r="ADU28" s="426"/>
      <c r="ADV28" s="3"/>
      <c r="ADW28" s="564"/>
      <c r="ADX28" s="3"/>
      <c r="ADY28" s="426"/>
      <c r="ADZ28" s="3"/>
      <c r="AEA28" s="564"/>
      <c r="AEB28" s="3"/>
      <c r="AEC28" s="426"/>
      <c r="AED28" s="3"/>
      <c r="AEE28" s="564"/>
      <c r="AEF28" s="3"/>
      <c r="AEG28" s="426"/>
      <c r="AEH28" s="3"/>
      <c r="AEI28" s="564"/>
      <c r="AEJ28" s="3"/>
      <c r="AEK28" s="426"/>
      <c r="AEL28" s="3"/>
      <c r="AEM28" s="564"/>
      <c r="AEN28" s="3"/>
      <c r="AEO28" s="426"/>
      <c r="AEP28" s="3"/>
      <c r="AEQ28" s="564"/>
      <c r="AER28" s="3"/>
      <c r="AES28" s="426"/>
      <c r="AET28" s="3"/>
      <c r="AEU28" s="564"/>
      <c r="AEV28" s="3"/>
      <c r="AEW28" s="426"/>
      <c r="AEX28" s="3"/>
      <c r="AEY28" s="564"/>
      <c r="AEZ28" s="3"/>
      <c r="AFA28" s="426"/>
      <c r="AFB28" s="3"/>
      <c r="AFC28" s="564"/>
      <c r="AFD28" s="3"/>
      <c r="AFE28" s="426"/>
      <c r="AFF28" s="3"/>
      <c r="AFG28" s="564"/>
      <c r="AFH28" s="3"/>
      <c r="AFI28" s="426"/>
      <c r="AFJ28" s="3"/>
      <c r="AFK28" s="564"/>
      <c r="AFL28" s="3"/>
      <c r="AFM28" s="426"/>
      <c r="AFN28" s="3"/>
      <c r="AFO28" s="564"/>
      <c r="AFP28" s="3"/>
      <c r="AFQ28" s="426"/>
      <c r="AFR28" s="3"/>
      <c r="AFS28" s="564"/>
      <c r="AFT28" s="3"/>
      <c r="AFU28" s="426"/>
      <c r="AFV28" s="3"/>
      <c r="AFW28" s="564"/>
      <c r="AFX28" s="3"/>
      <c r="AFY28" s="426"/>
      <c r="AFZ28" s="3"/>
      <c r="AGA28" s="564"/>
      <c r="AGB28" s="3"/>
      <c r="AGC28" s="426"/>
      <c r="AGD28" s="3"/>
      <c r="AGE28" s="564"/>
      <c r="AGF28" s="3"/>
      <c r="AGG28" s="426"/>
      <c r="AGH28" s="3"/>
      <c r="AGI28" s="564"/>
      <c r="AGJ28" s="3"/>
      <c r="AGK28" s="426"/>
      <c r="AGL28" s="3"/>
      <c r="AGM28" s="564"/>
      <c r="AGN28" s="3"/>
      <c r="AGO28" s="426"/>
      <c r="AGP28" s="3"/>
      <c r="AGQ28" s="564"/>
      <c r="AGR28" s="3"/>
      <c r="AGS28" s="426"/>
      <c r="AGT28" s="3"/>
      <c r="AGU28" s="564"/>
      <c r="AGV28" s="3"/>
      <c r="AGW28" s="426"/>
      <c r="AGX28" s="3"/>
      <c r="AGY28" s="564"/>
      <c r="AGZ28" s="3"/>
      <c r="AHA28" s="426"/>
      <c r="AHB28" s="3"/>
      <c r="AHC28" s="564"/>
      <c r="AHD28" s="3"/>
      <c r="AHE28" s="426"/>
      <c r="AHF28" s="3"/>
      <c r="AHG28" s="564"/>
      <c r="AHH28" s="3"/>
      <c r="AHI28" s="426"/>
      <c r="AHJ28" s="3"/>
      <c r="AHK28" s="564"/>
      <c r="AHL28" s="3"/>
      <c r="AHM28" s="426"/>
      <c r="AHN28" s="3"/>
      <c r="AHO28" s="564"/>
      <c r="AHP28" s="3"/>
      <c r="AHQ28" s="426"/>
      <c r="AHR28" s="3"/>
      <c r="AHS28" s="564"/>
      <c r="AHT28" s="3"/>
      <c r="AHU28" s="426"/>
      <c r="AHV28" s="3"/>
      <c r="AHW28" s="564"/>
      <c r="AHX28" s="3"/>
      <c r="AHY28" s="426"/>
      <c r="AHZ28" s="3"/>
      <c r="AIA28" s="564"/>
      <c r="AIB28" s="3"/>
      <c r="AIC28" s="426"/>
      <c r="AID28" s="3"/>
      <c r="AIE28" s="564"/>
      <c r="AIF28" s="3"/>
      <c r="AIG28" s="426"/>
      <c r="AIH28" s="3"/>
      <c r="AII28" s="564"/>
      <c r="AIJ28" s="3"/>
      <c r="AIK28" s="426"/>
      <c r="AIL28" s="3"/>
      <c r="AIM28" s="564"/>
      <c r="AIN28" s="3"/>
      <c r="AIO28" s="426"/>
      <c r="AIP28" s="3"/>
      <c r="AIQ28" s="564"/>
      <c r="AIR28" s="3"/>
      <c r="AIS28" s="426"/>
      <c r="AIT28" s="3"/>
      <c r="AIU28" s="564"/>
      <c r="AIV28" s="3"/>
      <c r="AIW28" s="426"/>
      <c r="AIX28" s="3"/>
      <c r="AIY28" s="564"/>
      <c r="AIZ28" s="3"/>
      <c r="AJA28" s="426"/>
      <c r="AJB28" s="3"/>
      <c r="AJC28" s="564"/>
      <c r="AJD28" s="3"/>
      <c r="AJE28" s="426"/>
      <c r="AJF28" s="3"/>
      <c r="AJG28" s="564"/>
      <c r="AJH28" s="3"/>
      <c r="AJI28" s="426"/>
      <c r="AJJ28" s="3"/>
      <c r="AJK28" s="564"/>
      <c r="AJL28" s="3"/>
      <c r="AJM28" s="426"/>
      <c r="AJN28" s="3"/>
      <c r="AJO28" s="564"/>
      <c r="AJP28" s="3"/>
      <c r="AJQ28" s="426"/>
      <c r="AJR28" s="3"/>
      <c r="AJS28" s="564"/>
      <c r="AJT28" s="3"/>
      <c r="AJU28" s="426"/>
      <c r="AJV28" s="3"/>
      <c r="AJW28" s="564"/>
      <c r="AJX28" s="3"/>
      <c r="AJY28" s="426"/>
      <c r="AJZ28" s="3"/>
      <c r="AKA28" s="564"/>
      <c r="AKB28" s="3"/>
      <c r="AKC28" s="426"/>
      <c r="AKD28" s="3"/>
      <c r="AKE28" s="564"/>
      <c r="AKF28" s="3"/>
      <c r="AKG28" s="426"/>
      <c r="AKH28" s="3"/>
      <c r="AKI28" s="564"/>
      <c r="AKJ28" s="3"/>
      <c r="AKK28" s="426"/>
      <c r="AKL28" s="3"/>
      <c r="AKM28" s="564"/>
      <c r="AKN28" s="3"/>
      <c r="AKO28" s="426"/>
      <c r="AKP28" s="3"/>
      <c r="AKQ28" s="564"/>
      <c r="AKR28" s="3"/>
      <c r="AKS28" s="426"/>
      <c r="AKT28" s="3"/>
      <c r="AKU28" s="564"/>
      <c r="AKV28" s="3"/>
      <c r="AKW28" s="426"/>
      <c r="AKX28" s="3"/>
      <c r="AKY28" s="564"/>
      <c r="AKZ28" s="3"/>
      <c r="ALA28" s="426"/>
      <c r="ALB28" s="3"/>
      <c r="ALC28" s="564"/>
      <c r="ALD28" s="3"/>
      <c r="ALE28" s="426"/>
      <c r="ALF28" s="3"/>
      <c r="ALG28" s="564"/>
      <c r="ALH28" s="3"/>
      <c r="ALI28" s="426"/>
      <c r="ALJ28" s="3"/>
      <c r="ALK28" s="564"/>
      <c r="ALL28" s="3"/>
      <c r="ALM28" s="426"/>
      <c r="ALN28" s="3"/>
      <c r="ALO28" s="564"/>
      <c r="ALP28" s="3"/>
      <c r="ALQ28" s="426"/>
      <c r="ALR28" s="3"/>
      <c r="ALS28" s="564"/>
      <c r="ALT28" s="3"/>
      <c r="ALU28" s="426"/>
      <c r="ALV28" s="3"/>
      <c r="ALW28" s="564"/>
      <c r="ALX28" s="3"/>
      <c r="ALY28" s="426"/>
      <c r="ALZ28" s="3"/>
      <c r="AMA28" s="564"/>
      <c r="AMB28" s="3"/>
      <c r="AMC28" s="426"/>
      <c r="AMD28" s="3"/>
      <c r="AME28" s="564"/>
      <c r="AMF28" s="3"/>
      <c r="AMG28" s="426"/>
      <c r="AMH28" s="3"/>
      <c r="AMI28" s="564"/>
      <c r="AMJ28" s="3"/>
      <c r="AMK28" s="426"/>
      <c r="AML28" s="3"/>
      <c r="AMM28" s="564"/>
      <c r="AMN28" s="3"/>
      <c r="AMO28" s="426"/>
      <c r="AMP28" s="3"/>
      <c r="AMQ28" s="564"/>
      <c r="AMR28" s="3"/>
      <c r="AMS28" s="426"/>
      <c r="AMT28" s="3"/>
      <c r="AMU28" s="564"/>
      <c r="AMV28" s="3"/>
      <c r="AMW28" s="426"/>
      <c r="AMX28" s="3"/>
      <c r="AMY28" s="564"/>
      <c r="AMZ28" s="3"/>
      <c r="ANA28" s="426"/>
      <c r="ANB28" s="3"/>
      <c r="ANC28" s="564"/>
      <c r="AND28" s="3"/>
      <c r="ANE28" s="426"/>
      <c r="ANF28" s="3"/>
      <c r="ANG28" s="564"/>
      <c r="ANH28" s="3"/>
      <c r="ANI28" s="426"/>
      <c r="ANJ28" s="3"/>
      <c r="ANK28" s="564"/>
      <c r="ANL28" s="3"/>
      <c r="ANM28" s="426"/>
      <c r="ANN28" s="3"/>
      <c r="ANO28" s="564"/>
      <c r="ANP28" s="3"/>
      <c r="ANQ28" s="426"/>
      <c r="ANR28" s="3"/>
      <c r="ANS28" s="564"/>
      <c r="ANT28" s="3"/>
      <c r="ANU28" s="426"/>
      <c r="ANV28" s="3"/>
      <c r="ANW28" s="564"/>
      <c r="ANX28" s="3"/>
      <c r="ANY28" s="426"/>
      <c r="ANZ28" s="3"/>
      <c r="AOA28" s="564"/>
      <c r="AOB28" s="3"/>
      <c r="AOC28" s="426"/>
      <c r="AOD28" s="3"/>
      <c r="AOE28" s="564"/>
      <c r="AOF28" s="3"/>
      <c r="AOG28" s="426"/>
      <c r="AOH28" s="3"/>
      <c r="AOI28" s="564"/>
      <c r="AOJ28" s="3"/>
      <c r="AOK28" s="426"/>
      <c r="AOL28" s="3"/>
      <c r="AOM28" s="564"/>
      <c r="AON28" s="3"/>
      <c r="AOO28" s="426"/>
      <c r="AOP28" s="3"/>
      <c r="AOQ28" s="564"/>
      <c r="AOR28" s="3"/>
      <c r="AOS28" s="426"/>
      <c r="AOT28" s="3"/>
      <c r="AOU28" s="564"/>
      <c r="AOV28" s="3"/>
      <c r="AOW28" s="426"/>
      <c r="AOX28" s="3"/>
      <c r="AOY28" s="564"/>
      <c r="AOZ28" s="3"/>
      <c r="APA28" s="426"/>
      <c r="APB28" s="3"/>
      <c r="APC28" s="564"/>
      <c r="APD28" s="3"/>
      <c r="APE28" s="426"/>
      <c r="APF28" s="3"/>
      <c r="APG28" s="564"/>
      <c r="APH28" s="3"/>
      <c r="API28" s="426"/>
      <c r="APJ28" s="3"/>
      <c r="APK28" s="564"/>
      <c r="APL28" s="3"/>
      <c r="APM28" s="426"/>
      <c r="APN28" s="3"/>
      <c r="APO28" s="564"/>
      <c r="APP28" s="3"/>
      <c r="APQ28" s="426"/>
      <c r="APR28" s="3"/>
      <c r="APS28" s="564"/>
      <c r="APT28" s="3"/>
      <c r="APU28" s="426"/>
      <c r="APV28" s="3"/>
      <c r="APW28" s="564"/>
      <c r="APX28" s="3"/>
      <c r="APY28" s="426"/>
      <c r="APZ28" s="3"/>
      <c r="AQA28" s="564"/>
      <c r="AQB28" s="3"/>
      <c r="AQC28" s="426"/>
      <c r="AQD28" s="3"/>
      <c r="AQE28" s="564"/>
      <c r="AQF28" s="3"/>
      <c r="AQG28" s="426"/>
      <c r="AQH28" s="3"/>
      <c r="AQI28" s="564"/>
      <c r="AQJ28" s="3"/>
      <c r="AQK28" s="426"/>
      <c r="AQL28" s="3"/>
      <c r="AQM28" s="564"/>
      <c r="AQN28" s="3"/>
      <c r="AQO28" s="426"/>
      <c r="AQP28" s="3"/>
      <c r="AQQ28" s="564"/>
      <c r="AQR28" s="3"/>
      <c r="AQS28" s="426"/>
      <c r="AQT28" s="3"/>
      <c r="AQU28" s="564"/>
      <c r="AQV28" s="3"/>
      <c r="AQW28" s="426"/>
      <c r="AQX28" s="3"/>
      <c r="AQY28" s="564"/>
      <c r="AQZ28" s="3"/>
      <c r="ARA28" s="426"/>
      <c r="ARB28" s="3"/>
      <c r="ARC28" s="564"/>
      <c r="ARD28" s="3"/>
      <c r="ARE28" s="426"/>
      <c r="ARF28" s="3"/>
      <c r="ARG28" s="564"/>
      <c r="ARH28" s="3"/>
      <c r="ARI28" s="426"/>
      <c r="ARJ28" s="3"/>
      <c r="ARK28" s="564"/>
      <c r="ARL28" s="3"/>
      <c r="ARM28" s="426"/>
      <c r="ARN28" s="3"/>
      <c r="ARO28" s="564"/>
      <c r="ARP28" s="3"/>
      <c r="ARQ28" s="426"/>
      <c r="ARR28" s="3"/>
      <c r="ARS28" s="564"/>
      <c r="ART28" s="3"/>
      <c r="ARU28" s="426"/>
      <c r="ARV28" s="3"/>
      <c r="ARW28" s="564"/>
      <c r="ARX28" s="3"/>
      <c r="ARY28" s="426"/>
      <c r="ARZ28" s="3"/>
      <c r="ASA28" s="564"/>
      <c r="ASB28" s="3"/>
      <c r="ASC28" s="426"/>
      <c r="ASD28" s="3"/>
      <c r="ASE28" s="564"/>
      <c r="ASF28" s="3"/>
      <c r="ASG28" s="426"/>
      <c r="ASH28" s="3"/>
      <c r="ASI28" s="564"/>
      <c r="ASJ28" s="3"/>
      <c r="ASK28" s="426"/>
      <c r="ASL28" s="3"/>
      <c r="ASM28" s="564"/>
      <c r="ASN28" s="3"/>
      <c r="ASO28" s="426"/>
      <c r="ASP28" s="3"/>
      <c r="ASQ28" s="564"/>
      <c r="ASR28" s="3"/>
      <c r="ASS28" s="426"/>
      <c r="AST28" s="3"/>
      <c r="ASU28" s="564"/>
      <c r="ASV28" s="3"/>
      <c r="ASW28" s="426"/>
      <c r="ASX28" s="3"/>
      <c r="ASY28" s="564"/>
      <c r="ASZ28" s="3"/>
      <c r="ATA28" s="426"/>
      <c r="ATB28" s="3"/>
      <c r="ATC28" s="564"/>
      <c r="ATD28" s="3"/>
      <c r="ATE28" s="426"/>
      <c r="ATF28" s="3"/>
      <c r="ATG28" s="564"/>
      <c r="ATH28" s="3"/>
      <c r="ATI28" s="426"/>
      <c r="ATJ28" s="3"/>
      <c r="ATK28" s="564"/>
      <c r="ATL28" s="3"/>
      <c r="ATM28" s="426"/>
      <c r="ATN28" s="3"/>
      <c r="ATO28" s="564"/>
      <c r="ATP28" s="3"/>
      <c r="ATQ28" s="426"/>
      <c r="ATR28" s="3"/>
      <c r="ATS28" s="564"/>
      <c r="ATT28" s="3"/>
      <c r="ATU28" s="426"/>
      <c r="ATV28" s="3"/>
      <c r="ATW28" s="564"/>
      <c r="ATX28" s="3"/>
      <c r="ATY28" s="426"/>
      <c r="ATZ28" s="3"/>
      <c r="AUA28" s="564"/>
      <c r="AUB28" s="3"/>
      <c r="AUC28" s="426"/>
      <c r="AUD28" s="3"/>
      <c r="AUE28" s="564"/>
      <c r="AUF28" s="3"/>
      <c r="AUG28" s="426"/>
      <c r="AUH28" s="3"/>
      <c r="AUI28" s="564"/>
      <c r="AUJ28" s="3"/>
      <c r="AUK28" s="426"/>
      <c r="AUL28" s="3"/>
      <c r="AUM28" s="564"/>
      <c r="AUN28" s="3"/>
      <c r="AUO28" s="426"/>
      <c r="AUP28" s="3"/>
      <c r="AUQ28" s="564"/>
      <c r="AUR28" s="3"/>
      <c r="AUS28" s="426"/>
      <c r="AUT28" s="3"/>
      <c r="AUU28" s="564"/>
      <c r="AUV28" s="3"/>
      <c r="AUW28" s="426"/>
      <c r="AUX28" s="3"/>
      <c r="AUY28" s="564"/>
      <c r="AUZ28" s="3"/>
      <c r="AVA28" s="426"/>
      <c r="AVB28" s="3"/>
      <c r="AVC28" s="564"/>
      <c r="AVD28" s="3"/>
      <c r="AVE28" s="426"/>
      <c r="AVF28" s="3"/>
      <c r="AVG28" s="564"/>
      <c r="AVH28" s="3"/>
      <c r="AVI28" s="426"/>
      <c r="AVJ28" s="3"/>
      <c r="AVK28" s="564"/>
      <c r="AVL28" s="3"/>
      <c r="AVM28" s="426"/>
      <c r="AVN28" s="3"/>
      <c r="AVO28" s="564"/>
      <c r="AVP28" s="3"/>
      <c r="AVQ28" s="426"/>
      <c r="AVR28" s="3"/>
      <c r="AVS28" s="564"/>
      <c r="AVT28" s="3"/>
      <c r="AVU28" s="426"/>
      <c r="AVV28" s="3"/>
      <c r="AVW28" s="564"/>
      <c r="AVX28" s="3"/>
      <c r="AVY28" s="426"/>
      <c r="AVZ28" s="3"/>
      <c r="AWA28" s="564"/>
      <c r="AWB28" s="3"/>
      <c r="AWC28" s="426"/>
      <c r="AWD28" s="3"/>
      <c r="AWE28" s="564"/>
      <c r="AWF28" s="3"/>
      <c r="AWG28" s="426"/>
      <c r="AWH28" s="3"/>
      <c r="AWI28" s="564"/>
      <c r="AWJ28" s="3"/>
      <c r="AWK28" s="426"/>
      <c r="AWL28" s="3"/>
      <c r="AWM28" s="564"/>
      <c r="AWN28" s="3"/>
      <c r="AWO28" s="426"/>
      <c r="AWP28" s="3"/>
      <c r="AWQ28" s="564"/>
      <c r="AWR28" s="3"/>
      <c r="AWS28" s="426"/>
      <c r="AWT28" s="3"/>
      <c r="AWU28" s="564"/>
      <c r="AWV28" s="3"/>
      <c r="AWW28" s="426"/>
      <c r="AWX28" s="3"/>
      <c r="AWY28" s="564"/>
      <c r="AWZ28" s="3"/>
      <c r="AXA28" s="426"/>
      <c r="AXB28" s="3"/>
      <c r="AXC28" s="564"/>
      <c r="AXD28" s="3"/>
      <c r="AXE28" s="426"/>
      <c r="AXF28" s="3"/>
      <c r="AXG28" s="564"/>
      <c r="AXH28" s="3"/>
      <c r="AXI28" s="426"/>
      <c r="AXJ28" s="3"/>
      <c r="AXK28" s="564"/>
      <c r="AXL28" s="3"/>
      <c r="AXM28" s="426"/>
      <c r="AXN28" s="3"/>
      <c r="AXO28" s="564"/>
      <c r="AXP28" s="3"/>
      <c r="AXQ28" s="426"/>
      <c r="AXR28" s="3"/>
      <c r="AXS28" s="564"/>
      <c r="AXT28" s="3"/>
      <c r="AXU28" s="426"/>
      <c r="AXV28" s="3"/>
      <c r="AXW28" s="564"/>
      <c r="AXX28" s="3"/>
      <c r="AXY28" s="426"/>
      <c r="AXZ28" s="3"/>
      <c r="AYA28" s="564"/>
      <c r="AYB28" s="3"/>
      <c r="AYC28" s="426"/>
      <c r="AYD28" s="3"/>
      <c r="AYE28" s="564"/>
      <c r="AYF28" s="3"/>
      <c r="AYG28" s="426"/>
      <c r="AYH28" s="3"/>
      <c r="AYI28" s="564"/>
      <c r="AYJ28" s="3"/>
      <c r="AYK28" s="426"/>
      <c r="AYL28" s="3"/>
      <c r="AYM28" s="564"/>
      <c r="AYN28" s="3"/>
      <c r="AYO28" s="426"/>
      <c r="AYP28" s="3"/>
      <c r="AYQ28" s="564"/>
      <c r="AYR28" s="3"/>
      <c r="AYS28" s="426"/>
      <c r="AYT28" s="3"/>
      <c r="AYU28" s="564"/>
      <c r="AYV28" s="3"/>
      <c r="AYW28" s="426"/>
      <c r="AYX28" s="3"/>
      <c r="AYY28" s="564"/>
      <c r="AYZ28" s="3"/>
      <c r="AZA28" s="426"/>
      <c r="AZB28" s="3"/>
      <c r="AZC28" s="564"/>
      <c r="AZD28" s="3"/>
      <c r="AZE28" s="426"/>
      <c r="AZF28" s="3"/>
      <c r="AZG28" s="564"/>
      <c r="AZH28" s="3"/>
      <c r="AZI28" s="426"/>
      <c r="AZJ28" s="3"/>
      <c r="AZK28" s="564"/>
      <c r="AZL28" s="3"/>
      <c r="AZM28" s="426"/>
      <c r="AZN28" s="3"/>
      <c r="AZO28" s="564"/>
      <c r="AZP28" s="3"/>
      <c r="AZQ28" s="426"/>
      <c r="AZR28" s="3"/>
      <c r="AZS28" s="564"/>
      <c r="AZT28" s="3"/>
      <c r="AZU28" s="426"/>
      <c r="AZV28" s="3"/>
      <c r="AZW28" s="564"/>
      <c r="AZX28" s="3"/>
      <c r="AZY28" s="426"/>
      <c r="AZZ28" s="3"/>
      <c r="BAA28" s="564"/>
      <c r="BAB28" s="3"/>
      <c r="BAC28" s="426"/>
      <c r="BAD28" s="3"/>
      <c r="BAE28" s="564"/>
      <c r="BAF28" s="3"/>
      <c r="BAG28" s="426"/>
      <c r="BAH28" s="3"/>
      <c r="BAI28" s="564"/>
      <c r="BAJ28" s="3"/>
      <c r="BAK28" s="426"/>
      <c r="BAL28" s="3"/>
      <c r="BAM28" s="564"/>
      <c r="BAN28" s="3"/>
      <c r="BAO28" s="426"/>
      <c r="BAP28" s="3"/>
      <c r="BAQ28" s="564"/>
      <c r="BAR28" s="3"/>
      <c r="BAS28" s="426"/>
      <c r="BAT28" s="3"/>
      <c r="BAU28" s="564"/>
      <c r="BAV28" s="3"/>
      <c r="BAW28" s="426"/>
      <c r="BAX28" s="3"/>
      <c r="BAY28" s="564"/>
      <c r="BAZ28" s="3"/>
      <c r="BBA28" s="426"/>
      <c r="BBB28" s="3"/>
      <c r="BBC28" s="564"/>
      <c r="BBD28" s="3"/>
      <c r="BBE28" s="426"/>
      <c r="BBF28" s="3"/>
      <c r="BBG28" s="564"/>
      <c r="BBH28" s="3"/>
      <c r="BBI28" s="426"/>
      <c r="BBJ28" s="3"/>
      <c r="BBK28" s="564"/>
      <c r="BBL28" s="3"/>
      <c r="BBM28" s="426"/>
      <c r="BBN28" s="3"/>
      <c r="BBO28" s="564"/>
      <c r="BBP28" s="3"/>
      <c r="BBQ28" s="426"/>
      <c r="BBR28" s="3"/>
      <c r="BBS28" s="564"/>
      <c r="BBT28" s="3"/>
      <c r="BBU28" s="426"/>
      <c r="BBV28" s="3"/>
      <c r="BBW28" s="564"/>
      <c r="BBX28" s="3"/>
      <c r="BBY28" s="426"/>
      <c r="BBZ28" s="3"/>
      <c r="BCA28" s="564"/>
      <c r="BCB28" s="3"/>
      <c r="BCC28" s="426"/>
      <c r="BCD28" s="3"/>
      <c r="BCE28" s="564"/>
      <c r="BCF28" s="3"/>
      <c r="BCG28" s="426"/>
      <c r="BCH28" s="3"/>
      <c r="BCI28" s="564"/>
      <c r="BCJ28" s="3"/>
      <c r="BCK28" s="426"/>
      <c r="BCL28" s="3"/>
      <c r="BCM28" s="564"/>
      <c r="BCN28" s="3"/>
      <c r="BCO28" s="426"/>
      <c r="BCP28" s="3"/>
      <c r="BCQ28" s="564"/>
      <c r="BCR28" s="3"/>
      <c r="BCS28" s="426"/>
      <c r="BCT28" s="3"/>
      <c r="BCU28" s="564"/>
      <c r="BCV28" s="3"/>
      <c r="BCW28" s="426"/>
      <c r="BCX28" s="3"/>
      <c r="BCY28" s="564"/>
      <c r="BCZ28" s="3"/>
      <c r="BDA28" s="426"/>
      <c r="BDB28" s="3"/>
      <c r="BDC28" s="564"/>
      <c r="BDD28" s="3"/>
      <c r="BDE28" s="426"/>
      <c r="BDF28" s="3"/>
      <c r="BDG28" s="564"/>
      <c r="BDH28" s="3"/>
      <c r="BDI28" s="426"/>
      <c r="BDJ28" s="3"/>
      <c r="BDK28" s="564"/>
      <c r="BDL28" s="3"/>
      <c r="BDM28" s="426"/>
      <c r="BDN28" s="3"/>
      <c r="BDO28" s="564"/>
      <c r="BDP28" s="3"/>
      <c r="BDQ28" s="426"/>
      <c r="BDR28" s="3"/>
      <c r="BDS28" s="564"/>
      <c r="BDT28" s="3"/>
      <c r="BDU28" s="426"/>
      <c r="BDV28" s="3"/>
      <c r="BDW28" s="564"/>
      <c r="BDX28" s="3"/>
      <c r="BDY28" s="426"/>
      <c r="BDZ28" s="3"/>
      <c r="BEA28" s="564"/>
      <c r="BEB28" s="3"/>
      <c r="BEC28" s="426"/>
      <c r="BED28" s="3"/>
      <c r="BEE28" s="564"/>
      <c r="BEF28" s="3"/>
      <c r="BEG28" s="426"/>
      <c r="BEH28" s="3"/>
      <c r="BEI28" s="564"/>
      <c r="BEJ28" s="3"/>
      <c r="BEK28" s="426"/>
      <c r="BEL28" s="3"/>
      <c r="BEM28" s="564"/>
      <c r="BEN28" s="3"/>
      <c r="BEO28" s="426"/>
      <c r="BEP28" s="3"/>
      <c r="BEQ28" s="564"/>
      <c r="BER28" s="3"/>
      <c r="BES28" s="426"/>
      <c r="BET28" s="3"/>
      <c r="BEU28" s="564"/>
      <c r="BEV28" s="3"/>
      <c r="BEW28" s="426"/>
      <c r="BEX28" s="3"/>
      <c r="BEY28" s="564"/>
      <c r="BEZ28" s="3"/>
      <c r="BFA28" s="426"/>
      <c r="BFB28" s="3"/>
      <c r="BFC28" s="564"/>
      <c r="BFD28" s="3"/>
      <c r="BFE28" s="426"/>
      <c r="BFF28" s="3"/>
      <c r="BFG28" s="564"/>
      <c r="BFH28" s="3"/>
      <c r="BFI28" s="426"/>
      <c r="BFJ28" s="3"/>
      <c r="BFK28" s="564"/>
      <c r="BFL28" s="3"/>
      <c r="BFM28" s="426"/>
      <c r="BFN28" s="3"/>
      <c r="BFO28" s="564"/>
      <c r="BFP28" s="3"/>
      <c r="BFQ28" s="426"/>
      <c r="BFR28" s="3"/>
      <c r="BFS28" s="564"/>
      <c r="BFT28" s="3"/>
      <c r="BFU28" s="426"/>
      <c r="BFV28" s="3"/>
      <c r="BFW28" s="564"/>
      <c r="BFX28" s="3"/>
      <c r="BFY28" s="426"/>
      <c r="BFZ28" s="3"/>
      <c r="BGA28" s="564"/>
      <c r="BGB28" s="3"/>
      <c r="BGC28" s="426"/>
      <c r="BGD28" s="3"/>
      <c r="BGE28" s="564"/>
      <c r="BGF28" s="3"/>
      <c r="BGG28" s="426"/>
      <c r="BGH28" s="3"/>
      <c r="BGI28" s="564"/>
      <c r="BGJ28" s="3"/>
      <c r="BGK28" s="426"/>
      <c r="BGL28" s="3"/>
      <c r="BGM28" s="564"/>
      <c r="BGN28" s="3"/>
      <c r="BGO28" s="426"/>
      <c r="BGP28" s="3"/>
      <c r="BGQ28" s="564"/>
      <c r="BGR28" s="3"/>
      <c r="BGS28" s="426"/>
      <c r="BGT28" s="3"/>
      <c r="BGU28" s="564"/>
      <c r="BGV28" s="3"/>
      <c r="BGW28" s="426"/>
      <c r="BGX28" s="3"/>
      <c r="BGY28" s="564"/>
      <c r="BGZ28" s="3"/>
      <c r="BHA28" s="426"/>
      <c r="BHB28" s="3"/>
      <c r="BHC28" s="564"/>
      <c r="BHD28" s="3"/>
      <c r="BHE28" s="426"/>
      <c r="BHF28" s="3"/>
      <c r="BHG28" s="564"/>
      <c r="BHH28" s="3"/>
      <c r="BHI28" s="426"/>
      <c r="BHJ28" s="3"/>
      <c r="BHK28" s="564"/>
      <c r="BHL28" s="3"/>
      <c r="BHM28" s="426"/>
      <c r="BHN28" s="3"/>
      <c r="BHO28" s="564"/>
      <c r="BHP28" s="3"/>
      <c r="BHQ28" s="426"/>
      <c r="BHR28" s="3"/>
      <c r="BHS28" s="564"/>
      <c r="BHT28" s="3"/>
      <c r="BHU28" s="426"/>
      <c r="BHV28" s="3"/>
      <c r="BHW28" s="564"/>
      <c r="BHX28" s="3"/>
      <c r="BHY28" s="426"/>
      <c r="BHZ28" s="3"/>
      <c r="BIA28" s="564"/>
      <c r="BIB28" s="3"/>
      <c r="BIC28" s="426"/>
      <c r="BID28" s="3"/>
      <c r="BIE28" s="564"/>
      <c r="BIF28" s="3"/>
      <c r="BIG28" s="426"/>
      <c r="BIH28" s="3"/>
      <c r="BII28" s="564"/>
      <c r="BIJ28" s="3"/>
      <c r="BIK28" s="426"/>
      <c r="BIL28" s="3"/>
      <c r="BIM28" s="564"/>
      <c r="BIN28" s="3"/>
      <c r="BIO28" s="426"/>
      <c r="BIP28" s="3"/>
      <c r="BIQ28" s="564"/>
      <c r="BIR28" s="3"/>
      <c r="BIS28" s="426"/>
      <c r="BIT28" s="3"/>
      <c r="BIU28" s="564"/>
      <c r="BIV28" s="3"/>
      <c r="BIW28" s="426"/>
      <c r="BIX28" s="3"/>
      <c r="BIY28" s="564"/>
      <c r="BIZ28" s="3"/>
      <c r="BJA28" s="426"/>
      <c r="BJB28" s="3"/>
      <c r="BJC28" s="564"/>
      <c r="BJD28" s="3"/>
      <c r="BJE28" s="426"/>
      <c r="BJF28" s="3"/>
      <c r="BJG28" s="564"/>
      <c r="BJH28" s="3"/>
      <c r="BJI28" s="426"/>
      <c r="BJJ28" s="3"/>
      <c r="BJK28" s="564"/>
      <c r="BJL28" s="3"/>
      <c r="BJM28" s="426"/>
      <c r="BJN28" s="3"/>
      <c r="BJO28" s="564"/>
      <c r="BJP28" s="3"/>
      <c r="BJQ28" s="426"/>
      <c r="BJR28" s="3"/>
      <c r="BJS28" s="564"/>
      <c r="BJT28" s="3"/>
      <c r="BJU28" s="426"/>
      <c r="BJV28" s="3"/>
      <c r="BJW28" s="564"/>
      <c r="BJX28" s="3"/>
      <c r="BJY28" s="426"/>
      <c r="BJZ28" s="3"/>
      <c r="BKA28" s="564"/>
      <c r="BKB28" s="3"/>
      <c r="BKC28" s="426"/>
      <c r="BKD28" s="3"/>
      <c r="BKE28" s="564"/>
      <c r="BKF28" s="3"/>
      <c r="BKG28" s="426"/>
      <c r="BKH28" s="3"/>
      <c r="BKI28" s="564"/>
      <c r="BKJ28" s="3"/>
      <c r="BKK28" s="426"/>
      <c r="BKL28" s="3"/>
      <c r="BKM28" s="564"/>
      <c r="BKN28" s="3"/>
      <c r="BKO28" s="426"/>
      <c r="BKP28" s="3"/>
      <c r="BKQ28" s="564"/>
      <c r="BKR28" s="3"/>
      <c r="BKS28" s="426"/>
      <c r="BKT28" s="3"/>
      <c r="BKU28" s="564"/>
      <c r="BKV28" s="3"/>
      <c r="BKW28" s="426"/>
      <c r="BKX28" s="3"/>
      <c r="BKY28" s="564"/>
      <c r="BKZ28" s="3"/>
      <c r="BLA28" s="426"/>
      <c r="BLB28" s="3"/>
      <c r="BLC28" s="564"/>
      <c r="BLD28" s="3"/>
      <c r="BLE28" s="426"/>
      <c r="BLF28" s="3"/>
      <c r="BLG28" s="564"/>
      <c r="BLH28" s="3"/>
      <c r="BLI28" s="426"/>
      <c r="BLJ28" s="3"/>
      <c r="BLK28" s="564"/>
      <c r="BLL28" s="3"/>
      <c r="BLM28" s="426"/>
      <c r="BLN28" s="3"/>
      <c r="BLO28" s="564"/>
      <c r="BLP28" s="3"/>
      <c r="BLQ28" s="426"/>
      <c r="BLR28" s="3"/>
      <c r="BLS28" s="564"/>
      <c r="BLT28" s="3"/>
      <c r="BLU28" s="426"/>
      <c r="BLV28" s="3"/>
      <c r="BLW28" s="564"/>
      <c r="BLX28" s="3"/>
      <c r="BLY28" s="426"/>
      <c r="BLZ28" s="3"/>
      <c r="BMA28" s="564"/>
      <c r="BMB28" s="3"/>
      <c r="BMC28" s="426"/>
      <c r="BMD28" s="3"/>
      <c r="BME28" s="564"/>
      <c r="BMF28" s="3"/>
      <c r="BMG28" s="426"/>
      <c r="BMH28" s="3"/>
      <c r="BMI28" s="564"/>
      <c r="BMJ28" s="3"/>
      <c r="BMK28" s="426"/>
      <c r="BML28" s="3"/>
      <c r="BMM28" s="564"/>
      <c r="BMN28" s="3"/>
      <c r="BMO28" s="426"/>
      <c r="BMP28" s="3"/>
      <c r="BMQ28" s="564"/>
      <c r="BMR28" s="3"/>
      <c r="BMS28" s="426"/>
      <c r="BMT28" s="3"/>
      <c r="BMU28" s="564"/>
      <c r="BMV28" s="3"/>
      <c r="BMW28" s="426"/>
      <c r="BMX28" s="3"/>
      <c r="BMY28" s="564"/>
      <c r="BMZ28" s="3"/>
      <c r="BNA28" s="426"/>
      <c r="BNB28" s="3"/>
      <c r="BNC28" s="564"/>
      <c r="BND28" s="3"/>
      <c r="BNE28" s="426"/>
      <c r="BNF28" s="3"/>
      <c r="BNG28" s="564"/>
      <c r="BNH28" s="3"/>
      <c r="BNI28" s="426"/>
      <c r="BNJ28" s="3"/>
      <c r="BNK28" s="564"/>
      <c r="BNL28" s="3"/>
      <c r="BNM28" s="426"/>
      <c r="BNN28" s="3"/>
      <c r="BNO28" s="564"/>
      <c r="BNP28" s="3"/>
      <c r="BNQ28" s="426"/>
      <c r="BNR28" s="3"/>
      <c r="BNS28" s="564"/>
      <c r="BNT28" s="3"/>
      <c r="BNU28" s="426"/>
      <c r="BNV28" s="3"/>
      <c r="BNW28" s="564"/>
      <c r="BNX28" s="3"/>
      <c r="BNY28" s="426"/>
      <c r="BNZ28" s="3"/>
      <c r="BOA28" s="564"/>
      <c r="BOB28" s="3"/>
      <c r="BOC28" s="426"/>
      <c r="BOD28" s="3"/>
      <c r="BOE28" s="564"/>
      <c r="BOF28" s="3"/>
      <c r="BOG28" s="426"/>
      <c r="BOH28" s="3"/>
      <c r="BOI28" s="564"/>
      <c r="BOJ28" s="3"/>
      <c r="BOK28" s="426"/>
      <c r="BOL28" s="3"/>
      <c r="BOM28" s="564"/>
      <c r="BON28" s="3"/>
      <c r="BOO28" s="426"/>
      <c r="BOP28" s="3"/>
      <c r="BOQ28" s="564"/>
      <c r="BOR28" s="3"/>
      <c r="BOS28" s="426"/>
      <c r="BOT28" s="3"/>
      <c r="BOU28" s="564"/>
      <c r="BOV28" s="3"/>
      <c r="BOW28" s="426"/>
      <c r="BOX28" s="3"/>
      <c r="BOY28" s="564"/>
      <c r="BOZ28" s="3"/>
      <c r="BPA28" s="426"/>
      <c r="BPB28" s="3"/>
      <c r="BPC28" s="564"/>
      <c r="BPD28" s="3"/>
      <c r="BPE28" s="426"/>
      <c r="BPF28" s="3"/>
      <c r="BPG28" s="564"/>
      <c r="BPH28" s="3"/>
      <c r="BPI28" s="426"/>
      <c r="BPJ28" s="3"/>
      <c r="BPK28" s="564"/>
      <c r="BPL28" s="3"/>
      <c r="BPM28" s="426"/>
      <c r="BPN28" s="3"/>
      <c r="BPO28" s="564"/>
      <c r="BPP28" s="3"/>
      <c r="BPQ28" s="426"/>
      <c r="BPR28" s="3"/>
      <c r="BPS28" s="564"/>
      <c r="BPT28" s="3"/>
      <c r="BPU28" s="426"/>
      <c r="BPV28" s="3"/>
      <c r="BPW28" s="564"/>
      <c r="BPX28" s="3"/>
      <c r="BPY28" s="426"/>
      <c r="BPZ28" s="3"/>
      <c r="BQA28" s="564"/>
      <c r="BQB28" s="3"/>
      <c r="BQC28" s="426"/>
      <c r="BQD28" s="3"/>
      <c r="BQE28" s="564"/>
      <c r="BQF28" s="3"/>
      <c r="BQG28" s="426"/>
      <c r="BQH28" s="3"/>
      <c r="BQI28" s="564"/>
      <c r="BQJ28" s="3"/>
      <c r="BQK28" s="426"/>
      <c r="BQL28" s="3"/>
      <c r="BQM28" s="564"/>
      <c r="BQN28" s="3"/>
      <c r="BQO28" s="426"/>
      <c r="BQP28" s="3"/>
      <c r="BQQ28" s="564"/>
      <c r="BQR28" s="3"/>
      <c r="BQS28" s="426"/>
      <c r="BQT28" s="3"/>
      <c r="BQU28" s="564"/>
      <c r="BQV28" s="3"/>
      <c r="BQW28" s="426"/>
      <c r="BQX28" s="3"/>
      <c r="BQY28" s="564"/>
      <c r="BQZ28" s="3"/>
      <c r="BRA28" s="426"/>
      <c r="BRB28" s="3"/>
      <c r="BRC28" s="564"/>
      <c r="BRD28" s="3"/>
      <c r="BRE28" s="426"/>
      <c r="BRF28" s="3"/>
      <c r="BRG28" s="564"/>
      <c r="BRH28" s="3"/>
      <c r="BRI28" s="426"/>
      <c r="BRJ28" s="3"/>
      <c r="BRK28" s="564"/>
      <c r="BRL28" s="3"/>
      <c r="BRM28" s="426"/>
      <c r="BRN28" s="3"/>
      <c r="BRO28" s="564"/>
      <c r="BRP28" s="3"/>
      <c r="BRQ28" s="426"/>
      <c r="BRR28" s="3"/>
      <c r="BRS28" s="564"/>
      <c r="BRT28" s="3"/>
      <c r="BRU28" s="426"/>
      <c r="BRV28" s="3"/>
      <c r="BRW28" s="564"/>
      <c r="BRX28" s="3"/>
      <c r="BRY28" s="426"/>
      <c r="BRZ28" s="3"/>
      <c r="BSA28" s="564"/>
      <c r="BSB28" s="3"/>
      <c r="BSC28" s="426"/>
      <c r="BSD28" s="3"/>
      <c r="BSE28" s="564"/>
      <c r="BSF28" s="3"/>
      <c r="BSG28" s="426"/>
      <c r="BSH28" s="3"/>
      <c r="BSI28" s="564"/>
      <c r="BSJ28" s="3"/>
      <c r="BSK28" s="426"/>
      <c r="BSL28" s="3"/>
      <c r="BSM28" s="564"/>
      <c r="BSN28" s="3"/>
      <c r="BSO28" s="426"/>
      <c r="BSP28" s="3"/>
      <c r="BSQ28" s="564"/>
      <c r="BSR28" s="3"/>
      <c r="BSS28" s="426"/>
      <c r="BST28" s="3"/>
      <c r="BSU28" s="564"/>
      <c r="BSV28" s="3"/>
      <c r="BSW28" s="426"/>
      <c r="BSX28" s="3"/>
      <c r="BSY28" s="564"/>
      <c r="BSZ28" s="3"/>
      <c r="BTA28" s="426"/>
      <c r="BTB28" s="3"/>
      <c r="BTC28" s="564"/>
      <c r="BTD28" s="3"/>
      <c r="BTE28" s="426"/>
      <c r="BTF28" s="3"/>
      <c r="BTG28" s="564"/>
      <c r="BTH28" s="3"/>
      <c r="BTI28" s="426"/>
      <c r="BTJ28" s="3"/>
      <c r="BTK28" s="564"/>
      <c r="BTL28" s="3"/>
      <c r="BTM28" s="426"/>
      <c r="BTN28" s="3"/>
      <c r="BTO28" s="564"/>
      <c r="BTP28" s="3"/>
      <c r="BTQ28" s="426"/>
      <c r="BTR28" s="3"/>
      <c r="BTS28" s="564"/>
      <c r="BTT28" s="3"/>
      <c r="BTU28" s="426"/>
      <c r="BTV28" s="3"/>
      <c r="BTW28" s="564"/>
      <c r="BTX28" s="3"/>
      <c r="BTY28" s="426"/>
      <c r="BTZ28" s="3"/>
      <c r="BUA28" s="564"/>
      <c r="BUB28" s="3"/>
      <c r="BUC28" s="426"/>
      <c r="BUD28" s="3"/>
      <c r="BUE28" s="564"/>
      <c r="BUF28" s="3"/>
      <c r="BUG28" s="426"/>
      <c r="BUH28" s="3"/>
      <c r="BUI28" s="564"/>
      <c r="BUJ28" s="3"/>
      <c r="BUK28" s="426"/>
      <c r="BUL28" s="3"/>
      <c r="BUM28" s="564"/>
      <c r="BUN28" s="3"/>
      <c r="BUO28" s="426"/>
      <c r="BUP28" s="3"/>
      <c r="BUQ28" s="564"/>
      <c r="BUR28" s="3"/>
      <c r="BUS28" s="426"/>
      <c r="BUT28" s="3"/>
      <c r="BUU28" s="564"/>
      <c r="BUV28" s="3"/>
      <c r="BUW28" s="426"/>
      <c r="BUX28" s="3"/>
      <c r="BUY28" s="564"/>
      <c r="BUZ28" s="3"/>
      <c r="BVA28" s="426"/>
      <c r="BVB28" s="3"/>
      <c r="BVC28" s="564"/>
      <c r="BVD28" s="3"/>
      <c r="BVE28" s="426"/>
      <c r="BVF28" s="3"/>
      <c r="BVG28" s="564"/>
      <c r="BVH28" s="3"/>
      <c r="BVI28" s="426"/>
      <c r="BVJ28" s="3"/>
      <c r="BVK28" s="564"/>
      <c r="BVL28" s="3"/>
      <c r="BVM28" s="426"/>
      <c r="BVN28" s="3"/>
      <c r="BVO28" s="564"/>
      <c r="BVP28" s="3"/>
      <c r="BVQ28" s="426"/>
      <c r="BVR28" s="3"/>
      <c r="BVS28" s="564"/>
      <c r="BVT28" s="3"/>
      <c r="BVU28" s="426"/>
      <c r="BVV28" s="3"/>
      <c r="BVW28" s="564"/>
      <c r="BVX28" s="3"/>
      <c r="BVY28" s="426"/>
      <c r="BVZ28" s="3"/>
      <c r="BWA28" s="564"/>
      <c r="BWB28" s="3"/>
      <c r="BWC28" s="426"/>
      <c r="BWD28" s="3"/>
      <c r="BWE28" s="564"/>
      <c r="BWF28" s="3"/>
      <c r="BWG28" s="426"/>
      <c r="BWH28" s="3"/>
      <c r="BWI28" s="564"/>
      <c r="BWJ28" s="3"/>
      <c r="BWK28" s="426"/>
      <c r="BWL28" s="3"/>
      <c r="BWM28" s="564"/>
      <c r="BWN28" s="3"/>
      <c r="BWO28" s="426"/>
      <c r="BWP28" s="3"/>
      <c r="BWQ28" s="564"/>
      <c r="BWR28" s="3"/>
      <c r="BWS28" s="426"/>
      <c r="BWT28" s="3"/>
      <c r="BWU28" s="564"/>
      <c r="BWV28" s="3"/>
      <c r="BWW28" s="426"/>
      <c r="BWX28" s="3"/>
      <c r="BWY28" s="564"/>
      <c r="BWZ28" s="3"/>
      <c r="BXA28" s="426"/>
      <c r="BXB28" s="3"/>
      <c r="BXC28" s="564"/>
      <c r="BXD28" s="3"/>
      <c r="BXE28" s="426"/>
      <c r="BXF28" s="3"/>
      <c r="BXG28" s="564"/>
      <c r="BXH28" s="3"/>
      <c r="BXI28" s="426"/>
      <c r="BXJ28" s="3"/>
      <c r="BXK28" s="564"/>
      <c r="BXL28" s="3"/>
      <c r="BXM28" s="426"/>
      <c r="BXN28" s="3"/>
      <c r="BXO28" s="564"/>
      <c r="BXP28" s="3"/>
      <c r="BXQ28" s="426"/>
      <c r="BXR28" s="3"/>
      <c r="BXS28" s="564"/>
      <c r="BXT28" s="3"/>
      <c r="BXU28" s="426"/>
      <c r="BXV28" s="3"/>
      <c r="BXW28" s="564"/>
      <c r="BXX28" s="3"/>
      <c r="BXY28" s="426"/>
      <c r="BXZ28" s="3"/>
      <c r="BYA28" s="564"/>
      <c r="BYB28" s="3"/>
      <c r="BYC28" s="426"/>
      <c r="BYD28" s="3"/>
      <c r="BYE28" s="564"/>
      <c r="BYF28" s="3"/>
      <c r="BYG28" s="426"/>
      <c r="BYH28" s="3"/>
      <c r="BYI28" s="564"/>
      <c r="BYJ28" s="3"/>
      <c r="BYK28" s="426"/>
      <c r="BYL28" s="3"/>
      <c r="BYM28" s="564"/>
      <c r="BYN28" s="3"/>
      <c r="BYO28" s="426"/>
      <c r="BYP28" s="3"/>
      <c r="BYQ28" s="564"/>
      <c r="BYR28" s="3"/>
      <c r="BYS28" s="426"/>
      <c r="BYT28" s="3"/>
      <c r="BYU28" s="564"/>
      <c r="BYV28" s="3"/>
      <c r="BYW28" s="426"/>
      <c r="BYX28" s="3"/>
      <c r="BYY28" s="564"/>
      <c r="BYZ28" s="3"/>
      <c r="BZA28" s="426"/>
      <c r="BZB28" s="3"/>
      <c r="BZC28" s="564"/>
      <c r="BZD28" s="3"/>
      <c r="BZE28" s="426"/>
      <c r="BZF28" s="3"/>
      <c r="BZG28" s="564"/>
      <c r="BZH28" s="3"/>
      <c r="BZI28" s="426"/>
      <c r="BZJ28" s="3"/>
      <c r="BZK28" s="564"/>
      <c r="BZL28" s="3"/>
      <c r="BZM28" s="426"/>
      <c r="BZN28" s="3"/>
      <c r="BZO28" s="564"/>
      <c r="BZP28" s="3"/>
      <c r="BZQ28" s="426"/>
      <c r="BZR28" s="3"/>
      <c r="BZS28" s="564"/>
      <c r="BZT28" s="3"/>
      <c r="BZU28" s="426"/>
      <c r="BZV28" s="3"/>
      <c r="BZW28" s="564"/>
      <c r="BZX28" s="3"/>
      <c r="BZY28" s="426"/>
      <c r="BZZ28" s="3"/>
      <c r="CAA28" s="564"/>
      <c r="CAB28" s="3"/>
      <c r="CAC28" s="426"/>
      <c r="CAD28" s="3"/>
      <c r="CAE28" s="564"/>
      <c r="CAF28" s="3"/>
      <c r="CAG28" s="426"/>
      <c r="CAH28" s="3"/>
      <c r="CAI28" s="564"/>
      <c r="CAJ28" s="3"/>
      <c r="CAK28" s="426"/>
      <c r="CAL28" s="3"/>
      <c r="CAM28" s="564"/>
      <c r="CAN28" s="3"/>
      <c r="CAO28" s="426"/>
      <c r="CAP28" s="3"/>
      <c r="CAQ28" s="564"/>
      <c r="CAR28" s="3"/>
      <c r="CAS28" s="426"/>
      <c r="CAT28" s="3"/>
      <c r="CAU28" s="564"/>
      <c r="CAV28" s="3"/>
      <c r="CAW28" s="426"/>
      <c r="CAX28" s="3"/>
      <c r="CAY28" s="564"/>
      <c r="CAZ28" s="3"/>
      <c r="CBA28" s="426"/>
      <c r="CBB28" s="3"/>
      <c r="CBC28" s="564"/>
      <c r="CBD28" s="3"/>
      <c r="CBE28" s="426"/>
      <c r="CBF28" s="3"/>
      <c r="CBG28" s="564"/>
      <c r="CBH28" s="3"/>
      <c r="CBI28" s="426"/>
      <c r="CBJ28" s="3"/>
      <c r="CBK28" s="564"/>
      <c r="CBL28" s="3"/>
      <c r="CBM28" s="426"/>
      <c r="CBN28" s="3"/>
      <c r="CBO28" s="564"/>
      <c r="CBP28" s="3"/>
      <c r="CBQ28" s="426"/>
      <c r="CBR28" s="3"/>
      <c r="CBS28" s="564"/>
      <c r="CBT28" s="3"/>
      <c r="CBU28" s="426"/>
      <c r="CBV28" s="3"/>
      <c r="CBW28" s="564"/>
      <c r="CBX28" s="3"/>
      <c r="CBY28" s="426"/>
      <c r="CBZ28" s="3"/>
      <c r="CCA28" s="564"/>
      <c r="CCB28" s="3"/>
      <c r="CCC28" s="426"/>
      <c r="CCD28" s="3"/>
      <c r="CCE28" s="564"/>
      <c r="CCF28" s="3"/>
      <c r="CCG28" s="426"/>
      <c r="CCH28" s="3"/>
      <c r="CCI28" s="564"/>
      <c r="CCJ28" s="3"/>
      <c r="CCK28" s="426"/>
      <c r="CCL28" s="3"/>
      <c r="CCM28" s="564"/>
      <c r="CCN28" s="3"/>
      <c r="CCO28" s="426"/>
      <c r="CCP28" s="3"/>
      <c r="CCQ28" s="564"/>
      <c r="CCR28" s="3"/>
      <c r="CCS28" s="426"/>
      <c r="CCT28" s="3"/>
      <c r="CCU28" s="564"/>
      <c r="CCV28" s="3"/>
      <c r="CCW28" s="426"/>
      <c r="CCX28" s="3"/>
      <c r="CCY28" s="564"/>
      <c r="CCZ28" s="3"/>
      <c r="CDA28" s="426"/>
      <c r="CDB28" s="3"/>
      <c r="CDC28" s="564"/>
      <c r="CDD28" s="3"/>
      <c r="CDE28" s="426"/>
      <c r="CDF28" s="3"/>
      <c r="CDG28" s="564"/>
      <c r="CDH28" s="3"/>
      <c r="CDI28" s="426"/>
      <c r="CDJ28" s="3"/>
      <c r="CDK28" s="564"/>
      <c r="CDL28" s="3"/>
      <c r="CDM28" s="426"/>
      <c r="CDN28" s="3"/>
      <c r="CDO28" s="564"/>
      <c r="CDP28" s="3"/>
      <c r="CDQ28" s="426"/>
      <c r="CDR28" s="3"/>
      <c r="CDS28" s="564"/>
      <c r="CDT28" s="3"/>
      <c r="CDU28" s="426"/>
      <c r="CDV28" s="3"/>
      <c r="CDW28" s="564"/>
      <c r="CDX28" s="3"/>
      <c r="CDY28" s="426"/>
      <c r="CDZ28" s="3"/>
      <c r="CEA28" s="564"/>
      <c r="CEB28" s="3"/>
      <c r="CEC28" s="426"/>
      <c r="CED28" s="3"/>
      <c r="CEE28" s="564"/>
      <c r="CEF28" s="3"/>
      <c r="CEG28" s="426"/>
      <c r="CEH28" s="3"/>
      <c r="CEI28" s="564"/>
      <c r="CEJ28" s="3"/>
      <c r="CEK28" s="426"/>
      <c r="CEL28" s="3"/>
      <c r="CEM28" s="564"/>
      <c r="CEN28" s="3"/>
      <c r="CEO28" s="426"/>
      <c r="CEP28" s="3"/>
      <c r="CEQ28" s="564"/>
      <c r="CER28" s="3"/>
      <c r="CES28" s="426"/>
      <c r="CET28" s="3"/>
      <c r="CEU28" s="564"/>
      <c r="CEV28" s="3"/>
      <c r="CEW28" s="426"/>
      <c r="CEX28" s="3"/>
      <c r="CEY28" s="564"/>
      <c r="CEZ28" s="3"/>
      <c r="CFA28" s="426"/>
      <c r="CFB28" s="3"/>
      <c r="CFC28" s="564"/>
      <c r="CFD28" s="3"/>
      <c r="CFE28" s="426"/>
      <c r="CFF28" s="3"/>
      <c r="CFG28" s="564"/>
      <c r="CFH28" s="3"/>
      <c r="CFI28" s="426"/>
      <c r="CFJ28" s="3"/>
      <c r="CFK28" s="564"/>
      <c r="CFL28" s="3"/>
      <c r="CFM28" s="426"/>
      <c r="CFN28" s="3"/>
      <c r="CFO28" s="564"/>
      <c r="CFP28" s="3"/>
      <c r="CFQ28" s="426"/>
      <c r="CFR28" s="3"/>
      <c r="CFS28" s="564"/>
      <c r="CFT28" s="3"/>
      <c r="CFU28" s="426"/>
      <c r="CFV28" s="3"/>
      <c r="CFW28" s="564"/>
      <c r="CFX28" s="3"/>
      <c r="CFY28" s="426"/>
      <c r="CFZ28" s="3"/>
      <c r="CGA28" s="564"/>
      <c r="CGB28" s="3"/>
      <c r="CGC28" s="426"/>
      <c r="CGD28" s="3"/>
      <c r="CGE28" s="564"/>
      <c r="CGF28" s="3"/>
      <c r="CGG28" s="426"/>
      <c r="CGH28" s="3"/>
      <c r="CGI28" s="564"/>
      <c r="CGJ28" s="3"/>
      <c r="CGK28" s="426"/>
      <c r="CGL28" s="3"/>
      <c r="CGM28" s="564"/>
      <c r="CGN28" s="3"/>
      <c r="CGO28" s="426"/>
      <c r="CGP28" s="3"/>
      <c r="CGQ28" s="564"/>
      <c r="CGR28" s="3"/>
      <c r="CGS28" s="426"/>
      <c r="CGT28" s="3"/>
      <c r="CGU28" s="564"/>
      <c r="CGV28" s="3"/>
      <c r="CGW28" s="426"/>
      <c r="CGX28" s="3"/>
      <c r="CGY28" s="564"/>
      <c r="CGZ28" s="3"/>
      <c r="CHA28" s="426"/>
      <c r="CHB28" s="3"/>
      <c r="CHC28" s="564"/>
      <c r="CHD28" s="3"/>
      <c r="CHE28" s="426"/>
      <c r="CHF28" s="3"/>
      <c r="CHG28" s="564"/>
      <c r="CHH28" s="3"/>
      <c r="CHI28" s="426"/>
      <c r="CHJ28" s="3"/>
      <c r="CHK28" s="564"/>
      <c r="CHL28" s="3"/>
      <c r="CHM28" s="426"/>
      <c r="CHN28" s="3"/>
      <c r="CHO28" s="564"/>
      <c r="CHP28" s="3"/>
      <c r="CHQ28" s="426"/>
      <c r="CHR28" s="3"/>
      <c r="CHS28" s="564"/>
      <c r="CHT28" s="3"/>
      <c r="CHU28" s="426"/>
      <c r="CHV28" s="3"/>
      <c r="CHW28" s="564"/>
      <c r="CHX28" s="3"/>
      <c r="CHY28" s="426"/>
      <c r="CHZ28" s="3"/>
      <c r="CIA28" s="564"/>
      <c r="CIB28" s="3"/>
      <c r="CIC28" s="426"/>
      <c r="CID28" s="3"/>
      <c r="CIE28" s="564"/>
      <c r="CIF28" s="3"/>
      <c r="CIG28" s="426"/>
      <c r="CIH28" s="3"/>
      <c r="CII28" s="564"/>
      <c r="CIJ28" s="3"/>
      <c r="CIK28" s="426"/>
      <c r="CIL28" s="3"/>
      <c r="CIM28" s="564"/>
      <c r="CIN28" s="3"/>
      <c r="CIO28" s="426"/>
      <c r="CIP28" s="3"/>
      <c r="CIQ28" s="564"/>
      <c r="CIR28" s="3"/>
      <c r="CIS28" s="426"/>
      <c r="CIT28" s="3"/>
      <c r="CIU28" s="564"/>
      <c r="CIV28" s="3"/>
      <c r="CIW28" s="426"/>
      <c r="CIX28" s="3"/>
      <c r="CIY28" s="564"/>
      <c r="CIZ28" s="3"/>
      <c r="CJA28" s="426"/>
      <c r="CJB28" s="3"/>
      <c r="CJC28" s="564"/>
      <c r="CJD28" s="3"/>
      <c r="CJE28" s="426"/>
      <c r="CJF28" s="3"/>
      <c r="CJG28" s="564"/>
      <c r="CJH28" s="3"/>
      <c r="CJI28" s="426"/>
      <c r="CJJ28" s="3"/>
      <c r="CJK28" s="564"/>
      <c r="CJL28" s="3"/>
      <c r="CJM28" s="426"/>
      <c r="CJN28" s="3"/>
      <c r="CJO28" s="564"/>
      <c r="CJP28" s="3"/>
      <c r="CJQ28" s="426"/>
      <c r="CJR28" s="3"/>
      <c r="CJS28" s="564"/>
      <c r="CJT28" s="3"/>
      <c r="CJU28" s="426"/>
      <c r="CJV28" s="3"/>
      <c r="CJW28" s="564"/>
      <c r="CJX28" s="3"/>
      <c r="CJY28" s="426"/>
      <c r="CJZ28" s="3"/>
      <c r="CKA28" s="564"/>
      <c r="CKB28" s="3"/>
      <c r="CKC28" s="426"/>
      <c r="CKD28" s="3"/>
      <c r="CKE28" s="564"/>
      <c r="CKF28" s="3"/>
      <c r="CKG28" s="426"/>
      <c r="CKH28" s="3"/>
      <c r="CKI28" s="564"/>
      <c r="CKJ28" s="3"/>
      <c r="CKK28" s="426"/>
      <c r="CKL28" s="3"/>
      <c r="CKM28" s="564"/>
      <c r="CKN28" s="3"/>
      <c r="CKO28" s="426"/>
      <c r="CKP28" s="3"/>
      <c r="CKQ28" s="564"/>
      <c r="CKR28" s="3"/>
      <c r="CKS28" s="426"/>
      <c r="CKT28" s="3"/>
      <c r="CKU28" s="564"/>
      <c r="CKV28" s="3"/>
      <c r="CKW28" s="426"/>
      <c r="CKX28" s="3"/>
      <c r="CKY28" s="564"/>
      <c r="CKZ28" s="3"/>
      <c r="CLA28" s="426"/>
      <c r="CLB28" s="3"/>
      <c r="CLC28" s="564"/>
      <c r="CLD28" s="3"/>
      <c r="CLE28" s="426"/>
      <c r="CLF28" s="3"/>
      <c r="CLG28" s="564"/>
      <c r="CLH28" s="3"/>
      <c r="CLI28" s="426"/>
      <c r="CLJ28" s="3"/>
      <c r="CLK28" s="564"/>
      <c r="CLL28" s="3"/>
      <c r="CLM28" s="426"/>
      <c r="CLN28" s="3"/>
      <c r="CLO28" s="564"/>
      <c r="CLP28" s="3"/>
      <c r="CLQ28" s="426"/>
      <c r="CLR28" s="3"/>
      <c r="CLS28" s="564"/>
      <c r="CLT28" s="3"/>
      <c r="CLU28" s="426"/>
      <c r="CLV28" s="3"/>
      <c r="CLW28" s="564"/>
      <c r="CLX28" s="3"/>
      <c r="CLY28" s="426"/>
      <c r="CLZ28" s="3"/>
      <c r="CMA28" s="564"/>
      <c r="CMB28" s="3"/>
      <c r="CMC28" s="426"/>
      <c r="CMD28" s="3"/>
      <c r="CME28" s="564"/>
      <c r="CMF28" s="3"/>
      <c r="CMG28" s="426"/>
      <c r="CMH28" s="3"/>
      <c r="CMI28" s="564"/>
      <c r="CMJ28" s="3"/>
      <c r="CMK28" s="426"/>
      <c r="CML28" s="3"/>
      <c r="CMM28" s="564"/>
      <c r="CMN28" s="3"/>
      <c r="CMO28" s="426"/>
      <c r="CMP28" s="3"/>
      <c r="CMQ28" s="564"/>
      <c r="CMR28" s="3"/>
      <c r="CMS28" s="426"/>
      <c r="CMT28" s="3"/>
      <c r="CMU28" s="564"/>
      <c r="CMV28" s="3"/>
      <c r="CMW28" s="426"/>
      <c r="CMX28" s="3"/>
      <c r="CMY28" s="564"/>
      <c r="CMZ28" s="3"/>
      <c r="CNA28" s="426"/>
      <c r="CNB28" s="3"/>
      <c r="CNC28" s="564"/>
      <c r="CND28" s="3"/>
      <c r="CNE28" s="426"/>
      <c r="CNF28" s="3"/>
      <c r="CNG28" s="564"/>
      <c r="CNH28" s="3"/>
      <c r="CNI28" s="426"/>
      <c r="CNJ28" s="3"/>
      <c r="CNK28" s="564"/>
      <c r="CNL28" s="3"/>
      <c r="CNM28" s="426"/>
      <c r="CNN28" s="3"/>
      <c r="CNO28" s="564"/>
      <c r="CNP28" s="3"/>
      <c r="CNQ28" s="426"/>
      <c r="CNR28" s="3"/>
      <c r="CNS28" s="564"/>
      <c r="CNT28" s="3"/>
      <c r="CNU28" s="426"/>
      <c r="CNV28" s="3"/>
      <c r="CNW28" s="564"/>
      <c r="CNX28" s="3"/>
      <c r="CNY28" s="426"/>
      <c r="CNZ28" s="3"/>
      <c r="COA28" s="564"/>
      <c r="COB28" s="3"/>
      <c r="COC28" s="426"/>
      <c r="COD28" s="3"/>
      <c r="COE28" s="564"/>
      <c r="COF28" s="3"/>
      <c r="COG28" s="426"/>
      <c r="COH28" s="3"/>
      <c r="COI28" s="564"/>
      <c r="COJ28" s="3"/>
      <c r="COK28" s="426"/>
      <c r="COL28" s="3"/>
      <c r="COM28" s="564"/>
      <c r="CON28" s="3"/>
      <c r="COO28" s="426"/>
      <c r="COP28" s="3"/>
      <c r="COQ28" s="564"/>
      <c r="COR28" s="3"/>
      <c r="COS28" s="426"/>
      <c r="COT28" s="3"/>
      <c r="COU28" s="564"/>
      <c r="COV28" s="3"/>
      <c r="COW28" s="426"/>
      <c r="COX28" s="3"/>
      <c r="COY28" s="564"/>
      <c r="COZ28" s="3"/>
      <c r="CPA28" s="426"/>
      <c r="CPB28" s="3"/>
      <c r="CPC28" s="564"/>
      <c r="CPD28" s="3"/>
      <c r="CPE28" s="426"/>
      <c r="CPF28" s="3"/>
      <c r="CPG28" s="564"/>
      <c r="CPH28" s="3"/>
      <c r="CPI28" s="426"/>
      <c r="CPJ28" s="3"/>
      <c r="CPK28" s="564"/>
      <c r="CPL28" s="3"/>
      <c r="CPM28" s="426"/>
      <c r="CPN28" s="3"/>
      <c r="CPO28" s="564"/>
      <c r="CPP28" s="3"/>
      <c r="CPQ28" s="426"/>
      <c r="CPR28" s="3"/>
      <c r="CPS28" s="564"/>
      <c r="CPT28" s="3"/>
      <c r="CPU28" s="426"/>
      <c r="CPV28" s="3"/>
      <c r="CPW28" s="564"/>
      <c r="CPX28" s="3"/>
      <c r="CPY28" s="426"/>
      <c r="CPZ28" s="3"/>
      <c r="CQA28" s="564"/>
      <c r="CQB28" s="3"/>
      <c r="CQC28" s="426"/>
      <c r="CQD28" s="3"/>
      <c r="CQE28" s="564"/>
      <c r="CQF28" s="3"/>
      <c r="CQG28" s="426"/>
      <c r="CQH28" s="3"/>
      <c r="CQI28" s="564"/>
      <c r="CQJ28" s="3"/>
      <c r="CQK28" s="426"/>
      <c r="CQL28" s="3"/>
      <c r="CQM28" s="564"/>
      <c r="CQN28" s="3"/>
      <c r="CQO28" s="426"/>
      <c r="CQP28" s="3"/>
      <c r="CQQ28" s="564"/>
      <c r="CQR28" s="3"/>
      <c r="CQS28" s="426"/>
      <c r="CQT28" s="3"/>
      <c r="CQU28" s="564"/>
      <c r="CQV28" s="3"/>
      <c r="CQW28" s="426"/>
      <c r="CQX28" s="3"/>
      <c r="CQY28" s="564"/>
      <c r="CQZ28" s="3"/>
      <c r="CRA28" s="426"/>
      <c r="CRB28" s="3"/>
      <c r="CRC28" s="564"/>
      <c r="CRD28" s="3"/>
      <c r="CRE28" s="426"/>
      <c r="CRF28" s="3"/>
      <c r="CRG28" s="564"/>
      <c r="CRH28" s="3"/>
      <c r="CRI28" s="426"/>
      <c r="CRJ28" s="3"/>
      <c r="CRK28" s="564"/>
      <c r="CRL28" s="3"/>
      <c r="CRM28" s="426"/>
      <c r="CRN28" s="3"/>
      <c r="CRO28" s="564"/>
      <c r="CRP28" s="3"/>
      <c r="CRQ28" s="426"/>
      <c r="CRR28" s="3"/>
      <c r="CRS28" s="564"/>
      <c r="CRT28" s="3"/>
      <c r="CRU28" s="426"/>
      <c r="CRV28" s="3"/>
      <c r="CRW28" s="564"/>
      <c r="CRX28" s="3"/>
      <c r="CRY28" s="426"/>
      <c r="CRZ28" s="3"/>
      <c r="CSA28" s="564"/>
      <c r="CSB28" s="3"/>
      <c r="CSC28" s="426"/>
      <c r="CSD28" s="3"/>
      <c r="CSE28" s="564"/>
      <c r="CSF28" s="3"/>
      <c r="CSG28" s="426"/>
      <c r="CSH28" s="3"/>
      <c r="CSI28" s="564"/>
      <c r="CSJ28" s="3"/>
      <c r="CSK28" s="426"/>
      <c r="CSL28" s="3"/>
      <c r="CSM28" s="564"/>
      <c r="CSN28" s="3"/>
      <c r="CSO28" s="426"/>
      <c r="CSP28" s="3"/>
      <c r="CSQ28" s="564"/>
      <c r="CSR28" s="3"/>
      <c r="CSS28" s="426"/>
      <c r="CST28" s="3"/>
      <c r="CSU28" s="564"/>
      <c r="CSV28" s="3"/>
      <c r="CSW28" s="426"/>
      <c r="CSX28" s="3"/>
      <c r="CSY28" s="564"/>
      <c r="CSZ28" s="3"/>
      <c r="CTA28" s="426"/>
      <c r="CTB28" s="3"/>
      <c r="CTC28" s="564"/>
      <c r="CTD28" s="3"/>
      <c r="CTE28" s="426"/>
      <c r="CTF28" s="3"/>
      <c r="CTG28" s="564"/>
      <c r="CTH28" s="3"/>
      <c r="CTI28" s="426"/>
      <c r="CTJ28" s="3"/>
      <c r="CTK28" s="564"/>
      <c r="CTL28" s="3"/>
      <c r="CTM28" s="426"/>
      <c r="CTN28" s="3"/>
      <c r="CTO28" s="564"/>
      <c r="CTP28" s="3"/>
      <c r="CTQ28" s="426"/>
      <c r="CTR28" s="3"/>
      <c r="CTS28" s="564"/>
      <c r="CTT28" s="3"/>
      <c r="CTU28" s="426"/>
      <c r="CTV28" s="3"/>
      <c r="CTW28" s="564"/>
      <c r="CTX28" s="3"/>
      <c r="CTY28" s="426"/>
      <c r="CTZ28" s="3"/>
      <c r="CUA28" s="564"/>
      <c r="CUB28" s="3"/>
      <c r="CUC28" s="426"/>
      <c r="CUD28" s="3"/>
      <c r="CUE28" s="564"/>
      <c r="CUF28" s="3"/>
      <c r="CUG28" s="426"/>
      <c r="CUH28" s="3"/>
      <c r="CUI28" s="564"/>
      <c r="CUJ28" s="3"/>
      <c r="CUK28" s="426"/>
      <c r="CUL28" s="3"/>
      <c r="CUM28" s="564"/>
      <c r="CUN28" s="3"/>
      <c r="CUO28" s="426"/>
      <c r="CUP28" s="3"/>
      <c r="CUQ28" s="564"/>
      <c r="CUR28" s="3"/>
      <c r="CUS28" s="426"/>
      <c r="CUT28" s="3"/>
      <c r="CUU28" s="564"/>
      <c r="CUV28" s="3"/>
      <c r="CUW28" s="426"/>
      <c r="CUX28" s="3"/>
      <c r="CUY28" s="564"/>
      <c r="CUZ28" s="3"/>
      <c r="CVA28" s="426"/>
      <c r="CVB28" s="3"/>
      <c r="CVC28" s="564"/>
      <c r="CVD28" s="3"/>
      <c r="CVE28" s="426"/>
      <c r="CVF28" s="3"/>
      <c r="CVG28" s="564"/>
      <c r="CVH28" s="3"/>
      <c r="CVI28" s="426"/>
      <c r="CVJ28" s="3"/>
      <c r="CVK28" s="564"/>
      <c r="CVL28" s="3"/>
      <c r="CVM28" s="426"/>
      <c r="CVN28" s="3"/>
      <c r="CVO28" s="564"/>
      <c r="CVP28" s="3"/>
      <c r="CVQ28" s="426"/>
      <c r="CVR28" s="3"/>
      <c r="CVS28" s="564"/>
      <c r="CVT28" s="3"/>
      <c r="CVU28" s="426"/>
      <c r="CVV28" s="3"/>
      <c r="CVW28" s="564"/>
      <c r="CVX28" s="3"/>
      <c r="CVY28" s="426"/>
      <c r="CVZ28" s="3"/>
      <c r="CWA28" s="564"/>
      <c r="CWB28" s="3"/>
      <c r="CWC28" s="426"/>
      <c r="CWD28" s="3"/>
      <c r="CWE28" s="564"/>
      <c r="CWF28" s="3"/>
      <c r="CWG28" s="426"/>
      <c r="CWH28" s="3"/>
      <c r="CWI28" s="564"/>
      <c r="CWJ28" s="3"/>
      <c r="CWK28" s="426"/>
      <c r="CWL28" s="3"/>
      <c r="CWM28" s="564"/>
      <c r="CWN28" s="3"/>
      <c r="CWO28" s="426"/>
      <c r="CWP28" s="3"/>
      <c r="CWQ28" s="564"/>
      <c r="CWR28" s="3"/>
      <c r="CWS28" s="426"/>
      <c r="CWT28" s="3"/>
      <c r="CWU28" s="564"/>
      <c r="CWV28" s="3"/>
      <c r="CWW28" s="426"/>
      <c r="CWX28" s="3"/>
      <c r="CWY28" s="564"/>
      <c r="CWZ28" s="3"/>
      <c r="CXA28" s="426"/>
      <c r="CXB28" s="3"/>
      <c r="CXC28" s="564"/>
      <c r="CXD28" s="3"/>
      <c r="CXE28" s="426"/>
      <c r="CXF28" s="3"/>
      <c r="CXG28" s="564"/>
      <c r="CXH28" s="3"/>
      <c r="CXI28" s="426"/>
      <c r="CXJ28" s="3"/>
      <c r="CXK28" s="564"/>
      <c r="CXL28" s="3"/>
      <c r="CXM28" s="426"/>
      <c r="CXN28" s="3"/>
      <c r="CXO28" s="564"/>
      <c r="CXP28" s="3"/>
      <c r="CXQ28" s="426"/>
      <c r="CXR28" s="3"/>
      <c r="CXS28" s="564"/>
      <c r="CXT28" s="3"/>
      <c r="CXU28" s="426"/>
      <c r="CXV28" s="3"/>
      <c r="CXW28" s="564"/>
      <c r="CXX28" s="3"/>
      <c r="CXY28" s="426"/>
      <c r="CXZ28" s="3"/>
      <c r="CYA28" s="564"/>
      <c r="CYB28" s="3"/>
      <c r="CYC28" s="426"/>
      <c r="CYD28" s="3"/>
      <c r="CYE28" s="564"/>
      <c r="CYF28" s="3"/>
      <c r="CYG28" s="426"/>
      <c r="CYH28" s="3"/>
      <c r="CYI28" s="564"/>
      <c r="CYJ28" s="3"/>
      <c r="CYK28" s="426"/>
      <c r="CYL28" s="3"/>
      <c r="CYM28" s="564"/>
      <c r="CYN28" s="3"/>
      <c r="CYO28" s="426"/>
      <c r="CYP28" s="3"/>
      <c r="CYQ28" s="564"/>
      <c r="CYR28" s="3"/>
      <c r="CYS28" s="426"/>
      <c r="CYT28" s="3"/>
      <c r="CYU28" s="564"/>
      <c r="CYV28" s="3"/>
      <c r="CYW28" s="426"/>
      <c r="CYX28" s="3"/>
      <c r="CYY28" s="564"/>
      <c r="CYZ28" s="3"/>
      <c r="CZA28" s="426"/>
      <c r="CZB28" s="3"/>
      <c r="CZC28" s="564"/>
      <c r="CZD28" s="3"/>
      <c r="CZE28" s="426"/>
      <c r="CZF28" s="3"/>
      <c r="CZG28" s="564"/>
      <c r="CZH28" s="3"/>
      <c r="CZI28" s="426"/>
      <c r="CZJ28" s="3"/>
      <c r="CZK28" s="564"/>
      <c r="CZL28" s="3"/>
      <c r="CZM28" s="426"/>
      <c r="CZN28" s="3"/>
      <c r="CZO28" s="564"/>
      <c r="CZP28" s="3"/>
      <c r="CZQ28" s="426"/>
      <c r="CZR28" s="3"/>
      <c r="CZS28" s="564"/>
      <c r="CZT28" s="3"/>
      <c r="CZU28" s="426"/>
      <c r="CZV28" s="3"/>
      <c r="CZW28" s="564"/>
      <c r="CZX28" s="3"/>
      <c r="CZY28" s="426"/>
      <c r="CZZ28" s="3"/>
      <c r="DAA28" s="564"/>
      <c r="DAB28" s="3"/>
      <c r="DAC28" s="426"/>
      <c r="DAD28" s="3"/>
      <c r="DAE28" s="564"/>
      <c r="DAF28" s="3"/>
      <c r="DAG28" s="426"/>
      <c r="DAH28" s="3"/>
      <c r="DAI28" s="564"/>
      <c r="DAJ28" s="3"/>
      <c r="DAK28" s="426"/>
      <c r="DAL28" s="3"/>
      <c r="DAM28" s="564"/>
      <c r="DAN28" s="3"/>
      <c r="DAO28" s="426"/>
      <c r="DAP28" s="3"/>
      <c r="DAQ28" s="564"/>
      <c r="DAR28" s="3"/>
      <c r="DAS28" s="426"/>
      <c r="DAT28" s="3"/>
      <c r="DAU28" s="564"/>
      <c r="DAV28" s="3"/>
      <c r="DAW28" s="426"/>
      <c r="DAX28" s="3"/>
      <c r="DAY28" s="564"/>
      <c r="DAZ28" s="3"/>
      <c r="DBA28" s="426"/>
      <c r="DBB28" s="3"/>
      <c r="DBC28" s="564"/>
      <c r="DBD28" s="3"/>
      <c r="DBE28" s="426"/>
      <c r="DBF28" s="3"/>
      <c r="DBG28" s="564"/>
      <c r="DBH28" s="3"/>
      <c r="DBI28" s="426"/>
      <c r="DBJ28" s="3"/>
      <c r="DBK28" s="564"/>
      <c r="DBL28" s="3"/>
      <c r="DBM28" s="426"/>
      <c r="DBN28" s="3"/>
      <c r="DBO28" s="564"/>
      <c r="DBP28" s="3"/>
      <c r="DBQ28" s="426"/>
      <c r="DBR28" s="3"/>
      <c r="DBS28" s="564"/>
      <c r="DBT28" s="3"/>
      <c r="DBU28" s="426"/>
      <c r="DBV28" s="3"/>
      <c r="DBW28" s="564"/>
      <c r="DBX28" s="3"/>
      <c r="DBY28" s="426"/>
      <c r="DBZ28" s="3"/>
      <c r="DCA28" s="564"/>
      <c r="DCB28" s="3"/>
      <c r="DCC28" s="426"/>
      <c r="DCD28" s="3"/>
      <c r="DCE28" s="564"/>
      <c r="DCF28" s="3"/>
      <c r="DCG28" s="426"/>
      <c r="DCH28" s="3"/>
      <c r="DCI28" s="564"/>
      <c r="DCJ28" s="3"/>
      <c r="DCK28" s="426"/>
      <c r="DCL28" s="3"/>
      <c r="DCM28" s="564"/>
      <c r="DCN28" s="3"/>
      <c r="DCO28" s="426"/>
      <c r="DCP28" s="3"/>
      <c r="DCQ28" s="564"/>
      <c r="DCR28" s="3"/>
      <c r="DCS28" s="426"/>
      <c r="DCT28" s="3"/>
      <c r="DCU28" s="564"/>
      <c r="DCV28" s="3"/>
      <c r="DCW28" s="426"/>
      <c r="DCX28" s="3"/>
      <c r="DCY28" s="564"/>
      <c r="DCZ28" s="3"/>
      <c r="DDA28" s="426"/>
      <c r="DDB28" s="3"/>
      <c r="DDC28" s="564"/>
      <c r="DDD28" s="3"/>
      <c r="DDE28" s="426"/>
      <c r="DDF28" s="3"/>
      <c r="DDG28" s="564"/>
      <c r="DDH28" s="3"/>
      <c r="DDI28" s="426"/>
      <c r="DDJ28" s="3"/>
      <c r="DDK28" s="564"/>
      <c r="DDL28" s="3"/>
      <c r="DDM28" s="426"/>
      <c r="DDN28" s="3"/>
      <c r="DDO28" s="564"/>
      <c r="DDP28" s="3"/>
      <c r="DDQ28" s="426"/>
      <c r="DDR28" s="3"/>
      <c r="DDS28" s="564"/>
      <c r="DDT28" s="3"/>
      <c r="DDU28" s="426"/>
      <c r="DDV28" s="3"/>
      <c r="DDW28" s="564"/>
      <c r="DDX28" s="3"/>
      <c r="DDY28" s="426"/>
      <c r="DDZ28" s="3"/>
      <c r="DEA28" s="564"/>
      <c r="DEB28" s="3"/>
      <c r="DEC28" s="426"/>
      <c r="DED28" s="3"/>
      <c r="DEE28" s="564"/>
      <c r="DEF28" s="3"/>
      <c r="DEG28" s="426"/>
      <c r="DEH28" s="3"/>
      <c r="DEI28" s="564"/>
      <c r="DEJ28" s="3"/>
      <c r="DEK28" s="426"/>
      <c r="DEL28" s="3"/>
      <c r="DEM28" s="564"/>
      <c r="DEN28" s="3"/>
      <c r="DEO28" s="426"/>
      <c r="DEP28" s="3"/>
      <c r="DEQ28" s="564"/>
      <c r="DER28" s="3"/>
      <c r="DES28" s="426"/>
      <c r="DET28" s="3"/>
      <c r="DEU28" s="564"/>
      <c r="DEV28" s="3"/>
      <c r="DEW28" s="426"/>
      <c r="DEX28" s="3"/>
      <c r="DEY28" s="564"/>
      <c r="DEZ28" s="3"/>
      <c r="DFA28" s="426"/>
      <c r="DFB28" s="3"/>
      <c r="DFC28" s="564"/>
      <c r="DFD28" s="3"/>
      <c r="DFE28" s="426"/>
      <c r="DFF28" s="3"/>
      <c r="DFG28" s="564"/>
      <c r="DFH28" s="3"/>
      <c r="DFI28" s="426"/>
      <c r="DFJ28" s="3"/>
      <c r="DFK28" s="564"/>
      <c r="DFL28" s="3"/>
      <c r="DFM28" s="426"/>
      <c r="DFN28" s="3"/>
      <c r="DFO28" s="564"/>
      <c r="DFP28" s="3"/>
      <c r="DFQ28" s="426"/>
      <c r="DFR28" s="3"/>
      <c r="DFS28" s="564"/>
      <c r="DFT28" s="3"/>
      <c r="DFU28" s="426"/>
      <c r="DFV28" s="3"/>
      <c r="DFW28" s="564"/>
      <c r="DFX28" s="3"/>
      <c r="DFY28" s="426"/>
      <c r="DFZ28" s="3"/>
      <c r="DGA28" s="564"/>
      <c r="DGB28" s="3"/>
      <c r="DGC28" s="426"/>
      <c r="DGD28" s="3"/>
      <c r="DGE28" s="564"/>
      <c r="DGF28" s="3"/>
      <c r="DGG28" s="426"/>
      <c r="DGH28" s="3"/>
      <c r="DGI28" s="564"/>
      <c r="DGJ28" s="3"/>
      <c r="DGK28" s="426"/>
      <c r="DGL28" s="3"/>
      <c r="DGM28" s="564"/>
      <c r="DGN28" s="3"/>
      <c r="DGO28" s="426"/>
      <c r="DGP28" s="3"/>
      <c r="DGQ28" s="564"/>
      <c r="DGR28" s="3"/>
      <c r="DGS28" s="426"/>
      <c r="DGT28" s="3"/>
      <c r="DGU28" s="564"/>
      <c r="DGV28" s="3"/>
      <c r="DGW28" s="426"/>
      <c r="DGX28" s="3"/>
      <c r="DGY28" s="564"/>
      <c r="DGZ28" s="3"/>
      <c r="DHA28" s="426"/>
      <c r="DHB28" s="3"/>
      <c r="DHC28" s="564"/>
      <c r="DHD28" s="3"/>
      <c r="DHE28" s="426"/>
      <c r="DHF28" s="3"/>
      <c r="DHG28" s="564"/>
      <c r="DHH28" s="3"/>
      <c r="DHI28" s="426"/>
      <c r="DHJ28" s="3"/>
      <c r="DHK28" s="564"/>
      <c r="DHL28" s="3"/>
      <c r="DHM28" s="426"/>
      <c r="DHN28" s="3"/>
      <c r="DHO28" s="564"/>
      <c r="DHP28" s="3"/>
      <c r="DHQ28" s="426"/>
      <c r="DHR28" s="3"/>
      <c r="DHS28" s="564"/>
      <c r="DHT28" s="3"/>
      <c r="DHU28" s="426"/>
      <c r="DHV28" s="3"/>
      <c r="DHW28" s="564"/>
      <c r="DHX28" s="3"/>
      <c r="DHY28" s="426"/>
      <c r="DHZ28" s="3"/>
      <c r="DIA28" s="564"/>
      <c r="DIB28" s="3"/>
      <c r="DIC28" s="426"/>
      <c r="DID28" s="3"/>
      <c r="DIE28" s="564"/>
      <c r="DIF28" s="3"/>
      <c r="DIG28" s="426"/>
      <c r="DIH28" s="3"/>
      <c r="DII28" s="564"/>
      <c r="DIJ28" s="3"/>
      <c r="DIK28" s="426"/>
      <c r="DIL28" s="3"/>
      <c r="DIM28" s="564"/>
      <c r="DIN28" s="3"/>
      <c r="DIO28" s="426"/>
      <c r="DIP28" s="3"/>
      <c r="DIQ28" s="564"/>
      <c r="DIR28" s="3"/>
      <c r="DIS28" s="426"/>
      <c r="DIT28" s="3"/>
      <c r="DIU28" s="564"/>
      <c r="DIV28" s="3"/>
      <c r="DIW28" s="426"/>
      <c r="DIX28" s="3"/>
      <c r="DIY28" s="564"/>
      <c r="DIZ28" s="3"/>
      <c r="DJA28" s="426"/>
      <c r="DJB28" s="3"/>
      <c r="DJC28" s="564"/>
      <c r="DJD28" s="3"/>
      <c r="DJE28" s="426"/>
      <c r="DJF28" s="3"/>
      <c r="DJG28" s="564"/>
      <c r="DJH28" s="3"/>
      <c r="DJI28" s="426"/>
      <c r="DJJ28" s="3"/>
      <c r="DJK28" s="564"/>
      <c r="DJL28" s="3"/>
      <c r="DJM28" s="426"/>
      <c r="DJN28" s="3"/>
      <c r="DJO28" s="564"/>
      <c r="DJP28" s="3"/>
      <c r="DJQ28" s="426"/>
      <c r="DJR28" s="3"/>
      <c r="DJS28" s="564"/>
      <c r="DJT28" s="3"/>
      <c r="DJU28" s="426"/>
      <c r="DJV28" s="3"/>
      <c r="DJW28" s="564"/>
      <c r="DJX28" s="3"/>
      <c r="DJY28" s="426"/>
      <c r="DJZ28" s="3"/>
      <c r="DKA28" s="564"/>
      <c r="DKB28" s="3"/>
      <c r="DKC28" s="426"/>
      <c r="DKD28" s="3"/>
      <c r="DKE28" s="564"/>
      <c r="DKF28" s="3"/>
      <c r="DKG28" s="426"/>
      <c r="DKH28" s="3"/>
      <c r="DKI28" s="564"/>
      <c r="DKJ28" s="3"/>
      <c r="DKK28" s="426"/>
      <c r="DKL28" s="3"/>
      <c r="DKM28" s="564"/>
      <c r="DKN28" s="3"/>
      <c r="DKO28" s="426"/>
      <c r="DKP28" s="3"/>
      <c r="DKQ28" s="564"/>
      <c r="DKR28" s="3"/>
      <c r="DKS28" s="426"/>
      <c r="DKT28" s="3"/>
      <c r="DKU28" s="564"/>
      <c r="DKV28" s="3"/>
      <c r="DKW28" s="426"/>
      <c r="DKX28" s="3"/>
      <c r="DKY28" s="564"/>
      <c r="DKZ28" s="3"/>
      <c r="DLA28" s="426"/>
      <c r="DLB28" s="3"/>
      <c r="DLC28" s="564"/>
      <c r="DLD28" s="3"/>
      <c r="DLE28" s="426"/>
      <c r="DLF28" s="3"/>
      <c r="DLG28" s="564"/>
      <c r="DLH28" s="3"/>
      <c r="DLI28" s="426"/>
      <c r="DLJ28" s="3"/>
      <c r="DLK28" s="564"/>
      <c r="DLL28" s="3"/>
      <c r="DLM28" s="426"/>
      <c r="DLN28" s="3"/>
      <c r="DLO28" s="564"/>
      <c r="DLP28" s="3"/>
      <c r="DLQ28" s="426"/>
      <c r="DLR28" s="3"/>
      <c r="DLS28" s="564"/>
      <c r="DLT28" s="3"/>
      <c r="DLU28" s="426"/>
      <c r="DLV28" s="3"/>
      <c r="DLW28" s="564"/>
      <c r="DLX28" s="3"/>
      <c r="DLY28" s="426"/>
      <c r="DLZ28" s="3"/>
      <c r="DMA28" s="564"/>
      <c r="DMB28" s="3"/>
      <c r="DMC28" s="426"/>
      <c r="DMD28" s="3"/>
      <c r="DME28" s="564"/>
      <c r="DMF28" s="3"/>
      <c r="DMG28" s="426"/>
      <c r="DMH28" s="3"/>
      <c r="DMI28" s="564"/>
      <c r="DMJ28" s="3"/>
      <c r="DMK28" s="426"/>
      <c r="DML28" s="3"/>
      <c r="DMM28" s="564"/>
      <c r="DMN28" s="3"/>
      <c r="DMO28" s="426"/>
      <c r="DMP28" s="3"/>
      <c r="DMQ28" s="564"/>
      <c r="DMR28" s="3"/>
      <c r="DMS28" s="426"/>
      <c r="DMT28" s="3"/>
      <c r="DMU28" s="564"/>
      <c r="DMV28" s="3"/>
      <c r="DMW28" s="426"/>
      <c r="DMX28" s="3"/>
      <c r="DMY28" s="564"/>
      <c r="DMZ28" s="3"/>
      <c r="DNA28" s="426"/>
      <c r="DNB28" s="3"/>
      <c r="DNC28" s="564"/>
      <c r="DND28" s="3"/>
      <c r="DNE28" s="426"/>
      <c r="DNF28" s="3"/>
      <c r="DNG28" s="564"/>
      <c r="DNH28" s="3"/>
      <c r="DNI28" s="426"/>
      <c r="DNJ28" s="3"/>
      <c r="DNK28" s="564"/>
      <c r="DNL28" s="3"/>
      <c r="DNM28" s="426"/>
      <c r="DNN28" s="3"/>
      <c r="DNO28" s="564"/>
      <c r="DNP28" s="3"/>
      <c r="DNQ28" s="426"/>
      <c r="DNR28" s="3"/>
      <c r="DNS28" s="564"/>
      <c r="DNT28" s="3"/>
      <c r="DNU28" s="426"/>
      <c r="DNV28" s="3"/>
      <c r="DNW28" s="564"/>
      <c r="DNX28" s="3"/>
      <c r="DNY28" s="426"/>
      <c r="DNZ28" s="3"/>
      <c r="DOA28" s="564"/>
      <c r="DOB28" s="3"/>
      <c r="DOC28" s="426"/>
      <c r="DOD28" s="3"/>
      <c r="DOE28" s="564"/>
      <c r="DOF28" s="3"/>
      <c r="DOG28" s="426"/>
      <c r="DOH28" s="3"/>
      <c r="DOI28" s="564"/>
      <c r="DOJ28" s="3"/>
      <c r="DOK28" s="426"/>
      <c r="DOL28" s="3"/>
      <c r="DOM28" s="564"/>
      <c r="DON28" s="3"/>
      <c r="DOO28" s="426"/>
      <c r="DOP28" s="3"/>
      <c r="DOQ28" s="564"/>
      <c r="DOR28" s="3"/>
      <c r="DOS28" s="426"/>
      <c r="DOT28" s="3"/>
      <c r="DOU28" s="564"/>
      <c r="DOV28" s="3"/>
      <c r="DOW28" s="426"/>
      <c r="DOX28" s="3"/>
      <c r="DOY28" s="564"/>
      <c r="DOZ28" s="3"/>
      <c r="DPA28" s="426"/>
      <c r="DPB28" s="3"/>
      <c r="DPC28" s="564"/>
      <c r="DPD28" s="3"/>
      <c r="DPE28" s="426"/>
      <c r="DPF28" s="3"/>
      <c r="DPG28" s="564"/>
      <c r="DPH28" s="3"/>
      <c r="DPI28" s="426"/>
      <c r="DPJ28" s="3"/>
      <c r="DPK28" s="564"/>
      <c r="DPL28" s="3"/>
      <c r="DPM28" s="426"/>
      <c r="DPN28" s="3"/>
      <c r="DPO28" s="564"/>
      <c r="DPP28" s="3"/>
      <c r="DPQ28" s="426"/>
      <c r="DPR28" s="3"/>
      <c r="DPS28" s="564"/>
      <c r="DPT28" s="3"/>
      <c r="DPU28" s="426"/>
      <c r="DPV28" s="3"/>
      <c r="DPW28" s="564"/>
      <c r="DPX28" s="3"/>
      <c r="DPY28" s="426"/>
      <c r="DPZ28" s="3"/>
      <c r="DQA28" s="564"/>
      <c r="DQB28" s="3"/>
      <c r="DQC28" s="426"/>
      <c r="DQD28" s="3"/>
      <c r="DQE28" s="564"/>
      <c r="DQF28" s="3"/>
      <c r="DQG28" s="426"/>
      <c r="DQH28" s="3"/>
      <c r="DQI28" s="564"/>
      <c r="DQJ28" s="3"/>
      <c r="DQK28" s="426"/>
      <c r="DQL28" s="3"/>
      <c r="DQM28" s="564"/>
      <c r="DQN28" s="3"/>
      <c r="DQO28" s="426"/>
      <c r="DQP28" s="3"/>
      <c r="DQQ28" s="564"/>
      <c r="DQR28" s="3"/>
      <c r="DQS28" s="426"/>
      <c r="DQT28" s="3"/>
      <c r="DQU28" s="564"/>
      <c r="DQV28" s="3"/>
      <c r="DQW28" s="426"/>
      <c r="DQX28" s="3"/>
      <c r="DQY28" s="564"/>
      <c r="DQZ28" s="3"/>
      <c r="DRA28" s="426"/>
      <c r="DRB28" s="3"/>
      <c r="DRC28" s="564"/>
      <c r="DRD28" s="3"/>
      <c r="DRE28" s="426"/>
      <c r="DRF28" s="3"/>
      <c r="DRG28" s="564"/>
      <c r="DRH28" s="3"/>
      <c r="DRI28" s="426"/>
      <c r="DRJ28" s="3"/>
      <c r="DRK28" s="564"/>
      <c r="DRL28" s="3"/>
      <c r="DRM28" s="426"/>
      <c r="DRN28" s="3"/>
      <c r="DRO28" s="564"/>
      <c r="DRP28" s="3"/>
      <c r="DRQ28" s="426"/>
      <c r="DRR28" s="3"/>
      <c r="DRS28" s="564"/>
      <c r="DRT28" s="3"/>
      <c r="DRU28" s="426"/>
      <c r="DRV28" s="3"/>
      <c r="DRW28" s="564"/>
      <c r="DRX28" s="3"/>
      <c r="DRY28" s="426"/>
      <c r="DRZ28" s="3"/>
      <c r="DSA28" s="564"/>
      <c r="DSB28" s="3"/>
      <c r="DSC28" s="426"/>
      <c r="DSD28" s="3"/>
      <c r="DSE28" s="564"/>
      <c r="DSF28" s="3"/>
      <c r="DSG28" s="426"/>
      <c r="DSH28" s="3"/>
      <c r="DSI28" s="564"/>
      <c r="DSJ28" s="3"/>
      <c r="DSK28" s="426"/>
      <c r="DSL28" s="3"/>
      <c r="DSM28" s="564"/>
      <c r="DSN28" s="3"/>
      <c r="DSO28" s="426"/>
      <c r="DSP28" s="3"/>
      <c r="DSQ28" s="564"/>
      <c r="DSR28" s="3"/>
      <c r="DSS28" s="426"/>
      <c r="DST28" s="3"/>
      <c r="DSU28" s="564"/>
      <c r="DSV28" s="3"/>
      <c r="DSW28" s="426"/>
      <c r="DSX28" s="3"/>
      <c r="DSY28" s="564"/>
      <c r="DSZ28" s="3"/>
      <c r="DTA28" s="426"/>
      <c r="DTB28" s="3"/>
      <c r="DTC28" s="564"/>
      <c r="DTD28" s="3"/>
      <c r="DTE28" s="426"/>
      <c r="DTF28" s="3"/>
      <c r="DTG28" s="564"/>
      <c r="DTH28" s="3"/>
      <c r="DTI28" s="426"/>
      <c r="DTJ28" s="3"/>
      <c r="DTK28" s="564"/>
      <c r="DTL28" s="3"/>
      <c r="DTM28" s="426"/>
      <c r="DTN28" s="3"/>
      <c r="DTO28" s="564"/>
      <c r="DTP28" s="3"/>
      <c r="DTQ28" s="426"/>
      <c r="DTR28" s="3"/>
      <c r="DTS28" s="564"/>
      <c r="DTT28" s="3"/>
      <c r="DTU28" s="426"/>
      <c r="DTV28" s="3"/>
      <c r="DTW28" s="564"/>
      <c r="DTX28" s="3"/>
      <c r="DTY28" s="426"/>
      <c r="DTZ28" s="3"/>
      <c r="DUA28" s="564"/>
      <c r="DUB28" s="3"/>
      <c r="DUC28" s="426"/>
      <c r="DUD28" s="3"/>
      <c r="DUE28" s="564"/>
      <c r="DUF28" s="3"/>
      <c r="DUG28" s="426"/>
      <c r="DUH28" s="3"/>
      <c r="DUI28" s="564"/>
      <c r="DUJ28" s="3"/>
      <c r="DUK28" s="426"/>
      <c r="DUL28" s="3"/>
      <c r="DUM28" s="564"/>
      <c r="DUN28" s="3"/>
      <c r="DUO28" s="426"/>
      <c r="DUP28" s="3"/>
      <c r="DUQ28" s="564"/>
      <c r="DUR28" s="3"/>
      <c r="DUS28" s="426"/>
      <c r="DUT28" s="3"/>
      <c r="DUU28" s="564"/>
      <c r="DUV28" s="3"/>
      <c r="DUW28" s="426"/>
      <c r="DUX28" s="3"/>
      <c r="DUY28" s="564"/>
      <c r="DUZ28" s="3"/>
      <c r="DVA28" s="426"/>
      <c r="DVB28" s="3"/>
      <c r="DVC28" s="564"/>
      <c r="DVD28" s="3"/>
      <c r="DVE28" s="426"/>
      <c r="DVF28" s="3"/>
      <c r="DVG28" s="564"/>
      <c r="DVH28" s="3"/>
      <c r="DVI28" s="426"/>
      <c r="DVJ28" s="3"/>
      <c r="DVK28" s="564"/>
      <c r="DVL28" s="3"/>
      <c r="DVM28" s="426"/>
      <c r="DVN28" s="3"/>
      <c r="DVO28" s="564"/>
      <c r="DVP28" s="3"/>
      <c r="DVQ28" s="426"/>
      <c r="DVR28" s="3"/>
      <c r="DVS28" s="564"/>
      <c r="DVT28" s="3"/>
      <c r="DVU28" s="426"/>
      <c r="DVV28" s="3"/>
      <c r="DVW28" s="564"/>
      <c r="DVX28" s="3"/>
      <c r="DVY28" s="426"/>
      <c r="DVZ28" s="3"/>
      <c r="DWA28" s="564"/>
      <c r="DWB28" s="3"/>
      <c r="DWC28" s="426"/>
      <c r="DWD28" s="3"/>
      <c r="DWE28" s="564"/>
      <c r="DWF28" s="3"/>
      <c r="DWG28" s="426"/>
      <c r="DWH28" s="3"/>
      <c r="DWI28" s="564"/>
      <c r="DWJ28" s="3"/>
      <c r="DWK28" s="426"/>
      <c r="DWL28" s="3"/>
      <c r="DWM28" s="564"/>
      <c r="DWN28" s="3"/>
      <c r="DWO28" s="426"/>
      <c r="DWP28" s="3"/>
      <c r="DWQ28" s="564"/>
      <c r="DWR28" s="3"/>
      <c r="DWS28" s="426"/>
      <c r="DWT28" s="3"/>
      <c r="DWU28" s="564"/>
      <c r="DWV28" s="3"/>
      <c r="DWW28" s="426"/>
      <c r="DWX28" s="3"/>
      <c r="DWY28" s="564"/>
      <c r="DWZ28" s="3"/>
      <c r="DXA28" s="426"/>
      <c r="DXB28" s="3"/>
      <c r="DXC28" s="564"/>
      <c r="DXD28" s="3"/>
      <c r="DXE28" s="426"/>
      <c r="DXF28" s="3"/>
      <c r="DXG28" s="564"/>
      <c r="DXH28" s="3"/>
      <c r="DXI28" s="426"/>
      <c r="DXJ28" s="3"/>
      <c r="DXK28" s="564"/>
      <c r="DXL28" s="3"/>
      <c r="DXM28" s="426"/>
      <c r="DXN28" s="3"/>
      <c r="DXO28" s="564"/>
      <c r="DXP28" s="3"/>
      <c r="DXQ28" s="426"/>
      <c r="DXR28" s="3"/>
      <c r="DXS28" s="564"/>
      <c r="DXT28" s="3"/>
      <c r="DXU28" s="426"/>
      <c r="DXV28" s="3"/>
      <c r="DXW28" s="564"/>
      <c r="DXX28" s="3"/>
      <c r="DXY28" s="426"/>
      <c r="DXZ28" s="3"/>
      <c r="DYA28" s="564"/>
      <c r="DYB28" s="3"/>
      <c r="DYC28" s="426"/>
      <c r="DYD28" s="3"/>
      <c r="DYE28" s="564"/>
      <c r="DYF28" s="3"/>
      <c r="DYG28" s="426"/>
      <c r="DYH28" s="3"/>
      <c r="DYI28" s="564"/>
      <c r="DYJ28" s="3"/>
      <c r="DYK28" s="426"/>
      <c r="DYL28" s="3"/>
      <c r="DYM28" s="564"/>
      <c r="DYN28" s="3"/>
      <c r="DYO28" s="426"/>
      <c r="DYP28" s="3"/>
      <c r="DYQ28" s="564"/>
      <c r="DYR28" s="3"/>
      <c r="DYS28" s="426"/>
      <c r="DYT28" s="3"/>
      <c r="DYU28" s="564"/>
      <c r="DYV28" s="3"/>
      <c r="DYW28" s="426"/>
      <c r="DYX28" s="3"/>
      <c r="DYY28" s="564"/>
      <c r="DYZ28" s="3"/>
      <c r="DZA28" s="426"/>
      <c r="DZB28" s="3"/>
      <c r="DZC28" s="564"/>
      <c r="DZD28" s="3"/>
      <c r="DZE28" s="426"/>
      <c r="DZF28" s="3"/>
      <c r="DZG28" s="564"/>
      <c r="DZH28" s="3"/>
      <c r="DZI28" s="426"/>
      <c r="DZJ28" s="3"/>
      <c r="DZK28" s="564"/>
      <c r="DZL28" s="3"/>
      <c r="DZM28" s="426"/>
      <c r="DZN28" s="3"/>
      <c r="DZO28" s="564"/>
      <c r="DZP28" s="3"/>
      <c r="DZQ28" s="426"/>
      <c r="DZR28" s="3"/>
      <c r="DZS28" s="564"/>
      <c r="DZT28" s="3"/>
      <c r="DZU28" s="426"/>
      <c r="DZV28" s="3"/>
      <c r="DZW28" s="564"/>
      <c r="DZX28" s="3"/>
      <c r="DZY28" s="426"/>
      <c r="DZZ28" s="3"/>
      <c r="EAA28" s="564"/>
      <c r="EAB28" s="3"/>
      <c r="EAC28" s="426"/>
      <c r="EAD28" s="3"/>
      <c r="EAE28" s="564"/>
      <c r="EAF28" s="3"/>
      <c r="EAG28" s="426"/>
      <c r="EAH28" s="3"/>
      <c r="EAI28" s="564"/>
      <c r="EAJ28" s="3"/>
      <c r="EAK28" s="426"/>
      <c r="EAL28" s="3"/>
      <c r="EAM28" s="564"/>
      <c r="EAN28" s="3"/>
      <c r="EAO28" s="426"/>
      <c r="EAP28" s="3"/>
      <c r="EAQ28" s="564"/>
      <c r="EAR28" s="3"/>
      <c r="EAS28" s="426"/>
      <c r="EAT28" s="3"/>
      <c r="EAU28" s="564"/>
      <c r="EAV28" s="3"/>
      <c r="EAW28" s="426"/>
      <c r="EAX28" s="3"/>
      <c r="EAY28" s="564"/>
      <c r="EAZ28" s="3"/>
      <c r="EBA28" s="426"/>
      <c r="EBB28" s="3"/>
      <c r="EBC28" s="564"/>
      <c r="EBD28" s="3"/>
      <c r="EBE28" s="426"/>
      <c r="EBF28" s="3"/>
      <c r="EBG28" s="564"/>
      <c r="EBH28" s="3"/>
      <c r="EBI28" s="426"/>
      <c r="EBJ28" s="3"/>
      <c r="EBK28" s="564"/>
      <c r="EBL28" s="3"/>
      <c r="EBM28" s="426"/>
      <c r="EBN28" s="3"/>
      <c r="EBO28" s="564"/>
      <c r="EBP28" s="3"/>
      <c r="EBQ28" s="426"/>
      <c r="EBR28" s="3"/>
      <c r="EBS28" s="564"/>
      <c r="EBT28" s="3"/>
      <c r="EBU28" s="426"/>
      <c r="EBV28" s="3"/>
      <c r="EBW28" s="564"/>
      <c r="EBX28" s="3"/>
      <c r="EBY28" s="426"/>
      <c r="EBZ28" s="3"/>
      <c r="ECA28" s="564"/>
      <c r="ECB28" s="3"/>
      <c r="ECC28" s="426"/>
      <c r="ECD28" s="3"/>
      <c r="ECE28" s="564"/>
      <c r="ECF28" s="3"/>
      <c r="ECG28" s="426"/>
      <c r="ECH28" s="3"/>
      <c r="ECI28" s="564"/>
      <c r="ECJ28" s="3"/>
      <c r="ECK28" s="426"/>
      <c r="ECL28" s="3"/>
      <c r="ECM28" s="564"/>
      <c r="ECN28" s="3"/>
      <c r="ECO28" s="426"/>
      <c r="ECP28" s="3"/>
      <c r="ECQ28" s="564"/>
      <c r="ECR28" s="3"/>
      <c r="ECS28" s="426"/>
      <c r="ECT28" s="3"/>
      <c r="ECU28" s="564"/>
      <c r="ECV28" s="3"/>
      <c r="ECW28" s="426"/>
      <c r="ECX28" s="3"/>
      <c r="ECY28" s="564"/>
      <c r="ECZ28" s="3"/>
      <c r="EDA28" s="426"/>
      <c r="EDB28" s="3"/>
      <c r="EDC28" s="564"/>
      <c r="EDD28" s="3"/>
      <c r="EDE28" s="426"/>
      <c r="EDF28" s="3"/>
      <c r="EDG28" s="564"/>
      <c r="EDH28" s="3"/>
      <c r="EDI28" s="426"/>
      <c r="EDJ28" s="3"/>
      <c r="EDK28" s="564"/>
      <c r="EDL28" s="3"/>
      <c r="EDM28" s="426"/>
      <c r="EDN28" s="3"/>
      <c r="EDO28" s="564"/>
      <c r="EDP28" s="3"/>
      <c r="EDQ28" s="426"/>
      <c r="EDR28" s="3"/>
      <c r="EDS28" s="564"/>
      <c r="EDT28" s="3"/>
      <c r="EDU28" s="426"/>
      <c r="EDV28" s="3"/>
      <c r="EDW28" s="564"/>
      <c r="EDX28" s="3"/>
      <c r="EDY28" s="426"/>
      <c r="EDZ28" s="3"/>
      <c r="EEA28" s="564"/>
      <c r="EEB28" s="3"/>
      <c r="EEC28" s="426"/>
      <c r="EED28" s="3"/>
      <c r="EEE28" s="564"/>
      <c r="EEF28" s="3"/>
      <c r="EEG28" s="426"/>
      <c r="EEH28" s="3"/>
      <c r="EEI28" s="564"/>
      <c r="EEJ28" s="3"/>
      <c r="EEK28" s="426"/>
      <c r="EEL28" s="3"/>
      <c r="EEM28" s="564"/>
      <c r="EEN28" s="3"/>
      <c r="EEO28" s="426"/>
      <c r="EEP28" s="3"/>
      <c r="EEQ28" s="564"/>
      <c r="EER28" s="3"/>
      <c r="EES28" s="426"/>
      <c r="EET28" s="3"/>
      <c r="EEU28" s="564"/>
      <c r="EEV28" s="3"/>
      <c r="EEW28" s="426"/>
      <c r="EEX28" s="3"/>
      <c r="EEY28" s="564"/>
      <c r="EEZ28" s="3"/>
      <c r="EFA28" s="426"/>
      <c r="EFB28" s="3"/>
      <c r="EFC28" s="564"/>
      <c r="EFD28" s="3"/>
      <c r="EFE28" s="426"/>
      <c r="EFF28" s="3"/>
      <c r="EFG28" s="564"/>
      <c r="EFH28" s="3"/>
      <c r="EFI28" s="426"/>
      <c r="EFJ28" s="3"/>
      <c r="EFK28" s="564"/>
      <c r="EFL28" s="3"/>
      <c r="EFM28" s="426"/>
      <c r="EFN28" s="3"/>
      <c r="EFO28" s="564"/>
      <c r="EFP28" s="3"/>
      <c r="EFQ28" s="426"/>
      <c r="EFR28" s="3"/>
      <c r="EFS28" s="564"/>
      <c r="EFT28" s="3"/>
      <c r="EFU28" s="426"/>
      <c r="EFV28" s="3"/>
      <c r="EFW28" s="564"/>
      <c r="EFX28" s="3"/>
      <c r="EFY28" s="426"/>
      <c r="EFZ28" s="3"/>
      <c r="EGA28" s="564"/>
      <c r="EGB28" s="3"/>
      <c r="EGC28" s="426"/>
      <c r="EGD28" s="3"/>
      <c r="EGE28" s="564"/>
      <c r="EGF28" s="3"/>
      <c r="EGG28" s="426"/>
      <c r="EGH28" s="3"/>
      <c r="EGI28" s="564"/>
      <c r="EGJ28" s="3"/>
      <c r="EGK28" s="426"/>
      <c r="EGL28" s="3"/>
      <c r="EGM28" s="564"/>
      <c r="EGN28" s="3"/>
      <c r="EGO28" s="426"/>
      <c r="EGP28" s="3"/>
      <c r="EGQ28" s="564"/>
      <c r="EGR28" s="3"/>
      <c r="EGS28" s="426"/>
      <c r="EGT28" s="3"/>
      <c r="EGU28" s="564"/>
      <c r="EGV28" s="3"/>
      <c r="EGW28" s="426"/>
      <c r="EGX28" s="3"/>
      <c r="EGY28" s="564"/>
      <c r="EGZ28" s="3"/>
      <c r="EHA28" s="426"/>
      <c r="EHB28" s="3"/>
      <c r="EHC28" s="564"/>
      <c r="EHD28" s="3"/>
      <c r="EHE28" s="426"/>
      <c r="EHF28" s="3"/>
      <c r="EHG28" s="564"/>
      <c r="EHH28" s="3"/>
      <c r="EHI28" s="426"/>
      <c r="EHJ28" s="3"/>
      <c r="EHK28" s="564"/>
      <c r="EHL28" s="3"/>
      <c r="EHM28" s="426"/>
      <c r="EHN28" s="3"/>
      <c r="EHO28" s="564"/>
      <c r="EHP28" s="3"/>
      <c r="EHQ28" s="426"/>
      <c r="EHR28" s="3"/>
      <c r="EHS28" s="564"/>
      <c r="EHT28" s="3"/>
      <c r="EHU28" s="426"/>
      <c r="EHV28" s="3"/>
      <c r="EHW28" s="564"/>
      <c r="EHX28" s="3"/>
      <c r="EHY28" s="426"/>
      <c r="EHZ28" s="3"/>
      <c r="EIA28" s="564"/>
      <c r="EIB28" s="3"/>
      <c r="EIC28" s="426"/>
      <c r="EID28" s="3"/>
      <c r="EIE28" s="564"/>
      <c r="EIF28" s="3"/>
      <c r="EIG28" s="426"/>
      <c r="EIH28" s="3"/>
      <c r="EII28" s="564"/>
      <c r="EIJ28" s="3"/>
      <c r="EIK28" s="426"/>
      <c r="EIL28" s="3"/>
      <c r="EIM28" s="564"/>
      <c r="EIN28" s="3"/>
      <c r="EIO28" s="426"/>
      <c r="EIP28" s="3"/>
      <c r="EIQ28" s="564"/>
      <c r="EIR28" s="3"/>
      <c r="EIS28" s="426"/>
      <c r="EIT28" s="3"/>
      <c r="EIU28" s="564"/>
      <c r="EIV28" s="3"/>
      <c r="EIW28" s="426"/>
      <c r="EIX28" s="3"/>
      <c r="EIY28" s="564"/>
      <c r="EIZ28" s="3"/>
      <c r="EJA28" s="426"/>
      <c r="EJB28" s="3"/>
      <c r="EJC28" s="564"/>
      <c r="EJD28" s="3"/>
      <c r="EJE28" s="426"/>
      <c r="EJF28" s="3"/>
      <c r="EJG28" s="564"/>
      <c r="EJH28" s="3"/>
      <c r="EJI28" s="426"/>
      <c r="EJJ28" s="3"/>
      <c r="EJK28" s="564"/>
      <c r="EJL28" s="3"/>
      <c r="EJM28" s="426"/>
      <c r="EJN28" s="3"/>
      <c r="EJO28" s="564"/>
      <c r="EJP28" s="3"/>
      <c r="EJQ28" s="426"/>
      <c r="EJR28" s="3"/>
      <c r="EJS28" s="564"/>
      <c r="EJT28" s="3"/>
      <c r="EJU28" s="426"/>
      <c r="EJV28" s="3"/>
      <c r="EJW28" s="564"/>
      <c r="EJX28" s="3"/>
      <c r="EJY28" s="426"/>
      <c r="EJZ28" s="3"/>
      <c r="EKA28" s="564"/>
      <c r="EKB28" s="3"/>
      <c r="EKC28" s="426"/>
      <c r="EKD28" s="3"/>
      <c r="EKE28" s="564"/>
      <c r="EKF28" s="3"/>
      <c r="EKG28" s="426"/>
      <c r="EKH28" s="3"/>
      <c r="EKI28" s="564"/>
      <c r="EKJ28" s="3"/>
      <c r="EKK28" s="426"/>
      <c r="EKL28" s="3"/>
      <c r="EKM28" s="564"/>
      <c r="EKN28" s="3"/>
      <c r="EKO28" s="426"/>
      <c r="EKP28" s="3"/>
      <c r="EKQ28" s="564"/>
      <c r="EKR28" s="3"/>
      <c r="EKS28" s="426"/>
      <c r="EKT28" s="3"/>
      <c r="EKU28" s="564"/>
      <c r="EKV28" s="3"/>
      <c r="EKW28" s="426"/>
      <c r="EKX28" s="3"/>
      <c r="EKY28" s="564"/>
      <c r="EKZ28" s="3"/>
      <c r="ELA28" s="426"/>
      <c r="ELB28" s="3"/>
      <c r="ELC28" s="564"/>
      <c r="ELD28" s="3"/>
      <c r="ELE28" s="426"/>
      <c r="ELF28" s="3"/>
      <c r="ELG28" s="564"/>
      <c r="ELH28" s="3"/>
      <c r="ELI28" s="426"/>
      <c r="ELJ28" s="3"/>
      <c r="ELK28" s="564"/>
      <c r="ELL28" s="3"/>
      <c r="ELM28" s="426"/>
      <c r="ELN28" s="3"/>
      <c r="ELO28" s="564"/>
      <c r="ELP28" s="3"/>
      <c r="ELQ28" s="426"/>
      <c r="ELR28" s="3"/>
      <c r="ELS28" s="564"/>
      <c r="ELT28" s="3"/>
      <c r="ELU28" s="426"/>
      <c r="ELV28" s="3"/>
      <c r="ELW28" s="564"/>
      <c r="ELX28" s="3"/>
      <c r="ELY28" s="426"/>
      <c r="ELZ28" s="3"/>
      <c r="EMA28" s="564"/>
      <c r="EMB28" s="3"/>
      <c r="EMC28" s="426"/>
      <c r="EMD28" s="3"/>
      <c r="EME28" s="564"/>
      <c r="EMF28" s="3"/>
      <c r="EMG28" s="426"/>
      <c r="EMH28" s="3"/>
      <c r="EMI28" s="564"/>
      <c r="EMJ28" s="3"/>
      <c r="EMK28" s="426"/>
      <c r="EML28" s="3"/>
      <c r="EMM28" s="564"/>
      <c r="EMN28" s="3"/>
      <c r="EMO28" s="426"/>
      <c r="EMP28" s="3"/>
      <c r="EMQ28" s="564"/>
      <c r="EMR28" s="3"/>
      <c r="EMS28" s="426"/>
      <c r="EMT28" s="3"/>
      <c r="EMU28" s="564"/>
      <c r="EMV28" s="3"/>
      <c r="EMW28" s="426"/>
      <c r="EMX28" s="3"/>
      <c r="EMY28" s="564"/>
      <c r="EMZ28" s="3"/>
      <c r="ENA28" s="426"/>
      <c r="ENB28" s="3"/>
      <c r="ENC28" s="564"/>
      <c r="END28" s="3"/>
      <c r="ENE28" s="426"/>
      <c r="ENF28" s="3"/>
      <c r="ENG28" s="564"/>
      <c r="ENH28" s="3"/>
      <c r="ENI28" s="426"/>
      <c r="ENJ28" s="3"/>
      <c r="ENK28" s="564"/>
      <c r="ENL28" s="3"/>
      <c r="ENM28" s="426"/>
      <c r="ENN28" s="3"/>
      <c r="ENO28" s="564"/>
      <c r="ENP28" s="3"/>
      <c r="ENQ28" s="426"/>
      <c r="ENR28" s="3"/>
      <c r="ENS28" s="564"/>
      <c r="ENT28" s="3"/>
      <c r="ENU28" s="426"/>
      <c r="ENV28" s="3"/>
      <c r="ENW28" s="564"/>
      <c r="ENX28" s="3"/>
      <c r="ENY28" s="426"/>
      <c r="ENZ28" s="3"/>
      <c r="EOA28" s="564"/>
      <c r="EOB28" s="3"/>
      <c r="EOC28" s="426"/>
      <c r="EOD28" s="3"/>
      <c r="EOE28" s="564"/>
      <c r="EOF28" s="3"/>
      <c r="EOG28" s="426"/>
      <c r="EOH28" s="3"/>
      <c r="EOI28" s="564"/>
      <c r="EOJ28" s="3"/>
      <c r="EOK28" s="426"/>
      <c r="EOL28" s="3"/>
      <c r="EOM28" s="564"/>
      <c r="EON28" s="3"/>
      <c r="EOO28" s="426"/>
      <c r="EOP28" s="3"/>
      <c r="EOQ28" s="564"/>
      <c r="EOR28" s="3"/>
      <c r="EOS28" s="426"/>
      <c r="EOT28" s="3"/>
      <c r="EOU28" s="564"/>
      <c r="EOV28" s="3"/>
      <c r="EOW28" s="426"/>
      <c r="EOX28" s="3"/>
      <c r="EOY28" s="564"/>
      <c r="EOZ28" s="3"/>
      <c r="EPA28" s="426"/>
      <c r="EPB28" s="3"/>
      <c r="EPC28" s="564"/>
      <c r="EPD28" s="3"/>
      <c r="EPE28" s="426"/>
      <c r="EPF28" s="3"/>
      <c r="EPG28" s="564"/>
      <c r="EPH28" s="3"/>
      <c r="EPI28" s="426"/>
      <c r="EPJ28" s="3"/>
      <c r="EPK28" s="564"/>
      <c r="EPL28" s="3"/>
      <c r="EPM28" s="426"/>
      <c r="EPN28" s="3"/>
      <c r="EPO28" s="564"/>
      <c r="EPP28" s="3"/>
      <c r="EPQ28" s="426"/>
      <c r="EPR28" s="3"/>
      <c r="EPS28" s="564"/>
      <c r="EPT28" s="3"/>
      <c r="EPU28" s="426"/>
      <c r="EPV28" s="3"/>
      <c r="EPW28" s="564"/>
      <c r="EPX28" s="3"/>
      <c r="EPY28" s="426"/>
      <c r="EPZ28" s="3"/>
      <c r="EQA28" s="564"/>
      <c r="EQB28" s="3"/>
      <c r="EQC28" s="426"/>
      <c r="EQD28" s="3"/>
      <c r="EQE28" s="564"/>
      <c r="EQF28" s="3"/>
      <c r="EQG28" s="426"/>
      <c r="EQH28" s="3"/>
      <c r="EQI28" s="564"/>
      <c r="EQJ28" s="3"/>
      <c r="EQK28" s="426"/>
      <c r="EQL28" s="3"/>
      <c r="EQM28" s="564"/>
      <c r="EQN28" s="3"/>
      <c r="EQO28" s="426"/>
      <c r="EQP28" s="3"/>
      <c r="EQQ28" s="564"/>
      <c r="EQR28" s="3"/>
      <c r="EQS28" s="426"/>
      <c r="EQT28" s="3"/>
      <c r="EQU28" s="564"/>
      <c r="EQV28" s="3"/>
      <c r="EQW28" s="426"/>
      <c r="EQX28" s="3"/>
      <c r="EQY28" s="564"/>
      <c r="EQZ28" s="3"/>
      <c r="ERA28" s="426"/>
      <c r="ERB28" s="3"/>
      <c r="ERC28" s="564"/>
      <c r="ERD28" s="3"/>
      <c r="ERE28" s="426"/>
      <c r="ERF28" s="3"/>
      <c r="ERG28" s="564"/>
      <c r="ERH28" s="3"/>
      <c r="ERI28" s="426"/>
      <c r="ERJ28" s="3"/>
      <c r="ERK28" s="564"/>
      <c r="ERL28" s="3"/>
      <c r="ERM28" s="426"/>
      <c r="ERN28" s="3"/>
      <c r="ERO28" s="564"/>
      <c r="ERP28" s="3"/>
      <c r="ERQ28" s="426"/>
      <c r="ERR28" s="3"/>
      <c r="ERS28" s="564"/>
      <c r="ERT28" s="3"/>
      <c r="ERU28" s="426"/>
      <c r="ERV28" s="3"/>
      <c r="ERW28" s="564"/>
      <c r="ERX28" s="3"/>
      <c r="ERY28" s="426"/>
      <c r="ERZ28" s="3"/>
      <c r="ESA28" s="564"/>
      <c r="ESB28" s="3"/>
      <c r="ESC28" s="426"/>
      <c r="ESD28" s="3"/>
      <c r="ESE28" s="564"/>
      <c r="ESF28" s="3"/>
      <c r="ESG28" s="426"/>
      <c r="ESH28" s="3"/>
      <c r="ESI28" s="564"/>
      <c r="ESJ28" s="3"/>
      <c r="ESK28" s="426"/>
      <c r="ESL28" s="3"/>
      <c r="ESM28" s="564"/>
      <c r="ESN28" s="3"/>
      <c r="ESO28" s="426"/>
      <c r="ESP28" s="3"/>
      <c r="ESQ28" s="564"/>
      <c r="ESR28" s="3"/>
      <c r="ESS28" s="426"/>
      <c r="EST28" s="3"/>
      <c r="ESU28" s="564"/>
      <c r="ESV28" s="3"/>
      <c r="ESW28" s="426"/>
      <c r="ESX28" s="3"/>
      <c r="ESY28" s="564"/>
      <c r="ESZ28" s="3"/>
      <c r="ETA28" s="426"/>
      <c r="ETB28" s="3"/>
      <c r="ETC28" s="564"/>
      <c r="ETD28" s="3"/>
      <c r="ETE28" s="426"/>
      <c r="ETF28" s="3"/>
      <c r="ETG28" s="564"/>
      <c r="ETH28" s="3"/>
      <c r="ETI28" s="426"/>
      <c r="ETJ28" s="3"/>
      <c r="ETK28" s="564"/>
      <c r="ETL28" s="3"/>
      <c r="ETM28" s="426"/>
      <c r="ETN28" s="3"/>
      <c r="ETO28" s="564"/>
      <c r="ETP28" s="3"/>
      <c r="ETQ28" s="426"/>
      <c r="ETR28" s="3"/>
      <c r="ETS28" s="564"/>
      <c r="ETT28" s="3"/>
      <c r="ETU28" s="426"/>
      <c r="ETV28" s="3"/>
      <c r="ETW28" s="564"/>
      <c r="ETX28" s="3"/>
      <c r="ETY28" s="426"/>
      <c r="ETZ28" s="3"/>
      <c r="EUA28" s="564"/>
      <c r="EUB28" s="3"/>
      <c r="EUC28" s="426"/>
      <c r="EUD28" s="3"/>
      <c r="EUE28" s="564"/>
      <c r="EUF28" s="3"/>
      <c r="EUG28" s="426"/>
      <c r="EUH28" s="3"/>
      <c r="EUI28" s="564"/>
      <c r="EUJ28" s="3"/>
      <c r="EUK28" s="426"/>
      <c r="EUL28" s="3"/>
      <c r="EUM28" s="564"/>
      <c r="EUN28" s="3"/>
      <c r="EUO28" s="426"/>
      <c r="EUP28" s="3"/>
      <c r="EUQ28" s="564"/>
      <c r="EUR28" s="3"/>
      <c r="EUS28" s="426"/>
      <c r="EUT28" s="3"/>
      <c r="EUU28" s="564"/>
      <c r="EUV28" s="3"/>
      <c r="EUW28" s="426"/>
      <c r="EUX28" s="3"/>
      <c r="EUY28" s="564"/>
      <c r="EUZ28" s="3"/>
      <c r="EVA28" s="426"/>
      <c r="EVB28" s="3"/>
      <c r="EVC28" s="564"/>
      <c r="EVD28" s="3"/>
      <c r="EVE28" s="426"/>
      <c r="EVF28" s="3"/>
      <c r="EVG28" s="564"/>
      <c r="EVH28" s="3"/>
      <c r="EVI28" s="426"/>
      <c r="EVJ28" s="3"/>
      <c r="EVK28" s="564"/>
      <c r="EVL28" s="3"/>
      <c r="EVM28" s="426"/>
      <c r="EVN28" s="3"/>
      <c r="EVO28" s="564"/>
      <c r="EVP28" s="3"/>
      <c r="EVQ28" s="426"/>
      <c r="EVR28" s="3"/>
      <c r="EVS28" s="564"/>
      <c r="EVT28" s="3"/>
      <c r="EVU28" s="426"/>
      <c r="EVV28" s="3"/>
      <c r="EVW28" s="564"/>
      <c r="EVX28" s="3"/>
      <c r="EVY28" s="426"/>
      <c r="EVZ28" s="3"/>
      <c r="EWA28" s="564"/>
      <c r="EWB28" s="3"/>
      <c r="EWC28" s="426"/>
      <c r="EWD28" s="3"/>
      <c r="EWE28" s="564"/>
      <c r="EWF28" s="3"/>
      <c r="EWG28" s="426"/>
      <c r="EWH28" s="3"/>
      <c r="EWI28" s="564"/>
      <c r="EWJ28" s="3"/>
      <c r="EWK28" s="426"/>
      <c r="EWL28" s="3"/>
      <c r="EWM28" s="564"/>
      <c r="EWN28" s="3"/>
      <c r="EWO28" s="426"/>
      <c r="EWP28" s="3"/>
      <c r="EWQ28" s="564"/>
      <c r="EWR28" s="3"/>
      <c r="EWS28" s="426"/>
      <c r="EWT28" s="3"/>
      <c r="EWU28" s="564"/>
      <c r="EWV28" s="3"/>
      <c r="EWW28" s="426"/>
      <c r="EWX28" s="3"/>
      <c r="EWY28" s="564"/>
      <c r="EWZ28" s="3"/>
      <c r="EXA28" s="426"/>
      <c r="EXB28" s="3"/>
      <c r="EXC28" s="564"/>
      <c r="EXD28" s="3"/>
      <c r="EXE28" s="426"/>
      <c r="EXF28" s="3"/>
      <c r="EXG28" s="564"/>
      <c r="EXH28" s="3"/>
      <c r="EXI28" s="426"/>
      <c r="EXJ28" s="3"/>
      <c r="EXK28" s="564"/>
      <c r="EXL28" s="3"/>
      <c r="EXM28" s="426"/>
      <c r="EXN28" s="3"/>
      <c r="EXO28" s="564"/>
      <c r="EXP28" s="3"/>
      <c r="EXQ28" s="426"/>
      <c r="EXR28" s="3"/>
      <c r="EXS28" s="564"/>
      <c r="EXT28" s="3"/>
      <c r="EXU28" s="426"/>
      <c r="EXV28" s="3"/>
      <c r="EXW28" s="564"/>
      <c r="EXX28" s="3"/>
      <c r="EXY28" s="426"/>
      <c r="EXZ28" s="3"/>
      <c r="EYA28" s="564"/>
      <c r="EYB28" s="3"/>
      <c r="EYC28" s="426"/>
      <c r="EYD28" s="3"/>
      <c r="EYE28" s="564"/>
      <c r="EYF28" s="3"/>
      <c r="EYG28" s="426"/>
      <c r="EYH28" s="3"/>
      <c r="EYI28" s="564"/>
      <c r="EYJ28" s="3"/>
      <c r="EYK28" s="426"/>
      <c r="EYL28" s="3"/>
      <c r="EYM28" s="564"/>
      <c r="EYN28" s="3"/>
      <c r="EYO28" s="426"/>
      <c r="EYP28" s="3"/>
      <c r="EYQ28" s="564"/>
      <c r="EYR28" s="3"/>
      <c r="EYS28" s="426"/>
      <c r="EYT28" s="3"/>
      <c r="EYU28" s="564"/>
      <c r="EYV28" s="3"/>
      <c r="EYW28" s="426"/>
      <c r="EYX28" s="3"/>
      <c r="EYY28" s="564"/>
      <c r="EYZ28" s="3"/>
      <c r="EZA28" s="426"/>
      <c r="EZB28" s="3"/>
      <c r="EZC28" s="564"/>
      <c r="EZD28" s="3"/>
      <c r="EZE28" s="426"/>
      <c r="EZF28" s="3"/>
      <c r="EZG28" s="564"/>
      <c r="EZH28" s="3"/>
      <c r="EZI28" s="426"/>
      <c r="EZJ28" s="3"/>
      <c r="EZK28" s="564"/>
      <c r="EZL28" s="3"/>
      <c r="EZM28" s="426"/>
      <c r="EZN28" s="3"/>
      <c r="EZO28" s="564"/>
      <c r="EZP28" s="3"/>
      <c r="EZQ28" s="426"/>
      <c r="EZR28" s="3"/>
      <c r="EZS28" s="564"/>
      <c r="EZT28" s="3"/>
      <c r="EZU28" s="426"/>
      <c r="EZV28" s="3"/>
      <c r="EZW28" s="564"/>
      <c r="EZX28" s="3"/>
      <c r="EZY28" s="426"/>
      <c r="EZZ28" s="3"/>
      <c r="FAA28" s="564"/>
      <c r="FAB28" s="3"/>
      <c r="FAC28" s="426"/>
      <c r="FAD28" s="3"/>
      <c r="FAE28" s="564"/>
      <c r="FAF28" s="3"/>
      <c r="FAG28" s="426"/>
      <c r="FAH28" s="3"/>
      <c r="FAI28" s="564"/>
      <c r="FAJ28" s="3"/>
      <c r="FAK28" s="426"/>
      <c r="FAL28" s="3"/>
      <c r="FAM28" s="564"/>
      <c r="FAN28" s="3"/>
      <c r="FAO28" s="426"/>
      <c r="FAP28" s="3"/>
      <c r="FAQ28" s="564"/>
      <c r="FAR28" s="3"/>
      <c r="FAS28" s="426"/>
      <c r="FAT28" s="3"/>
      <c r="FAU28" s="564"/>
      <c r="FAV28" s="3"/>
      <c r="FAW28" s="426"/>
      <c r="FAX28" s="3"/>
      <c r="FAY28" s="564"/>
      <c r="FAZ28" s="3"/>
      <c r="FBA28" s="426"/>
      <c r="FBB28" s="3"/>
      <c r="FBC28" s="564"/>
      <c r="FBD28" s="3"/>
      <c r="FBE28" s="426"/>
      <c r="FBF28" s="3"/>
      <c r="FBG28" s="564"/>
      <c r="FBH28" s="3"/>
      <c r="FBI28" s="426"/>
      <c r="FBJ28" s="3"/>
      <c r="FBK28" s="564"/>
      <c r="FBL28" s="3"/>
      <c r="FBM28" s="426"/>
      <c r="FBN28" s="3"/>
      <c r="FBO28" s="564"/>
      <c r="FBP28" s="3"/>
      <c r="FBQ28" s="426"/>
      <c r="FBR28" s="3"/>
      <c r="FBS28" s="564"/>
      <c r="FBT28" s="3"/>
      <c r="FBU28" s="426"/>
      <c r="FBV28" s="3"/>
      <c r="FBW28" s="564"/>
      <c r="FBX28" s="3"/>
      <c r="FBY28" s="426"/>
      <c r="FBZ28" s="3"/>
      <c r="FCA28" s="564"/>
      <c r="FCB28" s="3"/>
      <c r="FCC28" s="426"/>
      <c r="FCD28" s="3"/>
      <c r="FCE28" s="564"/>
      <c r="FCF28" s="3"/>
      <c r="FCG28" s="426"/>
      <c r="FCH28" s="3"/>
      <c r="FCI28" s="564"/>
      <c r="FCJ28" s="3"/>
      <c r="FCK28" s="426"/>
      <c r="FCL28" s="3"/>
      <c r="FCM28" s="564"/>
      <c r="FCN28" s="3"/>
      <c r="FCO28" s="426"/>
      <c r="FCP28" s="3"/>
      <c r="FCQ28" s="564"/>
      <c r="FCR28" s="3"/>
      <c r="FCS28" s="426"/>
      <c r="FCT28" s="3"/>
      <c r="FCU28" s="564"/>
      <c r="FCV28" s="3"/>
      <c r="FCW28" s="426"/>
      <c r="FCX28" s="3"/>
      <c r="FCY28" s="564"/>
      <c r="FCZ28" s="3"/>
      <c r="FDA28" s="426"/>
      <c r="FDB28" s="3"/>
      <c r="FDC28" s="564"/>
      <c r="FDD28" s="3"/>
      <c r="FDE28" s="426"/>
      <c r="FDF28" s="3"/>
      <c r="FDG28" s="564"/>
      <c r="FDH28" s="3"/>
      <c r="FDI28" s="426"/>
      <c r="FDJ28" s="3"/>
      <c r="FDK28" s="564"/>
      <c r="FDL28" s="3"/>
      <c r="FDM28" s="426"/>
      <c r="FDN28" s="3"/>
      <c r="FDO28" s="564"/>
      <c r="FDP28" s="3"/>
      <c r="FDQ28" s="426"/>
      <c r="FDR28" s="3"/>
      <c r="FDS28" s="564"/>
      <c r="FDT28" s="3"/>
      <c r="FDU28" s="426"/>
      <c r="FDV28" s="3"/>
      <c r="FDW28" s="564"/>
      <c r="FDX28" s="3"/>
      <c r="FDY28" s="426"/>
      <c r="FDZ28" s="3"/>
      <c r="FEA28" s="564"/>
      <c r="FEB28" s="3"/>
      <c r="FEC28" s="426"/>
      <c r="FED28" s="3"/>
      <c r="FEE28" s="564"/>
      <c r="FEF28" s="3"/>
      <c r="FEG28" s="426"/>
      <c r="FEH28" s="3"/>
      <c r="FEI28" s="564"/>
      <c r="FEJ28" s="3"/>
      <c r="FEK28" s="426"/>
      <c r="FEL28" s="3"/>
      <c r="FEM28" s="564"/>
      <c r="FEN28" s="3"/>
      <c r="FEO28" s="426"/>
      <c r="FEP28" s="3"/>
      <c r="FEQ28" s="564"/>
      <c r="FER28" s="3"/>
      <c r="FES28" s="426"/>
      <c r="FET28" s="3"/>
      <c r="FEU28" s="564"/>
      <c r="FEV28" s="3"/>
      <c r="FEW28" s="426"/>
      <c r="FEX28" s="3"/>
      <c r="FEY28" s="564"/>
      <c r="FEZ28" s="3"/>
      <c r="FFA28" s="426"/>
      <c r="FFB28" s="3"/>
      <c r="FFC28" s="564"/>
      <c r="FFD28" s="3"/>
      <c r="FFE28" s="426"/>
      <c r="FFF28" s="3"/>
      <c r="FFG28" s="564"/>
      <c r="FFH28" s="3"/>
      <c r="FFI28" s="426"/>
      <c r="FFJ28" s="3"/>
      <c r="FFK28" s="564"/>
      <c r="FFL28" s="3"/>
      <c r="FFM28" s="426"/>
      <c r="FFN28" s="3"/>
      <c r="FFO28" s="564"/>
      <c r="FFP28" s="3"/>
      <c r="FFQ28" s="426"/>
      <c r="FFR28" s="3"/>
      <c r="FFS28" s="564"/>
      <c r="FFT28" s="3"/>
      <c r="FFU28" s="426"/>
      <c r="FFV28" s="3"/>
      <c r="FFW28" s="564"/>
      <c r="FFX28" s="3"/>
      <c r="FFY28" s="426"/>
      <c r="FFZ28" s="3"/>
      <c r="FGA28" s="564"/>
      <c r="FGB28" s="3"/>
      <c r="FGC28" s="426"/>
      <c r="FGD28" s="3"/>
      <c r="FGE28" s="564"/>
      <c r="FGF28" s="3"/>
      <c r="FGG28" s="426"/>
      <c r="FGH28" s="3"/>
      <c r="FGI28" s="564"/>
      <c r="FGJ28" s="3"/>
      <c r="FGK28" s="426"/>
      <c r="FGL28" s="3"/>
      <c r="FGM28" s="564"/>
      <c r="FGN28" s="3"/>
      <c r="FGO28" s="426"/>
      <c r="FGP28" s="3"/>
      <c r="FGQ28" s="564"/>
      <c r="FGR28" s="3"/>
      <c r="FGS28" s="426"/>
      <c r="FGT28" s="3"/>
      <c r="FGU28" s="564"/>
      <c r="FGV28" s="3"/>
      <c r="FGW28" s="426"/>
      <c r="FGX28" s="3"/>
      <c r="FGY28" s="564"/>
      <c r="FGZ28" s="3"/>
      <c r="FHA28" s="426"/>
      <c r="FHB28" s="3"/>
      <c r="FHC28" s="564"/>
      <c r="FHD28" s="3"/>
      <c r="FHE28" s="426"/>
      <c r="FHF28" s="3"/>
      <c r="FHG28" s="564"/>
      <c r="FHH28" s="3"/>
      <c r="FHI28" s="426"/>
      <c r="FHJ28" s="3"/>
      <c r="FHK28" s="564"/>
      <c r="FHL28" s="3"/>
      <c r="FHM28" s="426"/>
      <c r="FHN28" s="3"/>
      <c r="FHO28" s="564"/>
      <c r="FHP28" s="3"/>
      <c r="FHQ28" s="426"/>
      <c r="FHR28" s="3"/>
      <c r="FHS28" s="564"/>
      <c r="FHT28" s="3"/>
      <c r="FHU28" s="426"/>
      <c r="FHV28" s="3"/>
      <c r="FHW28" s="564"/>
      <c r="FHX28" s="3"/>
      <c r="FHY28" s="426"/>
      <c r="FHZ28" s="3"/>
      <c r="FIA28" s="564"/>
      <c r="FIB28" s="3"/>
      <c r="FIC28" s="426"/>
      <c r="FID28" s="3"/>
      <c r="FIE28" s="564"/>
      <c r="FIF28" s="3"/>
      <c r="FIG28" s="426"/>
      <c r="FIH28" s="3"/>
      <c r="FII28" s="564"/>
      <c r="FIJ28" s="3"/>
      <c r="FIK28" s="426"/>
      <c r="FIL28" s="3"/>
      <c r="FIM28" s="564"/>
      <c r="FIN28" s="3"/>
      <c r="FIO28" s="426"/>
      <c r="FIP28" s="3"/>
      <c r="FIQ28" s="564"/>
      <c r="FIR28" s="3"/>
      <c r="FIS28" s="426"/>
      <c r="FIT28" s="3"/>
      <c r="FIU28" s="564"/>
      <c r="FIV28" s="3"/>
      <c r="FIW28" s="426"/>
      <c r="FIX28" s="3"/>
      <c r="FIY28" s="564"/>
      <c r="FIZ28" s="3"/>
      <c r="FJA28" s="426"/>
      <c r="FJB28" s="3"/>
      <c r="FJC28" s="564"/>
      <c r="FJD28" s="3"/>
      <c r="FJE28" s="426"/>
      <c r="FJF28" s="3"/>
      <c r="FJG28" s="564"/>
      <c r="FJH28" s="3"/>
      <c r="FJI28" s="426"/>
      <c r="FJJ28" s="3"/>
      <c r="FJK28" s="564"/>
      <c r="FJL28" s="3"/>
      <c r="FJM28" s="426"/>
      <c r="FJN28" s="3"/>
      <c r="FJO28" s="564"/>
      <c r="FJP28" s="3"/>
      <c r="FJQ28" s="426"/>
      <c r="FJR28" s="3"/>
      <c r="FJS28" s="564"/>
      <c r="FJT28" s="3"/>
      <c r="FJU28" s="426"/>
      <c r="FJV28" s="3"/>
      <c r="FJW28" s="564"/>
      <c r="FJX28" s="3"/>
      <c r="FJY28" s="426"/>
      <c r="FJZ28" s="3"/>
      <c r="FKA28" s="564"/>
      <c r="FKB28" s="3"/>
      <c r="FKC28" s="426"/>
      <c r="FKD28" s="3"/>
      <c r="FKE28" s="564"/>
      <c r="FKF28" s="3"/>
      <c r="FKG28" s="426"/>
      <c r="FKH28" s="3"/>
      <c r="FKI28" s="564"/>
      <c r="FKJ28" s="3"/>
      <c r="FKK28" s="426"/>
      <c r="FKL28" s="3"/>
      <c r="FKM28" s="564"/>
      <c r="FKN28" s="3"/>
      <c r="FKO28" s="426"/>
      <c r="FKP28" s="3"/>
      <c r="FKQ28" s="564"/>
      <c r="FKR28" s="3"/>
      <c r="FKS28" s="426"/>
      <c r="FKT28" s="3"/>
      <c r="FKU28" s="564"/>
      <c r="FKV28" s="3"/>
      <c r="FKW28" s="426"/>
      <c r="FKX28" s="3"/>
      <c r="FKY28" s="564"/>
      <c r="FKZ28" s="3"/>
      <c r="FLA28" s="426"/>
      <c r="FLB28" s="3"/>
      <c r="FLC28" s="564"/>
      <c r="FLD28" s="3"/>
      <c r="FLE28" s="426"/>
      <c r="FLF28" s="3"/>
      <c r="FLG28" s="564"/>
      <c r="FLH28" s="3"/>
      <c r="FLI28" s="426"/>
      <c r="FLJ28" s="3"/>
      <c r="FLK28" s="564"/>
      <c r="FLL28" s="3"/>
      <c r="FLM28" s="426"/>
      <c r="FLN28" s="3"/>
      <c r="FLO28" s="564"/>
      <c r="FLP28" s="3"/>
      <c r="FLQ28" s="426"/>
      <c r="FLR28" s="3"/>
      <c r="FLS28" s="564"/>
      <c r="FLT28" s="3"/>
      <c r="FLU28" s="426"/>
      <c r="FLV28" s="3"/>
      <c r="FLW28" s="564"/>
      <c r="FLX28" s="3"/>
      <c r="FLY28" s="426"/>
      <c r="FLZ28" s="3"/>
      <c r="FMA28" s="564"/>
      <c r="FMB28" s="3"/>
      <c r="FMC28" s="426"/>
      <c r="FMD28" s="3"/>
      <c r="FME28" s="564"/>
      <c r="FMF28" s="3"/>
      <c r="FMG28" s="426"/>
      <c r="FMH28" s="3"/>
      <c r="FMI28" s="564"/>
      <c r="FMJ28" s="3"/>
      <c r="FMK28" s="426"/>
      <c r="FML28" s="3"/>
      <c r="FMM28" s="564"/>
      <c r="FMN28" s="3"/>
      <c r="FMO28" s="426"/>
      <c r="FMP28" s="3"/>
      <c r="FMQ28" s="564"/>
      <c r="FMR28" s="3"/>
      <c r="FMS28" s="426"/>
      <c r="FMT28" s="3"/>
      <c r="FMU28" s="564"/>
      <c r="FMV28" s="3"/>
      <c r="FMW28" s="426"/>
      <c r="FMX28" s="3"/>
      <c r="FMY28" s="564"/>
      <c r="FMZ28" s="3"/>
      <c r="FNA28" s="426"/>
      <c r="FNB28" s="3"/>
      <c r="FNC28" s="564"/>
      <c r="FND28" s="3"/>
      <c r="FNE28" s="426"/>
      <c r="FNF28" s="3"/>
      <c r="FNG28" s="564"/>
      <c r="FNH28" s="3"/>
      <c r="FNI28" s="426"/>
      <c r="FNJ28" s="3"/>
      <c r="FNK28" s="564"/>
      <c r="FNL28" s="3"/>
      <c r="FNM28" s="426"/>
      <c r="FNN28" s="3"/>
      <c r="FNO28" s="564"/>
      <c r="FNP28" s="3"/>
      <c r="FNQ28" s="426"/>
      <c r="FNR28" s="3"/>
      <c r="FNS28" s="564"/>
      <c r="FNT28" s="3"/>
      <c r="FNU28" s="426"/>
      <c r="FNV28" s="3"/>
      <c r="FNW28" s="564"/>
      <c r="FNX28" s="3"/>
      <c r="FNY28" s="426"/>
      <c r="FNZ28" s="3"/>
      <c r="FOA28" s="564"/>
      <c r="FOB28" s="3"/>
      <c r="FOC28" s="426"/>
      <c r="FOD28" s="3"/>
      <c r="FOE28" s="564"/>
      <c r="FOF28" s="3"/>
      <c r="FOG28" s="426"/>
      <c r="FOH28" s="3"/>
      <c r="FOI28" s="564"/>
      <c r="FOJ28" s="3"/>
      <c r="FOK28" s="426"/>
      <c r="FOL28" s="3"/>
      <c r="FOM28" s="564"/>
      <c r="FON28" s="3"/>
      <c r="FOO28" s="426"/>
      <c r="FOP28" s="3"/>
      <c r="FOQ28" s="564"/>
      <c r="FOR28" s="3"/>
      <c r="FOS28" s="426"/>
      <c r="FOT28" s="3"/>
      <c r="FOU28" s="564"/>
      <c r="FOV28" s="3"/>
      <c r="FOW28" s="426"/>
      <c r="FOX28" s="3"/>
      <c r="FOY28" s="564"/>
      <c r="FOZ28" s="3"/>
      <c r="FPA28" s="426"/>
      <c r="FPB28" s="3"/>
      <c r="FPC28" s="564"/>
      <c r="FPD28" s="3"/>
      <c r="FPE28" s="426"/>
      <c r="FPF28" s="3"/>
      <c r="FPG28" s="564"/>
      <c r="FPH28" s="3"/>
      <c r="FPI28" s="426"/>
      <c r="FPJ28" s="3"/>
      <c r="FPK28" s="564"/>
      <c r="FPL28" s="3"/>
      <c r="FPM28" s="426"/>
      <c r="FPN28" s="3"/>
      <c r="FPO28" s="564"/>
      <c r="FPP28" s="3"/>
      <c r="FPQ28" s="426"/>
      <c r="FPR28" s="3"/>
      <c r="FPS28" s="564"/>
      <c r="FPT28" s="3"/>
      <c r="FPU28" s="426"/>
      <c r="FPV28" s="3"/>
      <c r="FPW28" s="564"/>
      <c r="FPX28" s="3"/>
      <c r="FPY28" s="426"/>
      <c r="FPZ28" s="3"/>
      <c r="FQA28" s="564"/>
      <c r="FQB28" s="3"/>
      <c r="FQC28" s="426"/>
      <c r="FQD28" s="3"/>
      <c r="FQE28" s="564"/>
      <c r="FQF28" s="3"/>
      <c r="FQG28" s="426"/>
      <c r="FQH28" s="3"/>
      <c r="FQI28" s="564"/>
      <c r="FQJ28" s="3"/>
      <c r="FQK28" s="426"/>
      <c r="FQL28" s="3"/>
      <c r="FQM28" s="564"/>
      <c r="FQN28" s="3"/>
      <c r="FQO28" s="426"/>
      <c r="FQP28" s="3"/>
      <c r="FQQ28" s="564"/>
      <c r="FQR28" s="3"/>
      <c r="FQS28" s="426"/>
      <c r="FQT28" s="3"/>
      <c r="FQU28" s="564"/>
      <c r="FQV28" s="3"/>
      <c r="FQW28" s="426"/>
      <c r="FQX28" s="3"/>
      <c r="FQY28" s="564"/>
      <c r="FQZ28" s="3"/>
      <c r="FRA28" s="426"/>
      <c r="FRB28" s="3"/>
      <c r="FRC28" s="564"/>
      <c r="FRD28" s="3"/>
      <c r="FRE28" s="426"/>
      <c r="FRF28" s="3"/>
      <c r="FRG28" s="564"/>
      <c r="FRH28" s="3"/>
      <c r="FRI28" s="426"/>
      <c r="FRJ28" s="3"/>
      <c r="FRK28" s="564"/>
      <c r="FRL28" s="3"/>
      <c r="FRM28" s="426"/>
      <c r="FRN28" s="3"/>
      <c r="FRO28" s="564"/>
      <c r="FRP28" s="3"/>
      <c r="FRQ28" s="426"/>
      <c r="FRR28" s="3"/>
      <c r="FRS28" s="564"/>
      <c r="FRT28" s="3"/>
      <c r="FRU28" s="426"/>
      <c r="FRV28" s="3"/>
      <c r="FRW28" s="564"/>
      <c r="FRX28" s="3"/>
      <c r="FRY28" s="426"/>
      <c r="FRZ28" s="3"/>
      <c r="FSA28" s="564"/>
      <c r="FSB28" s="3"/>
      <c r="FSC28" s="426"/>
      <c r="FSD28" s="3"/>
      <c r="FSE28" s="564"/>
      <c r="FSF28" s="3"/>
      <c r="FSG28" s="426"/>
      <c r="FSH28" s="3"/>
      <c r="FSI28" s="564"/>
      <c r="FSJ28" s="3"/>
      <c r="FSK28" s="426"/>
      <c r="FSL28" s="3"/>
      <c r="FSM28" s="564"/>
      <c r="FSN28" s="3"/>
      <c r="FSO28" s="426"/>
      <c r="FSP28" s="3"/>
      <c r="FSQ28" s="564"/>
      <c r="FSR28" s="3"/>
      <c r="FSS28" s="426"/>
      <c r="FST28" s="3"/>
      <c r="FSU28" s="564"/>
      <c r="FSV28" s="3"/>
      <c r="FSW28" s="426"/>
      <c r="FSX28" s="3"/>
      <c r="FSY28" s="564"/>
      <c r="FSZ28" s="3"/>
      <c r="FTA28" s="426"/>
      <c r="FTB28" s="3"/>
      <c r="FTC28" s="564"/>
      <c r="FTD28" s="3"/>
      <c r="FTE28" s="426"/>
      <c r="FTF28" s="3"/>
      <c r="FTG28" s="564"/>
      <c r="FTH28" s="3"/>
      <c r="FTI28" s="426"/>
      <c r="FTJ28" s="3"/>
      <c r="FTK28" s="564"/>
      <c r="FTL28" s="3"/>
      <c r="FTM28" s="426"/>
      <c r="FTN28" s="3"/>
      <c r="FTO28" s="564"/>
      <c r="FTP28" s="3"/>
      <c r="FTQ28" s="426"/>
      <c r="FTR28" s="3"/>
      <c r="FTS28" s="564"/>
      <c r="FTT28" s="3"/>
      <c r="FTU28" s="426"/>
      <c r="FTV28" s="3"/>
      <c r="FTW28" s="564"/>
      <c r="FTX28" s="3"/>
      <c r="FTY28" s="426"/>
      <c r="FTZ28" s="3"/>
      <c r="FUA28" s="564"/>
      <c r="FUB28" s="3"/>
      <c r="FUC28" s="426"/>
      <c r="FUD28" s="3"/>
      <c r="FUE28" s="564"/>
      <c r="FUF28" s="3"/>
      <c r="FUG28" s="426"/>
      <c r="FUH28" s="3"/>
      <c r="FUI28" s="564"/>
      <c r="FUJ28" s="3"/>
      <c r="FUK28" s="426"/>
      <c r="FUL28" s="3"/>
      <c r="FUM28" s="564"/>
      <c r="FUN28" s="3"/>
      <c r="FUO28" s="426"/>
      <c r="FUP28" s="3"/>
      <c r="FUQ28" s="564"/>
      <c r="FUR28" s="3"/>
      <c r="FUS28" s="426"/>
      <c r="FUT28" s="3"/>
      <c r="FUU28" s="564"/>
      <c r="FUV28" s="3"/>
      <c r="FUW28" s="426"/>
      <c r="FUX28" s="3"/>
      <c r="FUY28" s="564"/>
      <c r="FUZ28" s="3"/>
      <c r="FVA28" s="426"/>
      <c r="FVB28" s="3"/>
      <c r="FVC28" s="564"/>
      <c r="FVD28" s="3"/>
      <c r="FVE28" s="426"/>
      <c r="FVF28" s="3"/>
      <c r="FVG28" s="564"/>
      <c r="FVH28" s="3"/>
      <c r="FVI28" s="426"/>
      <c r="FVJ28" s="3"/>
      <c r="FVK28" s="564"/>
      <c r="FVL28" s="3"/>
      <c r="FVM28" s="426"/>
      <c r="FVN28" s="3"/>
      <c r="FVO28" s="564"/>
      <c r="FVP28" s="3"/>
      <c r="FVQ28" s="426"/>
      <c r="FVR28" s="3"/>
      <c r="FVS28" s="564"/>
      <c r="FVT28" s="3"/>
      <c r="FVU28" s="426"/>
      <c r="FVV28" s="3"/>
      <c r="FVW28" s="564"/>
      <c r="FVX28" s="3"/>
      <c r="FVY28" s="426"/>
      <c r="FVZ28" s="3"/>
      <c r="FWA28" s="564"/>
      <c r="FWB28" s="3"/>
      <c r="FWC28" s="426"/>
      <c r="FWD28" s="3"/>
      <c r="FWE28" s="564"/>
      <c r="FWF28" s="3"/>
      <c r="FWG28" s="426"/>
      <c r="FWH28" s="3"/>
      <c r="FWI28" s="564"/>
      <c r="FWJ28" s="3"/>
      <c r="FWK28" s="426"/>
      <c r="FWL28" s="3"/>
      <c r="FWM28" s="564"/>
      <c r="FWN28" s="3"/>
      <c r="FWO28" s="426"/>
      <c r="FWP28" s="3"/>
      <c r="FWQ28" s="564"/>
      <c r="FWR28" s="3"/>
      <c r="FWS28" s="426"/>
      <c r="FWT28" s="3"/>
      <c r="FWU28" s="564"/>
      <c r="FWV28" s="3"/>
      <c r="FWW28" s="426"/>
      <c r="FWX28" s="3"/>
      <c r="FWY28" s="564"/>
      <c r="FWZ28" s="3"/>
      <c r="FXA28" s="426"/>
      <c r="FXB28" s="3"/>
      <c r="FXC28" s="564"/>
      <c r="FXD28" s="3"/>
      <c r="FXE28" s="426"/>
      <c r="FXF28" s="3"/>
      <c r="FXG28" s="564"/>
      <c r="FXH28" s="3"/>
      <c r="FXI28" s="426"/>
      <c r="FXJ28" s="3"/>
      <c r="FXK28" s="564"/>
      <c r="FXL28" s="3"/>
      <c r="FXM28" s="426"/>
      <c r="FXN28" s="3"/>
      <c r="FXO28" s="564"/>
      <c r="FXP28" s="3"/>
      <c r="FXQ28" s="426"/>
      <c r="FXR28" s="3"/>
      <c r="FXS28" s="564"/>
      <c r="FXT28" s="3"/>
      <c r="FXU28" s="426"/>
      <c r="FXV28" s="3"/>
      <c r="FXW28" s="564"/>
      <c r="FXX28" s="3"/>
      <c r="FXY28" s="426"/>
      <c r="FXZ28" s="3"/>
      <c r="FYA28" s="564"/>
      <c r="FYB28" s="3"/>
      <c r="FYC28" s="426"/>
      <c r="FYD28" s="3"/>
      <c r="FYE28" s="564"/>
      <c r="FYF28" s="3"/>
      <c r="FYG28" s="426"/>
      <c r="FYH28" s="3"/>
      <c r="FYI28" s="564"/>
      <c r="FYJ28" s="3"/>
      <c r="FYK28" s="426"/>
      <c r="FYL28" s="3"/>
      <c r="FYM28" s="564"/>
      <c r="FYN28" s="3"/>
      <c r="FYO28" s="426"/>
      <c r="FYP28" s="3"/>
      <c r="FYQ28" s="564"/>
      <c r="FYR28" s="3"/>
      <c r="FYS28" s="426"/>
      <c r="FYT28" s="3"/>
      <c r="FYU28" s="564"/>
      <c r="FYV28" s="3"/>
      <c r="FYW28" s="426"/>
      <c r="FYX28" s="3"/>
      <c r="FYY28" s="564"/>
      <c r="FYZ28" s="3"/>
      <c r="FZA28" s="426"/>
      <c r="FZB28" s="3"/>
      <c r="FZC28" s="564"/>
      <c r="FZD28" s="3"/>
      <c r="FZE28" s="426"/>
      <c r="FZF28" s="3"/>
      <c r="FZG28" s="564"/>
      <c r="FZH28" s="3"/>
      <c r="FZI28" s="426"/>
      <c r="FZJ28" s="3"/>
      <c r="FZK28" s="564"/>
      <c r="FZL28" s="3"/>
      <c r="FZM28" s="426"/>
      <c r="FZN28" s="3"/>
      <c r="FZO28" s="564"/>
      <c r="FZP28" s="3"/>
      <c r="FZQ28" s="426"/>
      <c r="FZR28" s="3"/>
      <c r="FZS28" s="564"/>
      <c r="FZT28" s="3"/>
      <c r="FZU28" s="426"/>
      <c r="FZV28" s="3"/>
      <c r="FZW28" s="564"/>
      <c r="FZX28" s="3"/>
      <c r="FZY28" s="426"/>
      <c r="FZZ28" s="3"/>
      <c r="GAA28" s="564"/>
      <c r="GAB28" s="3"/>
      <c r="GAC28" s="426"/>
      <c r="GAD28" s="3"/>
      <c r="GAE28" s="564"/>
      <c r="GAF28" s="3"/>
      <c r="GAG28" s="426"/>
      <c r="GAH28" s="3"/>
      <c r="GAI28" s="564"/>
      <c r="GAJ28" s="3"/>
      <c r="GAK28" s="426"/>
      <c r="GAL28" s="3"/>
      <c r="GAM28" s="564"/>
      <c r="GAN28" s="3"/>
      <c r="GAO28" s="426"/>
      <c r="GAP28" s="3"/>
      <c r="GAQ28" s="564"/>
      <c r="GAR28" s="3"/>
      <c r="GAS28" s="426"/>
      <c r="GAT28" s="3"/>
      <c r="GAU28" s="564"/>
      <c r="GAV28" s="3"/>
      <c r="GAW28" s="426"/>
      <c r="GAX28" s="3"/>
      <c r="GAY28" s="564"/>
      <c r="GAZ28" s="3"/>
      <c r="GBA28" s="426"/>
      <c r="GBB28" s="3"/>
      <c r="GBC28" s="564"/>
      <c r="GBD28" s="3"/>
      <c r="GBE28" s="426"/>
      <c r="GBF28" s="3"/>
      <c r="GBG28" s="564"/>
      <c r="GBH28" s="3"/>
      <c r="GBI28" s="426"/>
      <c r="GBJ28" s="3"/>
      <c r="GBK28" s="564"/>
      <c r="GBL28" s="3"/>
      <c r="GBM28" s="426"/>
      <c r="GBN28" s="3"/>
      <c r="GBO28" s="564"/>
      <c r="GBP28" s="3"/>
      <c r="GBQ28" s="426"/>
      <c r="GBR28" s="3"/>
      <c r="GBS28" s="564"/>
      <c r="GBT28" s="3"/>
      <c r="GBU28" s="426"/>
      <c r="GBV28" s="3"/>
      <c r="GBW28" s="564"/>
      <c r="GBX28" s="3"/>
      <c r="GBY28" s="426"/>
      <c r="GBZ28" s="3"/>
      <c r="GCA28" s="564"/>
      <c r="GCB28" s="3"/>
      <c r="GCC28" s="426"/>
      <c r="GCD28" s="3"/>
      <c r="GCE28" s="564"/>
      <c r="GCF28" s="3"/>
      <c r="GCG28" s="426"/>
      <c r="GCH28" s="3"/>
      <c r="GCI28" s="564"/>
      <c r="GCJ28" s="3"/>
      <c r="GCK28" s="426"/>
      <c r="GCL28" s="3"/>
      <c r="GCM28" s="564"/>
      <c r="GCN28" s="3"/>
      <c r="GCO28" s="426"/>
      <c r="GCP28" s="3"/>
      <c r="GCQ28" s="564"/>
      <c r="GCR28" s="3"/>
      <c r="GCS28" s="426"/>
      <c r="GCT28" s="3"/>
      <c r="GCU28" s="564"/>
      <c r="GCV28" s="3"/>
      <c r="GCW28" s="426"/>
      <c r="GCX28" s="3"/>
      <c r="GCY28" s="564"/>
      <c r="GCZ28" s="3"/>
      <c r="GDA28" s="426"/>
      <c r="GDB28" s="3"/>
      <c r="GDC28" s="564"/>
      <c r="GDD28" s="3"/>
      <c r="GDE28" s="426"/>
      <c r="GDF28" s="3"/>
      <c r="GDG28" s="564"/>
      <c r="GDH28" s="3"/>
      <c r="GDI28" s="426"/>
      <c r="GDJ28" s="3"/>
      <c r="GDK28" s="564"/>
      <c r="GDL28" s="3"/>
      <c r="GDM28" s="426"/>
      <c r="GDN28" s="3"/>
      <c r="GDO28" s="564"/>
      <c r="GDP28" s="3"/>
      <c r="GDQ28" s="426"/>
      <c r="GDR28" s="3"/>
      <c r="GDS28" s="564"/>
      <c r="GDT28" s="3"/>
      <c r="GDU28" s="426"/>
      <c r="GDV28" s="3"/>
      <c r="GDW28" s="564"/>
      <c r="GDX28" s="3"/>
      <c r="GDY28" s="426"/>
      <c r="GDZ28" s="3"/>
      <c r="GEA28" s="564"/>
      <c r="GEB28" s="3"/>
      <c r="GEC28" s="426"/>
      <c r="GED28" s="3"/>
      <c r="GEE28" s="564"/>
      <c r="GEF28" s="3"/>
      <c r="GEG28" s="426"/>
      <c r="GEH28" s="3"/>
      <c r="GEI28" s="564"/>
      <c r="GEJ28" s="3"/>
      <c r="GEK28" s="426"/>
      <c r="GEL28" s="3"/>
      <c r="GEM28" s="564"/>
      <c r="GEN28" s="3"/>
      <c r="GEO28" s="426"/>
      <c r="GEP28" s="3"/>
      <c r="GEQ28" s="564"/>
      <c r="GER28" s="3"/>
      <c r="GES28" s="426"/>
      <c r="GET28" s="3"/>
      <c r="GEU28" s="564"/>
      <c r="GEV28" s="3"/>
      <c r="GEW28" s="426"/>
      <c r="GEX28" s="3"/>
      <c r="GEY28" s="564"/>
      <c r="GEZ28" s="3"/>
      <c r="GFA28" s="426"/>
      <c r="GFB28" s="3"/>
      <c r="GFC28" s="564"/>
      <c r="GFD28" s="3"/>
      <c r="GFE28" s="426"/>
      <c r="GFF28" s="3"/>
      <c r="GFG28" s="564"/>
      <c r="GFH28" s="3"/>
      <c r="GFI28" s="426"/>
      <c r="GFJ28" s="3"/>
      <c r="GFK28" s="564"/>
      <c r="GFL28" s="3"/>
      <c r="GFM28" s="426"/>
      <c r="GFN28" s="3"/>
      <c r="GFO28" s="564"/>
      <c r="GFP28" s="3"/>
      <c r="GFQ28" s="426"/>
      <c r="GFR28" s="3"/>
      <c r="GFS28" s="564"/>
      <c r="GFT28" s="3"/>
      <c r="GFU28" s="426"/>
      <c r="GFV28" s="3"/>
      <c r="GFW28" s="564"/>
      <c r="GFX28" s="3"/>
      <c r="GFY28" s="426"/>
      <c r="GFZ28" s="3"/>
      <c r="GGA28" s="564"/>
      <c r="GGB28" s="3"/>
      <c r="GGC28" s="426"/>
      <c r="GGD28" s="3"/>
      <c r="GGE28" s="564"/>
      <c r="GGF28" s="3"/>
      <c r="GGG28" s="426"/>
      <c r="GGH28" s="3"/>
      <c r="GGI28" s="564"/>
      <c r="GGJ28" s="3"/>
      <c r="GGK28" s="426"/>
      <c r="GGL28" s="3"/>
      <c r="GGM28" s="564"/>
      <c r="GGN28" s="3"/>
      <c r="GGO28" s="426"/>
      <c r="GGP28" s="3"/>
      <c r="GGQ28" s="564"/>
      <c r="GGR28" s="3"/>
      <c r="GGS28" s="426"/>
      <c r="GGT28" s="3"/>
      <c r="GGU28" s="564"/>
      <c r="GGV28" s="3"/>
      <c r="GGW28" s="426"/>
      <c r="GGX28" s="3"/>
      <c r="GGY28" s="564"/>
      <c r="GGZ28" s="3"/>
      <c r="GHA28" s="426"/>
      <c r="GHB28" s="3"/>
      <c r="GHC28" s="564"/>
      <c r="GHD28" s="3"/>
      <c r="GHE28" s="426"/>
      <c r="GHF28" s="3"/>
      <c r="GHG28" s="564"/>
      <c r="GHH28" s="3"/>
      <c r="GHI28" s="426"/>
      <c r="GHJ28" s="3"/>
      <c r="GHK28" s="564"/>
      <c r="GHL28" s="3"/>
      <c r="GHM28" s="426"/>
      <c r="GHN28" s="3"/>
      <c r="GHO28" s="564"/>
      <c r="GHP28" s="3"/>
      <c r="GHQ28" s="426"/>
      <c r="GHR28" s="3"/>
      <c r="GHS28" s="564"/>
      <c r="GHT28" s="3"/>
      <c r="GHU28" s="426"/>
      <c r="GHV28" s="3"/>
      <c r="GHW28" s="564"/>
      <c r="GHX28" s="3"/>
      <c r="GHY28" s="426"/>
      <c r="GHZ28" s="3"/>
      <c r="GIA28" s="564"/>
      <c r="GIB28" s="3"/>
      <c r="GIC28" s="426"/>
      <c r="GID28" s="3"/>
      <c r="GIE28" s="564"/>
      <c r="GIF28" s="3"/>
      <c r="GIG28" s="426"/>
      <c r="GIH28" s="3"/>
      <c r="GII28" s="564"/>
      <c r="GIJ28" s="3"/>
      <c r="GIK28" s="426"/>
      <c r="GIL28" s="3"/>
      <c r="GIM28" s="564"/>
      <c r="GIN28" s="3"/>
      <c r="GIO28" s="426"/>
      <c r="GIP28" s="3"/>
      <c r="GIQ28" s="564"/>
      <c r="GIR28" s="3"/>
      <c r="GIS28" s="426"/>
      <c r="GIT28" s="3"/>
      <c r="GIU28" s="564"/>
      <c r="GIV28" s="3"/>
      <c r="GIW28" s="426"/>
      <c r="GIX28" s="3"/>
      <c r="GIY28" s="564"/>
      <c r="GIZ28" s="3"/>
      <c r="GJA28" s="426"/>
      <c r="GJB28" s="3"/>
      <c r="GJC28" s="564"/>
      <c r="GJD28" s="3"/>
      <c r="GJE28" s="426"/>
      <c r="GJF28" s="3"/>
      <c r="GJG28" s="564"/>
      <c r="GJH28" s="3"/>
      <c r="GJI28" s="426"/>
      <c r="GJJ28" s="3"/>
      <c r="GJK28" s="564"/>
      <c r="GJL28" s="3"/>
      <c r="GJM28" s="426"/>
      <c r="GJN28" s="3"/>
      <c r="GJO28" s="564"/>
      <c r="GJP28" s="3"/>
      <c r="GJQ28" s="426"/>
      <c r="GJR28" s="3"/>
      <c r="GJS28" s="564"/>
      <c r="GJT28" s="3"/>
      <c r="GJU28" s="426"/>
      <c r="GJV28" s="3"/>
      <c r="GJW28" s="564"/>
      <c r="GJX28" s="3"/>
      <c r="GJY28" s="426"/>
      <c r="GJZ28" s="3"/>
      <c r="GKA28" s="564"/>
      <c r="GKB28" s="3"/>
      <c r="GKC28" s="426"/>
      <c r="GKD28" s="3"/>
      <c r="GKE28" s="564"/>
      <c r="GKF28" s="3"/>
      <c r="GKG28" s="426"/>
      <c r="GKH28" s="3"/>
      <c r="GKI28" s="564"/>
      <c r="GKJ28" s="3"/>
      <c r="GKK28" s="426"/>
      <c r="GKL28" s="3"/>
      <c r="GKM28" s="564"/>
      <c r="GKN28" s="3"/>
      <c r="GKO28" s="426"/>
      <c r="GKP28" s="3"/>
      <c r="GKQ28" s="564"/>
      <c r="GKR28" s="3"/>
      <c r="GKS28" s="426"/>
      <c r="GKT28" s="3"/>
      <c r="GKU28" s="564"/>
      <c r="GKV28" s="3"/>
      <c r="GKW28" s="426"/>
      <c r="GKX28" s="3"/>
      <c r="GKY28" s="564"/>
      <c r="GKZ28" s="3"/>
      <c r="GLA28" s="426"/>
      <c r="GLB28" s="3"/>
      <c r="GLC28" s="564"/>
      <c r="GLD28" s="3"/>
      <c r="GLE28" s="426"/>
      <c r="GLF28" s="3"/>
      <c r="GLG28" s="564"/>
      <c r="GLH28" s="3"/>
      <c r="GLI28" s="426"/>
      <c r="GLJ28" s="3"/>
      <c r="GLK28" s="564"/>
      <c r="GLL28" s="3"/>
      <c r="GLM28" s="426"/>
      <c r="GLN28" s="3"/>
      <c r="GLO28" s="564"/>
      <c r="GLP28" s="3"/>
      <c r="GLQ28" s="426"/>
      <c r="GLR28" s="3"/>
      <c r="GLS28" s="564"/>
      <c r="GLT28" s="3"/>
      <c r="GLU28" s="426"/>
      <c r="GLV28" s="3"/>
      <c r="GLW28" s="564"/>
      <c r="GLX28" s="3"/>
      <c r="GLY28" s="426"/>
      <c r="GLZ28" s="3"/>
      <c r="GMA28" s="564"/>
      <c r="GMB28" s="3"/>
      <c r="GMC28" s="426"/>
      <c r="GMD28" s="3"/>
      <c r="GME28" s="564"/>
      <c r="GMF28" s="3"/>
      <c r="GMG28" s="426"/>
      <c r="GMH28" s="3"/>
      <c r="GMI28" s="564"/>
      <c r="GMJ28" s="3"/>
      <c r="GMK28" s="426"/>
      <c r="GML28" s="3"/>
      <c r="GMM28" s="564"/>
      <c r="GMN28" s="3"/>
      <c r="GMO28" s="426"/>
      <c r="GMP28" s="3"/>
      <c r="GMQ28" s="564"/>
      <c r="GMR28" s="3"/>
      <c r="GMS28" s="426"/>
      <c r="GMT28" s="3"/>
      <c r="GMU28" s="564"/>
      <c r="GMV28" s="3"/>
      <c r="GMW28" s="426"/>
      <c r="GMX28" s="3"/>
      <c r="GMY28" s="564"/>
      <c r="GMZ28" s="3"/>
      <c r="GNA28" s="426"/>
      <c r="GNB28" s="3"/>
      <c r="GNC28" s="564"/>
      <c r="GND28" s="3"/>
      <c r="GNE28" s="426"/>
      <c r="GNF28" s="3"/>
      <c r="GNG28" s="564"/>
      <c r="GNH28" s="3"/>
      <c r="GNI28" s="426"/>
      <c r="GNJ28" s="3"/>
      <c r="GNK28" s="564"/>
      <c r="GNL28" s="3"/>
      <c r="GNM28" s="426"/>
      <c r="GNN28" s="3"/>
      <c r="GNO28" s="564"/>
      <c r="GNP28" s="3"/>
      <c r="GNQ28" s="426"/>
      <c r="GNR28" s="3"/>
      <c r="GNS28" s="564"/>
      <c r="GNT28" s="3"/>
      <c r="GNU28" s="426"/>
      <c r="GNV28" s="3"/>
      <c r="GNW28" s="564"/>
      <c r="GNX28" s="3"/>
      <c r="GNY28" s="426"/>
      <c r="GNZ28" s="3"/>
      <c r="GOA28" s="564"/>
      <c r="GOB28" s="3"/>
      <c r="GOC28" s="426"/>
      <c r="GOD28" s="3"/>
      <c r="GOE28" s="564"/>
      <c r="GOF28" s="3"/>
      <c r="GOG28" s="426"/>
      <c r="GOH28" s="3"/>
      <c r="GOI28" s="564"/>
      <c r="GOJ28" s="3"/>
      <c r="GOK28" s="426"/>
      <c r="GOL28" s="3"/>
      <c r="GOM28" s="564"/>
      <c r="GON28" s="3"/>
      <c r="GOO28" s="426"/>
      <c r="GOP28" s="3"/>
      <c r="GOQ28" s="564"/>
      <c r="GOR28" s="3"/>
      <c r="GOS28" s="426"/>
      <c r="GOT28" s="3"/>
      <c r="GOU28" s="564"/>
      <c r="GOV28" s="3"/>
      <c r="GOW28" s="426"/>
      <c r="GOX28" s="3"/>
      <c r="GOY28" s="564"/>
      <c r="GOZ28" s="3"/>
      <c r="GPA28" s="426"/>
      <c r="GPB28" s="3"/>
      <c r="GPC28" s="564"/>
      <c r="GPD28" s="3"/>
      <c r="GPE28" s="426"/>
      <c r="GPF28" s="3"/>
      <c r="GPG28" s="564"/>
      <c r="GPH28" s="3"/>
      <c r="GPI28" s="426"/>
      <c r="GPJ28" s="3"/>
      <c r="GPK28" s="564"/>
      <c r="GPL28" s="3"/>
      <c r="GPM28" s="426"/>
      <c r="GPN28" s="3"/>
      <c r="GPO28" s="564"/>
      <c r="GPP28" s="3"/>
      <c r="GPQ28" s="426"/>
      <c r="GPR28" s="3"/>
      <c r="GPS28" s="564"/>
      <c r="GPT28" s="3"/>
      <c r="GPU28" s="426"/>
      <c r="GPV28" s="3"/>
      <c r="GPW28" s="564"/>
      <c r="GPX28" s="3"/>
      <c r="GPY28" s="426"/>
      <c r="GPZ28" s="3"/>
      <c r="GQA28" s="564"/>
      <c r="GQB28" s="3"/>
      <c r="GQC28" s="426"/>
      <c r="GQD28" s="3"/>
      <c r="GQE28" s="564"/>
      <c r="GQF28" s="3"/>
      <c r="GQG28" s="426"/>
      <c r="GQH28" s="3"/>
      <c r="GQI28" s="564"/>
      <c r="GQJ28" s="3"/>
      <c r="GQK28" s="426"/>
      <c r="GQL28" s="3"/>
      <c r="GQM28" s="564"/>
      <c r="GQN28" s="3"/>
      <c r="GQO28" s="426"/>
      <c r="GQP28" s="3"/>
      <c r="GQQ28" s="564"/>
      <c r="GQR28" s="3"/>
      <c r="GQS28" s="426"/>
      <c r="GQT28" s="3"/>
      <c r="GQU28" s="564"/>
      <c r="GQV28" s="3"/>
      <c r="GQW28" s="426"/>
      <c r="GQX28" s="3"/>
      <c r="GQY28" s="564"/>
      <c r="GQZ28" s="3"/>
      <c r="GRA28" s="426"/>
      <c r="GRB28" s="3"/>
      <c r="GRC28" s="564"/>
      <c r="GRD28" s="3"/>
      <c r="GRE28" s="426"/>
      <c r="GRF28" s="3"/>
      <c r="GRG28" s="564"/>
      <c r="GRH28" s="3"/>
      <c r="GRI28" s="426"/>
      <c r="GRJ28" s="3"/>
      <c r="GRK28" s="564"/>
      <c r="GRL28" s="3"/>
      <c r="GRM28" s="426"/>
      <c r="GRN28" s="3"/>
      <c r="GRO28" s="564"/>
      <c r="GRP28" s="3"/>
      <c r="GRQ28" s="426"/>
      <c r="GRR28" s="3"/>
      <c r="GRS28" s="564"/>
      <c r="GRT28" s="3"/>
      <c r="GRU28" s="426"/>
      <c r="GRV28" s="3"/>
      <c r="GRW28" s="564"/>
      <c r="GRX28" s="3"/>
      <c r="GRY28" s="426"/>
      <c r="GRZ28" s="3"/>
      <c r="GSA28" s="564"/>
      <c r="GSB28" s="3"/>
      <c r="GSC28" s="426"/>
      <c r="GSD28" s="3"/>
      <c r="GSE28" s="564"/>
      <c r="GSF28" s="3"/>
      <c r="GSG28" s="426"/>
      <c r="GSH28" s="3"/>
      <c r="GSI28" s="564"/>
      <c r="GSJ28" s="3"/>
      <c r="GSK28" s="426"/>
      <c r="GSL28" s="3"/>
      <c r="GSM28" s="564"/>
      <c r="GSN28" s="3"/>
      <c r="GSO28" s="426"/>
      <c r="GSP28" s="3"/>
      <c r="GSQ28" s="564"/>
      <c r="GSR28" s="3"/>
      <c r="GSS28" s="426"/>
      <c r="GST28" s="3"/>
      <c r="GSU28" s="564"/>
      <c r="GSV28" s="3"/>
      <c r="GSW28" s="426"/>
      <c r="GSX28" s="3"/>
      <c r="GSY28" s="564"/>
      <c r="GSZ28" s="3"/>
      <c r="GTA28" s="426"/>
      <c r="GTB28" s="3"/>
      <c r="GTC28" s="564"/>
      <c r="GTD28" s="3"/>
      <c r="GTE28" s="426"/>
      <c r="GTF28" s="3"/>
      <c r="GTG28" s="564"/>
      <c r="GTH28" s="3"/>
      <c r="GTI28" s="426"/>
      <c r="GTJ28" s="3"/>
      <c r="GTK28" s="564"/>
      <c r="GTL28" s="3"/>
      <c r="GTM28" s="426"/>
      <c r="GTN28" s="3"/>
      <c r="GTO28" s="564"/>
      <c r="GTP28" s="3"/>
      <c r="GTQ28" s="426"/>
      <c r="GTR28" s="3"/>
      <c r="GTS28" s="564"/>
      <c r="GTT28" s="3"/>
      <c r="GTU28" s="426"/>
      <c r="GTV28" s="3"/>
      <c r="GTW28" s="564"/>
      <c r="GTX28" s="3"/>
      <c r="GTY28" s="426"/>
      <c r="GTZ28" s="3"/>
      <c r="GUA28" s="564"/>
      <c r="GUB28" s="3"/>
      <c r="GUC28" s="426"/>
      <c r="GUD28" s="3"/>
      <c r="GUE28" s="564"/>
      <c r="GUF28" s="3"/>
      <c r="GUG28" s="426"/>
      <c r="GUH28" s="3"/>
      <c r="GUI28" s="564"/>
      <c r="GUJ28" s="3"/>
      <c r="GUK28" s="426"/>
      <c r="GUL28" s="3"/>
      <c r="GUM28" s="564"/>
      <c r="GUN28" s="3"/>
      <c r="GUO28" s="426"/>
      <c r="GUP28" s="3"/>
      <c r="GUQ28" s="564"/>
      <c r="GUR28" s="3"/>
      <c r="GUS28" s="426"/>
      <c r="GUT28" s="3"/>
      <c r="GUU28" s="564"/>
      <c r="GUV28" s="3"/>
      <c r="GUW28" s="426"/>
      <c r="GUX28" s="3"/>
      <c r="GUY28" s="564"/>
      <c r="GUZ28" s="3"/>
      <c r="GVA28" s="426"/>
      <c r="GVB28" s="3"/>
      <c r="GVC28" s="564"/>
      <c r="GVD28" s="3"/>
      <c r="GVE28" s="426"/>
      <c r="GVF28" s="3"/>
      <c r="GVG28" s="564"/>
      <c r="GVH28" s="3"/>
      <c r="GVI28" s="426"/>
      <c r="GVJ28" s="3"/>
      <c r="GVK28" s="564"/>
      <c r="GVL28" s="3"/>
      <c r="GVM28" s="426"/>
      <c r="GVN28" s="3"/>
      <c r="GVO28" s="564"/>
      <c r="GVP28" s="3"/>
      <c r="GVQ28" s="426"/>
      <c r="GVR28" s="3"/>
      <c r="GVS28" s="564"/>
      <c r="GVT28" s="3"/>
      <c r="GVU28" s="426"/>
      <c r="GVV28" s="3"/>
      <c r="GVW28" s="564"/>
      <c r="GVX28" s="3"/>
      <c r="GVY28" s="426"/>
      <c r="GVZ28" s="3"/>
      <c r="GWA28" s="564"/>
      <c r="GWB28" s="3"/>
      <c r="GWC28" s="426"/>
      <c r="GWD28" s="3"/>
      <c r="GWE28" s="564"/>
      <c r="GWF28" s="3"/>
      <c r="GWG28" s="426"/>
      <c r="GWH28" s="3"/>
      <c r="GWI28" s="564"/>
      <c r="GWJ28" s="3"/>
      <c r="GWK28" s="426"/>
      <c r="GWL28" s="3"/>
      <c r="GWM28" s="564"/>
      <c r="GWN28" s="3"/>
      <c r="GWO28" s="426"/>
      <c r="GWP28" s="3"/>
      <c r="GWQ28" s="564"/>
      <c r="GWR28" s="3"/>
      <c r="GWS28" s="426"/>
      <c r="GWT28" s="3"/>
      <c r="GWU28" s="564"/>
      <c r="GWV28" s="3"/>
      <c r="GWW28" s="426"/>
      <c r="GWX28" s="3"/>
      <c r="GWY28" s="564"/>
      <c r="GWZ28" s="3"/>
      <c r="GXA28" s="426"/>
      <c r="GXB28" s="3"/>
      <c r="GXC28" s="564"/>
      <c r="GXD28" s="3"/>
      <c r="GXE28" s="426"/>
      <c r="GXF28" s="3"/>
      <c r="GXG28" s="564"/>
      <c r="GXH28" s="3"/>
      <c r="GXI28" s="426"/>
      <c r="GXJ28" s="3"/>
      <c r="GXK28" s="564"/>
      <c r="GXL28" s="3"/>
      <c r="GXM28" s="426"/>
      <c r="GXN28" s="3"/>
      <c r="GXO28" s="564"/>
      <c r="GXP28" s="3"/>
      <c r="GXQ28" s="426"/>
      <c r="GXR28" s="3"/>
      <c r="GXS28" s="564"/>
      <c r="GXT28" s="3"/>
      <c r="GXU28" s="426"/>
      <c r="GXV28" s="3"/>
      <c r="GXW28" s="564"/>
      <c r="GXX28" s="3"/>
      <c r="GXY28" s="426"/>
      <c r="GXZ28" s="3"/>
      <c r="GYA28" s="564"/>
      <c r="GYB28" s="3"/>
      <c r="GYC28" s="426"/>
      <c r="GYD28" s="3"/>
      <c r="GYE28" s="564"/>
      <c r="GYF28" s="3"/>
      <c r="GYG28" s="426"/>
      <c r="GYH28" s="3"/>
      <c r="GYI28" s="564"/>
      <c r="GYJ28" s="3"/>
      <c r="GYK28" s="426"/>
      <c r="GYL28" s="3"/>
      <c r="GYM28" s="564"/>
      <c r="GYN28" s="3"/>
      <c r="GYO28" s="426"/>
      <c r="GYP28" s="3"/>
      <c r="GYQ28" s="564"/>
      <c r="GYR28" s="3"/>
      <c r="GYS28" s="426"/>
      <c r="GYT28" s="3"/>
      <c r="GYU28" s="564"/>
      <c r="GYV28" s="3"/>
      <c r="GYW28" s="426"/>
      <c r="GYX28" s="3"/>
      <c r="GYY28" s="564"/>
      <c r="GYZ28" s="3"/>
      <c r="GZA28" s="426"/>
      <c r="GZB28" s="3"/>
      <c r="GZC28" s="564"/>
      <c r="GZD28" s="3"/>
      <c r="GZE28" s="426"/>
      <c r="GZF28" s="3"/>
      <c r="GZG28" s="564"/>
      <c r="GZH28" s="3"/>
      <c r="GZI28" s="426"/>
      <c r="GZJ28" s="3"/>
      <c r="GZK28" s="564"/>
      <c r="GZL28" s="3"/>
      <c r="GZM28" s="426"/>
      <c r="GZN28" s="3"/>
      <c r="GZO28" s="564"/>
      <c r="GZP28" s="3"/>
      <c r="GZQ28" s="426"/>
      <c r="GZR28" s="3"/>
      <c r="GZS28" s="564"/>
      <c r="GZT28" s="3"/>
      <c r="GZU28" s="426"/>
      <c r="GZV28" s="3"/>
      <c r="GZW28" s="564"/>
      <c r="GZX28" s="3"/>
      <c r="GZY28" s="426"/>
      <c r="GZZ28" s="3"/>
      <c r="HAA28" s="564"/>
      <c r="HAB28" s="3"/>
      <c r="HAC28" s="426"/>
      <c r="HAD28" s="3"/>
      <c r="HAE28" s="564"/>
      <c r="HAF28" s="3"/>
      <c r="HAG28" s="426"/>
      <c r="HAH28" s="3"/>
      <c r="HAI28" s="564"/>
      <c r="HAJ28" s="3"/>
      <c r="HAK28" s="426"/>
      <c r="HAL28" s="3"/>
      <c r="HAM28" s="564"/>
      <c r="HAN28" s="3"/>
      <c r="HAO28" s="426"/>
      <c r="HAP28" s="3"/>
      <c r="HAQ28" s="564"/>
      <c r="HAR28" s="3"/>
      <c r="HAS28" s="426"/>
      <c r="HAT28" s="3"/>
      <c r="HAU28" s="564"/>
      <c r="HAV28" s="3"/>
      <c r="HAW28" s="426"/>
      <c r="HAX28" s="3"/>
      <c r="HAY28" s="564"/>
      <c r="HAZ28" s="3"/>
      <c r="HBA28" s="426"/>
      <c r="HBB28" s="3"/>
      <c r="HBC28" s="564"/>
      <c r="HBD28" s="3"/>
      <c r="HBE28" s="426"/>
      <c r="HBF28" s="3"/>
      <c r="HBG28" s="564"/>
      <c r="HBH28" s="3"/>
      <c r="HBI28" s="426"/>
      <c r="HBJ28" s="3"/>
      <c r="HBK28" s="564"/>
      <c r="HBL28" s="3"/>
      <c r="HBM28" s="426"/>
      <c r="HBN28" s="3"/>
      <c r="HBO28" s="564"/>
      <c r="HBP28" s="3"/>
      <c r="HBQ28" s="426"/>
      <c r="HBR28" s="3"/>
      <c r="HBS28" s="564"/>
      <c r="HBT28" s="3"/>
      <c r="HBU28" s="426"/>
      <c r="HBV28" s="3"/>
      <c r="HBW28" s="564"/>
      <c r="HBX28" s="3"/>
      <c r="HBY28" s="426"/>
      <c r="HBZ28" s="3"/>
      <c r="HCA28" s="564"/>
      <c r="HCB28" s="3"/>
      <c r="HCC28" s="426"/>
      <c r="HCD28" s="3"/>
      <c r="HCE28" s="564"/>
      <c r="HCF28" s="3"/>
      <c r="HCG28" s="426"/>
      <c r="HCH28" s="3"/>
      <c r="HCI28" s="564"/>
      <c r="HCJ28" s="3"/>
      <c r="HCK28" s="426"/>
      <c r="HCL28" s="3"/>
      <c r="HCM28" s="564"/>
      <c r="HCN28" s="3"/>
      <c r="HCO28" s="426"/>
      <c r="HCP28" s="3"/>
      <c r="HCQ28" s="564"/>
      <c r="HCR28" s="3"/>
      <c r="HCS28" s="426"/>
      <c r="HCT28" s="3"/>
      <c r="HCU28" s="564"/>
      <c r="HCV28" s="3"/>
      <c r="HCW28" s="426"/>
      <c r="HCX28" s="3"/>
      <c r="HCY28" s="564"/>
      <c r="HCZ28" s="3"/>
      <c r="HDA28" s="426"/>
      <c r="HDB28" s="3"/>
      <c r="HDC28" s="564"/>
      <c r="HDD28" s="3"/>
      <c r="HDE28" s="426"/>
      <c r="HDF28" s="3"/>
      <c r="HDG28" s="564"/>
      <c r="HDH28" s="3"/>
      <c r="HDI28" s="426"/>
      <c r="HDJ28" s="3"/>
      <c r="HDK28" s="564"/>
      <c r="HDL28" s="3"/>
      <c r="HDM28" s="426"/>
      <c r="HDN28" s="3"/>
      <c r="HDO28" s="564"/>
      <c r="HDP28" s="3"/>
      <c r="HDQ28" s="426"/>
      <c r="HDR28" s="3"/>
      <c r="HDS28" s="564"/>
      <c r="HDT28" s="3"/>
      <c r="HDU28" s="426"/>
      <c r="HDV28" s="3"/>
      <c r="HDW28" s="564"/>
      <c r="HDX28" s="3"/>
      <c r="HDY28" s="426"/>
      <c r="HDZ28" s="3"/>
      <c r="HEA28" s="564"/>
      <c r="HEB28" s="3"/>
      <c r="HEC28" s="426"/>
      <c r="HED28" s="3"/>
      <c r="HEE28" s="564"/>
      <c r="HEF28" s="3"/>
      <c r="HEG28" s="426"/>
      <c r="HEH28" s="3"/>
      <c r="HEI28" s="564"/>
      <c r="HEJ28" s="3"/>
      <c r="HEK28" s="426"/>
      <c r="HEL28" s="3"/>
      <c r="HEM28" s="564"/>
      <c r="HEN28" s="3"/>
      <c r="HEO28" s="426"/>
      <c r="HEP28" s="3"/>
      <c r="HEQ28" s="564"/>
      <c r="HER28" s="3"/>
      <c r="HES28" s="426"/>
      <c r="HET28" s="3"/>
      <c r="HEU28" s="564"/>
      <c r="HEV28" s="3"/>
      <c r="HEW28" s="426"/>
      <c r="HEX28" s="3"/>
      <c r="HEY28" s="564"/>
      <c r="HEZ28" s="3"/>
      <c r="HFA28" s="426"/>
      <c r="HFB28" s="3"/>
      <c r="HFC28" s="564"/>
      <c r="HFD28" s="3"/>
      <c r="HFE28" s="426"/>
      <c r="HFF28" s="3"/>
      <c r="HFG28" s="564"/>
      <c r="HFH28" s="3"/>
      <c r="HFI28" s="426"/>
      <c r="HFJ28" s="3"/>
      <c r="HFK28" s="564"/>
      <c r="HFL28" s="3"/>
      <c r="HFM28" s="426"/>
      <c r="HFN28" s="3"/>
      <c r="HFO28" s="564"/>
      <c r="HFP28" s="3"/>
      <c r="HFQ28" s="426"/>
      <c r="HFR28" s="3"/>
      <c r="HFS28" s="564"/>
      <c r="HFT28" s="3"/>
      <c r="HFU28" s="426"/>
      <c r="HFV28" s="3"/>
      <c r="HFW28" s="564"/>
      <c r="HFX28" s="3"/>
      <c r="HFY28" s="426"/>
      <c r="HFZ28" s="3"/>
      <c r="HGA28" s="564"/>
      <c r="HGB28" s="3"/>
      <c r="HGC28" s="426"/>
      <c r="HGD28" s="3"/>
      <c r="HGE28" s="564"/>
      <c r="HGF28" s="3"/>
      <c r="HGG28" s="426"/>
      <c r="HGH28" s="3"/>
      <c r="HGI28" s="564"/>
      <c r="HGJ28" s="3"/>
      <c r="HGK28" s="426"/>
      <c r="HGL28" s="3"/>
      <c r="HGM28" s="564"/>
      <c r="HGN28" s="3"/>
      <c r="HGO28" s="426"/>
      <c r="HGP28" s="3"/>
      <c r="HGQ28" s="564"/>
      <c r="HGR28" s="3"/>
      <c r="HGS28" s="426"/>
      <c r="HGT28" s="3"/>
      <c r="HGU28" s="564"/>
      <c r="HGV28" s="3"/>
      <c r="HGW28" s="426"/>
      <c r="HGX28" s="3"/>
      <c r="HGY28" s="564"/>
      <c r="HGZ28" s="3"/>
      <c r="HHA28" s="426"/>
      <c r="HHB28" s="3"/>
      <c r="HHC28" s="564"/>
      <c r="HHD28" s="3"/>
      <c r="HHE28" s="426"/>
      <c r="HHF28" s="3"/>
      <c r="HHG28" s="564"/>
      <c r="HHH28" s="3"/>
      <c r="HHI28" s="426"/>
      <c r="HHJ28" s="3"/>
      <c r="HHK28" s="564"/>
      <c r="HHL28" s="3"/>
      <c r="HHM28" s="426"/>
      <c r="HHN28" s="3"/>
      <c r="HHO28" s="564"/>
      <c r="HHP28" s="3"/>
      <c r="HHQ28" s="426"/>
      <c r="HHR28" s="3"/>
      <c r="HHS28" s="564"/>
      <c r="HHT28" s="3"/>
      <c r="HHU28" s="426"/>
      <c r="HHV28" s="3"/>
      <c r="HHW28" s="564"/>
      <c r="HHX28" s="3"/>
      <c r="HHY28" s="426"/>
      <c r="HHZ28" s="3"/>
      <c r="HIA28" s="564"/>
      <c r="HIB28" s="3"/>
      <c r="HIC28" s="426"/>
      <c r="HID28" s="3"/>
      <c r="HIE28" s="564"/>
      <c r="HIF28" s="3"/>
      <c r="HIG28" s="426"/>
      <c r="HIH28" s="3"/>
      <c r="HII28" s="564"/>
      <c r="HIJ28" s="3"/>
      <c r="HIK28" s="426"/>
      <c r="HIL28" s="3"/>
      <c r="HIM28" s="564"/>
      <c r="HIN28" s="3"/>
      <c r="HIO28" s="426"/>
      <c r="HIP28" s="3"/>
      <c r="HIQ28" s="564"/>
      <c r="HIR28" s="3"/>
      <c r="HIS28" s="426"/>
      <c r="HIT28" s="3"/>
      <c r="HIU28" s="564"/>
      <c r="HIV28" s="3"/>
      <c r="HIW28" s="426"/>
      <c r="HIX28" s="3"/>
      <c r="HIY28" s="564"/>
      <c r="HIZ28" s="3"/>
      <c r="HJA28" s="426"/>
      <c r="HJB28" s="3"/>
      <c r="HJC28" s="564"/>
      <c r="HJD28" s="3"/>
      <c r="HJE28" s="426"/>
      <c r="HJF28" s="3"/>
      <c r="HJG28" s="564"/>
      <c r="HJH28" s="3"/>
      <c r="HJI28" s="426"/>
      <c r="HJJ28" s="3"/>
      <c r="HJK28" s="564"/>
      <c r="HJL28" s="3"/>
      <c r="HJM28" s="426"/>
      <c r="HJN28" s="3"/>
      <c r="HJO28" s="564"/>
      <c r="HJP28" s="3"/>
      <c r="HJQ28" s="426"/>
      <c r="HJR28" s="3"/>
      <c r="HJS28" s="564"/>
      <c r="HJT28" s="3"/>
      <c r="HJU28" s="426"/>
      <c r="HJV28" s="3"/>
      <c r="HJW28" s="564"/>
      <c r="HJX28" s="3"/>
      <c r="HJY28" s="426"/>
      <c r="HJZ28" s="3"/>
      <c r="HKA28" s="564"/>
      <c r="HKB28" s="3"/>
      <c r="HKC28" s="426"/>
      <c r="HKD28" s="3"/>
      <c r="HKE28" s="564"/>
      <c r="HKF28" s="3"/>
      <c r="HKG28" s="426"/>
      <c r="HKH28" s="3"/>
      <c r="HKI28" s="564"/>
      <c r="HKJ28" s="3"/>
      <c r="HKK28" s="426"/>
      <c r="HKL28" s="3"/>
      <c r="HKM28" s="564"/>
      <c r="HKN28" s="3"/>
      <c r="HKO28" s="426"/>
      <c r="HKP28" s="3"/>
      <c r="HKQ28" s="564"/>
      <c r="HKR28" s="3"/>
      <c r="HKS28" s="426"/>
      <c r="HKT28" s="3"/>
      <c r="HKU28" s="564"/>
      <c r="HKV28" s="3"/>
      <c r="HKW28" s="426"/>
      <c r="HKX28" s="3"/>
      <c r="HKY28" s="564"/>
      <c r="HKZ28" s="3"/>
      <c r="HLA28" s="426"/>
      <c r="HLB28" s="3"/>
      <c r="HLC28" s="564"/>
      <c r="HLD28" s="3"/>
      <c r="HLE28" s="426"/>
      <c r="HLF28" s="3"/>
      <c r="HLG28" s="564"/>
      <c r="HLH28" s="3"/>
      <c r="HLI28" s="426"/>
      <c r="HLJ28" s="3"/>
      <c r="HLK28" s="564"/>
      <c r="HLL28" s="3"/>
      <c r="HLM28" s="426"/>
      <c r="HLN28" s="3"/>
      <c r="HLO28" s="564"/>
      <c r="HLP28" s="3"/>
      <c r="HLQ28" s="426"/>
      <c r="HLR28" s="3"/>
      <c r="HLS28" s="564"/>
      <c r="HLT28" s="3"/>
      <c r="HLU28" s="426"/>
      <c r="HLV28" s="3"/>
      <c r="HLW28" s="564"/>
      <c r="HLX28" s="3"/>
      <c r="HLY28" s="426"/>
      <c r="HLZ28" s="3"/>
      <c r="HMA28" s="564"/>
      <c r="HMB28" s="3"/>
      <c r="HMC28" s="426"/>
      <c r="HMD28" s="3"/>
      <c r="HME28" s="564"/>
      <c r="HMF28" s="3"/>
      <c r="HMG28" s="426"/>
      <c r="HMH28" s="3"/>
      <c r="HMI28" s="564"/>
      <c r="HMJ28" s="3"/>
      <c r="HMK28" s="426"/>
      <c r="HML28" s="3"/>
      <c r="HMM28" s="564"/>
      <c r="HMN28" s="3"/>
      <c r="HMO28" s="426"/>
      <c r="HMP28" s="3"/>
      <c r="HMQ28" s="564"/>
      <c r="HMR28" s="3"/>
      <c r="HMS28" s="426"/>
      <c r="HMT28" s="3"/>
      <c r="HMU28" s="564"/>
      <c r="HMV28" s="3"/>
      <c r="HMW28" s="426"/>
      <c r="HMX28" s="3"/>
      <c r="HMY28" s="564"/>
      <c r="HMZ28" s="3"/>
      <c r="HNA28" s="426"/>
      <c r="HNB28" s="3"/>
      <c r="HNC28" s="564"/>
      <c r="HND28" s="3"/>
      <c r="HNE28" s="426"/>
      <c r="HNF28" s="3"/>
      <c r="HNG28" s="564"/>
      <c r="HNH28" s="3"/>
      <c r="HNI28" s="426"/>
      <c r="HNJ28" s="3"/>
      <c r="HNK28" s="564"/>
      <c r="HNL28" s="3"/>
      <c r="HNM28" s="426"/>
      <c r="HNN28" s="3"/>
      <c r="HNO28" s="564"/>
      <c r="HNP28" s="3"/>
      <c r="HNQ28" s="426"/>
      <c r="HNR28" s="3"/>
      <c r="HNS28" s="564"/>
      <c r="HNT28" s="3"/>
      <c r="HNU28" s="426"/>
      <c r="HNV28" s="3"/>
      <c r="HNW28" s="564"/>
      <c r="HNX28" s="3"/>
      <c r="HNY28" s="426"/>
      <c r="HNZ28" s="3"/>
      <c r="HOA28" s="564"/>
      <c r="HOB28" s="3"/>
      <c r="HOC28" s="426"/>
      <c r="HOD28" s="3"/>
      <c r="HOE28" s="564"/>
      <c r="HOF28" s="3"/>
      <c r="HOG28" s="426"/>
      <c r="HOH28" s="3"/>
      <c r="HOI28" s="564"/>
      <c r="HOJ28" s="3"/>
      <c r="HOK28" s="426"/>
      <c r="HOL28" s="3"/>
      <c r="HOM28" s="564"/>
      <c r="HON28" s="3"/>
      <c r="HOO28" s="426"/>
      <c r="HOP28" s="3"/>
      <c r="HOQ28" s="564"/>
      <c r="HOR28" s="3"/>
      <c r="HOS28" s="426"/>
      <c r="HOT28" s="3"/>
      <c r="HOU28" s="564"/>
      <c r="HOV28" s="3"/>
      <c r="HOW28" s="426"/>
      <c r="HOX28" s="3"/>
      <c r="HOY28" s="564"/>
      <c r="HOZ28" s="3"/>
      <c r="HPA28" s="426"/>
      <c r="HPB28" s="3"/>
      <c r="HPC28" s="564"/>
      <c r="HPD28" s="3"/>
      <c r="HPE28" s="426"/>
      <c r="HPF28" s="3"/>
      <c r="HPG28" s="564"/>
      <c r="HPH28" s="3"/>
      <c r="HPI28" s="426"/>
      <c r="HPJ28" s="3"/>
      <c r="HPK28" s="564"/>
      <c r="HPL28" s="3"/>
      <c r="HPM28" s="426"/>
      <c r="HPN28" s="3"/>
      <c r="HPO28" s="564"/>
      <c r="HPP28" s="3"/>
      <c r="HPQ28" s="426"/>
      <c r="HPR28" s="3"/>
      <c r="HPS28" s="564"/>
      <c r="HPT28" s="3"/>
      <c r="HPU28" s="426"/>
      <c r="HPV28" s="3"/>
      <c r="HPW28" s="564"/>
      <c r="HPX28" s="3"/>
      <c r="HPY28" s="426"/>
      <c r="HPZ28" s="3"/>
      <c r="HQA28" s="564"/>
      <c r="HQB28" s="3"/>
      <c r="HQC28" s="426"/>
      <c r="HQD28" s="3"/>
      <c r="HQE28" s="564"/>
      <c r="HQF28" s="3"/>
      <c r="HQG28" s="426"/>
      <c r="HQH28" s="3"/>
      <c r="HQI28" s="564"/>
      <c r="HQJ28" s="3"/>
      <c r="HQK28" s="426"/>
      <c r="HQL28" s="3"/>
      <c r="HQM28" s="564"/>
      <c r="HQN28" s="3"/>
      <c r="HQO28" s="426"/>
      <c r="HQP28" s="3"/>
      <c r="HQQ28" s="564"/>
      <c r="HQR28" s="3"/>
      <c r="HQS28" s="426"/>
      <c r="HQT28" s="3"/>
      <c r="HQU28" s="564"/>
      <c r="HQV28" s="3"/>
      <c r="HQW28" s="426"/>
      <c r="HQX28" s="3"/>
      <c r="HQY28" s="564"/>
      <c r="HQZ28" s="3"/>
      <c r="HRA28" s="426"/>
      <c r="HRB28" s="3"/>
      <c r="HRC28" s="564"/>
      <c r="HRD28" s="3"/>
      <c r="HRE28" s="426"/>
      <c r="HRF28" s="3"/>
      <c r="HRG28" s="564"/>
      <c r="HRH28" s="3"/>
      <c r="HRI28" s="426"/>
      <c r="HRJ28" s="3"/>
      <c r="HRK28" s="564"/>
      <c r="HRL28" s="3"/>
      <c r="HRM28" s="426"/>
      <c r="HRN28" s="3"/>
      <c r="HRO28" s="564"/>
      <c r="HRP28" s="3"/>
      <c r="HRQ28" s="426"/>
      <c r="HRR28" s="3"/>
      <c r="HRS28" s="564"/>
      <c r="HRT28" s="3"/>
      <c r="HRU28" s="426"/>
      <c r="HRV28" s="3"/>
      <c r="HRW28" s="564"/>
      <c r="HRX28" s="3"/>
      <c r="HRY28" s="426"/>
      <c r="HRZ28" s="3"/>
      <c r="HSA28" s="564"/>
      <c r="HSB28" s="3"/>
      <c r="HSC28" s="426"/>
      <c r="HSD28" s="3"/>
      <c r="HSE28" s="564"/>
      <c r="HSF28" s="3"/>
      <c r="HSG28" s="426"/>
      <c r="HSH28" s="3"/>
      <c r="HSI28" s="564"/>
      <c r="HSJ28" s="3"/>
      <c r="HSK28" s="426"/>
      <c r="HSL28" s="3"/>
      <c r="HSM28" s="564"/>
      <c r="HSN28" s="3"/>
      <c r="HSO28" s="426"/>
      <c r="HSP28" s="3"/>
      <c r="HSQ28" s="564"/>
      <c r="HSR28" s="3"/>
      <c r="HSS28" s="426"/>
      <c r="HST28" s="3"/>
      <c r="HSU28" s="564"/>
      <c r="HSV28" s="3"/>
      <c r="HSW28" s="426"/>
      <c r="HSX28" s="3"/>
      <c r="HSY28" s="564"/>
      <c r="HSZ28" s="3"/>
      <c r="HTA28" s="426"/>
      <c r="HTB28" s="3"/>
      <c r="HTC28" s="564"/>
      <c r="HTD28" s="3"/>
      <c r="HTE28" s="426"/>
      <c r="HTF28" s="3"/>
      <c r="HTG28" s="564"/>
      <c r="HTH28" s="3"/>
      <c r="HTI28" s="426"/>
      <c r="HTJ28" s="3"/>
      <c r="HTK28" s="564"/>
      <c r="HTL28" s="3"/>
      <c r="HTM28" s="426"/>
      <c r="HTN28" s="3"/>
      <c r="HTO28" s="564"/>
      <c r="HTP28" s="3"/>
      <c r="HTQ28" s="426"/>
      <c r="HTR28" s="3"/>
      <c r="HTS28" s="564"/>
      <c r="HTT28" s="3"/>
      <c r="HTU28" s="426"/>
      <c r="HTV28" s="3"/>
      <c r="HTW28" s="564"/>
      <c r="HTX28" s="3"/>
      <c r="HTY28" s="426"/>
      <c r="HTZ28" s="3"/>
      <c r="HUA28" s="564"/>
      <c r="HUB28" s="3"/>
      <c r="HUC28" s="426"/>
      <c r="HUD28" s="3"/>
      <c r="HUE28" s="564"/>
      <c r="HUF28" s="3"/>
      <c r="HUG28" s="426"/>
      <c r="HUH28" s="3"/>
      <c r="HUI28" s="564"/>
      <c r="HUJ28" s="3"/>
      <c r="HUK28" s="426"/>
      <c r="HUL28" s="3"/>
      <c r="HUM28" s="564"/>
      <c r="HUN28" s="3"/>
      <c r="HUO28" s="426"/>
      <c r="HUP28" s="3"/>
      <c r="HUQ28" s="564"/>
      <c r="HUR28" s="3"/>
      <c r="HUS28" s="426"/>
      <c r="HUT28" s="3"/>
      <c r="HUU28" s="564"/>
      <c r="HUV28" s="3"/>
      <c r="HUW28" s="426"/>
      <c r="HUX28" s="3"/>
      <c r="HUY28" s="564"/>
      <c r="HUZ28" s="3"/>
      <c r="HVA28" s="426"/>
      <c r="HVB28" s="3"/>
      <c r="HVC28" s="564"/>
      <c r="HVD28" s="3"/>
      <c r="HVE28" s="426"/>
      <c r="HVF28" s="3"/>
      <c r="HVG28" s="564"/>
      <c r="HVH28" s="3"/>
      <c r="HVI28" s="426"/>
      <c r="HVJ28" s="3"/>
      <c r="HVK28" s="564"/>
      <c r="HVL28" s="3"/>
      <c r="HVM28" s="426"/>
      <c r="HVN28" s="3"/>
      <c r="HVO28" s="564"/>
      <c r="HVP28" s="3"/>
      <c r="HVQ28" s="426"/>
      <c r="HVR28" s="3"/>
      <c r="HVS28" s="564"/>
      <c r="HVT28" s="3"/>
      <c r="HVU28" s="426"/>
      <c r="HVV28" s="3"/>
      <c r="HVW28" s="564"/>
      <c r="HVX28" s="3"/>
      <c r="HVY28" s="426"/>
      <c r="HVZ28" s="3"/>
      <c r="HWA28" s="564"/>
      <c r="HWB28" s="3"/>
      <c r="HWC28" s="426"/>
      <c r="HWD28" s="3"/>
      <c r="HWE28" s="564"/>
      <c r="HWF28" s="3"/>
      <c r="HWG28" s="426"/>
      <c r="HWH28" s="3"/>
      <c r="HWI28" s="564"/>
      <c r="HWJ28" s="3"/>
      <c r="HWK28" s="426"/>
      <c r="HWL28" s="3"/>
      <c r="HWM28" s="564"/>
      <c r="HWN28" s="3"/>
      <c r="HWO28" s="426"/>
      <c r="HWP28" s="3"/>
      <c r="HWQ28" s="564"/>
      <c r="HWR28" s="3"/>
      <c r="HWS28" s="426"/>
      <c r="HWT28" s="3"/>
      <c r="HWU28" s="564"/>
      <c r="HWV28" s="3"/>
      <c r="HWW28" s="426"/>
      <c r="HWX28" s="3"/>
      <c r="HWY28" s="564"/>
      <c r="HWZ28" s="3"/>
      <c r="HXA28" s="426"/>
      <c r="HXB28" s="3"/>
      <c r="HXC28" s="564"/>
      <c r="HXD28" s="3"/>
      <c r="HXE28" s="426"/>
      <c r="HXF28" s="3"/>
      <c r="HXG28" s="564"/>
      <c r="HXH28" s="3"/>
      <c r="HXI28" s="426"/>
      <c r="HXJ28" s="3"/>
      <c r="HXK28" s="564"/>
      <c r="HXL28" s="3"/>
      <c r="HXM28" s="426"/>
      <c r="HXN28" s="3"/>
      <c r="HXO28" s="564"/>
      <c r="HXP28" s="3"/>
      <c r="HXQ28" s="426"/>
      <c r="HXR28" s="3"/>
      <c r="HXS28" s="564"/>
      <c r="HXT28" s="3"/>
      <c r="HXU28" s="426"/>
      <c r="HXV28" s="3"/>
      <c r="HXW28" s="564"/>
      <c r="HXX28" s="3"/>
      <c r="HXY28" s="426"/>
      <c r="HXZ28" s="3"/>
      <c r="HYA28" s="564"/>
      <c r="HYB28" s="3"/>
      <c r="HYC28" s="426"/>
      <c r="HYD28" s="3"/>
      <c r="HYE28" s="564"/>
      <c r="HYF28" s="3"/>
      <c r="HYG28" s="426"/>
      <c r="HYH28" s="3"/>
      <c r="HYI28" s="564"/>
      <c r="HYJ28" s="3"/>
      <c r="HYK28" s="426"/>
      <c r="HYL28" s="3"/>
      <c r="HYM28" s="564"/>
      <c r="HYN28" s="3"/>
      <c r="HYO28" s="426"/>
      <c r="HYP28" s="3"/>
      <c r="HYQ28" s="564"/>
      <c r="HYR28" s="3"/>
      <c r="HYS28" s="426"/>
      <c r="HYT28" s="3"/>
      <c r="HYU28" s="564"/>
      <c r="HYV28" s="3"/>
      <c r="HYW28" s="426"/>
      <c r="HYX28" s="3"/>
      <c r="HYY28" s="564"/>
      <c r="HYZ28" s="3"/>
      <c r="HZA28" s="426"/>
      <c r="HZB28" s="3"/>
      <c r="HZC28" s="564"/>
      <c r="HZD28" s="3"/>
      <c r="HZE28" s="426"/>
      <c r="HZF28" s="3"/>
      <c r="HZG28" s="564"/>
      <c r="HZH28" s="3"/>
      <c r="HZI28" s="426"/>
      <c r="HZJ28" s="3"/>
      <c r="HZK28" s="564"/>
      <c r="HZL28" s="3"/>
      <c r="HZM28" s="426"/>
      <c r="HZN28" s="3"/>
      <c r="HZO28" s="564"/>
      <c r="HZP28" s="3"/>
      <c r="HZQ28" s="426"/>
      <c r="HZR28" s="3"/>
      <c r="HZS28" s="564"/>
      <c r="HZT28" s="3"/>
      <c r="HZU28" s="426"/>
      <c r="HZV28" s="3"/>
      <c r="HZW28" s="564"/>
      <c r="HZX28" s="3"/>
      <c r="HZY28" s="426"/>
      <c r="HZZ28" s="3"/>
      <c r="IAA28" s="564"/>
      <c r="IAB28" s="3"/>
      <c r="IAC28" s="426"/>
      <c r="IAD28" s="3"/>
      <c r="IAE28" s="564"/>
      <c r="IAF28" s="3"/>
      <c r="IAG28" s="426"/>
      <c r="IAH28" s="3"/>
      <c r="IAI28" s="564"/>
      <c r="IAJ28" s="3"/>
      <c r="IAK28" s="426"/>
      <c r="IAL28" s="3"/>
      <c r="IAM28" s="564"/>
      <c r="IAN28" s="3"/>
      <c r="IAO28" s="426"/>
      <c r="IAP28" s="3"/>
      <c r="IAQ28" s="564"/>
      <c r="IAR28" s="3"/>
      <c r="IAS28" s="426"/>
      <c r="IAT28" s="3"/>
      <c r="IAU28" s="564"/>
      <c r="IAV28" s="3"/>
      <c r="IAW28" s="426"/>
      <c r="IAX28" s="3"/>
      <c r="IAY28" s="564"/>
      <c r="IAZ28" s="3"/>
      <c r="IBA28" s="426"/>
      <c r="IBB28" s="3"/>
      <c r="IBC28" s="564"/>
      <c r="IBD28" s="3"/>
      <c r="IBE28" s="426"/>
      <c r="IBF28" s="3"/>
      <c r="IBG28" s="564"/>
      <c r="IBH28" s="3"/>
      <c r="IBI28" s="426"/>
      <c r="IBJ28" s="3"/>
      <c r="IBK28" s="564"/>
      <c r="IBL28" s="3"/>
      <c r="IBM28" s="426"/>
      <c r="IBN28" s="3"/>
      <c r="IBO28" s="564"/>
      <c r="IBP28" s="3"/>
      <c r="IBQ28" s="426"/>
      <c r="IBR28" s="3"/>
      <c r="IBS28" s="564"/>
      <c r="IBT28" s="3"/>
      <c r="IBU28" s="426"/>
      <c r="IBV28" s="3"/>
      <c r="IBW28" s="564"/>
      <c r="IBX28" s="3"/>
      <c r="IBY28" s="426"/>
      <c r="IBZ28" s="3"/>
      <c r="ICA28" s="564"/>
      <c r="ICB28" s="3"/>
      <c r="ICC28" s="426"/>
      <c r="ICD28" s="3"/>
      <c r="ICE28" s="564"/>
      <c r="ICF28" s="3"/>
      <c r="ICG28" s="426"/>
      <c r="ICH28" s="3"/>
      <c r="ICI28" s="564"/>
      <c r="ICJ28" s="3"/>
      <c r="ICK28" s="426"/>
      <c r="ICL28" s="3"/>
      <c r="ICM28" s="564"/>
      <c r="ICN28" s="3"/>
      <c r="ICO28" s="426"/>
      <c r="ICP28" s="3"/>
      <c r="ICQ28" s="564"/>
      <c r="ICR28" s="3"/>
      <c r="ICS28" s="426"/>
      <c r="ICT28" s="3"/>
      <c r="ICU28" s="564"/>
      <c r="ICV28" s="3"/>
      <c r="ICW28" s="426"/>
      <c r="ICX28" s="3"/>
      <c r="ICY28" s="564"/>
      <c r="ICZ28" s="3"/>
      <c r="IDA28" s="426"/>
      <c r="IDB28" s="3"/>
      <c r="IDC28" s="564"/>
      <c r="IDD28" s="3"/>
      <c r="IDE28" s="426"/>
      <c r="IDF28" s="3"/>
      <c r="IDG28" s="564"/>
      <c r="IDH28" s="3"/>
      <c r="IDI28" s="426"/>
      <c r="IDJ28" s="3"/>
      <c r="IDK28" s="564"/>
      <c r="IDL28" s="3"/>
      <c r="IDM28" s="426"/>
      <c r="IDN28" s="3"/>
      <c r="IDO28" s="564"/>
      <c r="IDP28" s="3"/>
      <c r="IDQ28" s="426"/>
      <c r="IDR28" s="3"/>
      <c r="IDS28" s="564"/>
      <c r="IDT28" s="3"/>
      <c r="IDU28" s="426"/>
      <c r="IDV28" s="3"/>
      <c r="IDW28" s="564"/>
      <c r="IDX28" s="3"/>
      <c r="IDY28" s="426"/>
      <c r="IDZ28" s="3"/>
      <c r="IEA28" s="564"/>
      <c r="IEB28" s="3"/>
      <c r="IEC28" s="426"/>
      <c r="IED28" s="3"/>
      <c r="IEE28" s="564"/>
      <c r="IEF28" s="3"/>
      <c r="IEG28" s="426"/>
      <c r="IEH28" s="3"/>
      <c r="IEI28" s="564"/>
      <c r="IEJ28" s="3"/>
      <c r="IEK28" s="426"/>
      <c r="IEL28" s="3"/>
      <c r="IEM28" s="564"/>
      <c r="IEN28" s="3"/>
      <c r="IEO28" s="426"/>
      <c r="IEP28" s="3"/>
      <c r="IEQ28" s="564"/>
      <c r="IER28" s="3"/>
      <c r="IES28" s="426"/>
      <c r="IET28" s="3"/>
      <c r="IEU28" s="564"/>
      <c r="IEV28" s="3"/>
      <c r="IEW28" s="426"/>
      <c r="IEX28" s="3"/>
      <c r="IEY28" s="564"/>
      <c r="IEZ28" s="3"/>
      <c r="IFA28" s="426"/>
      <c r="IFB28" s="3"/>
      <c r="IFC28" s="564"/>
      <c r="IFD28" s="3"/>
      <c r="IFE28" s="426"/>
      <c r="IFF28" s="3"/>
      <c r="IFG28" s="564"/>
      <c r="IFH28" s="3"/>
      <c r="IFI28" s="426"/>
      <c r="IFJ28" s="3"/>
      <c r="IFK28" s="564"/>
      <c r="IFL28" s="3"/>
      <c r="IFM28" s="426"/>
      <c r="IFN28" s="3"/>
      <c r="IFO28" s="564"/>
      <c r="IFP28" s="3"/>
      <c r="IFQ28" s="426"/>
      <c r="IFR28" s="3"/>
      <c r="IFS28" s="564"/>
      <c r="IFT28" s="3"/>
      <c r="IFU28" s="426"/>
      <c r="IFV28" s="3"/>
      <c r="IFW28" s="564"/>
      <c r="IFX28" s="3"/>
      <c r="IFY28" s="426"/>
      <c r="IFZ28" s="3"/>
      <c r="IGA28" s="564"/>
      <c r="IGB28" s="3"/>
      <c r="IGC28" s="426"/>
      <c r="IGD28" s="3"/>
      <c r="IGE28" s="564"/>
      <c r="IGF28" s="3"/>
      <c r="IGG28" s="426"/>
      <c r="IGH28" s="3"/>
      <c r="IGI28" s="564"/>
      <c r="IGJ28" s="3"/>
      <c r="IGK28" s="426"/>
      <c r="IGL28" s="3"/>
      <c r="IGM28" s="564"/>
      <c r="IGN28" s="3"/>
      <c r="IGO28" s="426"/>
      <c r="IGP28" s="3"/>
      <c r="IGQ28" s="564"/>
      <c r="IGR28" s="3"/>
      <c r="IGS28" s="426"/>
      <c r="IGT28" s="3"/>
      <c r="IGU28" s="564"/>
      <c r="IGV28" s="3"/>
      <c r="IGW28" s="426"/>
      <c r="IGX28" s="3"/>
      <c r="IGY28" s="564"/>
      <c r="IGZ28" s="3"/>
      <c r="IHA28" s="426"/>
      <c r="IHB28" s="3"/>
      <c r="IHC28" s="564"/>
      <c r="IHD28" s="3"/>
      <c r="IHE28" s="426"/>
      <c r="IHF28" s="3"/>
      <c r="IHG28" s="564"/>
      <c r="IHH28" s="3"/>
      <c r="IHI28" s="426"/>
      <c r="IHJ28" s="3"/>
      <c r="IHK28" s="564"/>
      <c r="IHL28" s="3"/>
      <c r="IHM28" s="426"/>
      <c r="IHN28" s="3"/>
      <c r="IHO28" s="564"/>
      <c r="IHP28" s="3"/>
      <c r="IHQ28" s="426"/>
      <c r="IHR28" s="3"/>
      <c r="IHS28" s="564"/>
      <c r="IHT28" s="3"/>
      <c r="IHU28" s="426"/>
      <c r="IHV28" s="3"/>
      <c r="IHW28" s="564"/>
      <c r="IHX28" s="3"/>
      <c r="IHY28" s="426"/>
      <c r="IHZ28" s="3"/>
      <c r="IIA28" s="564"/>
      <c r="IIB28" s="3"/>
      <c r="IIC28" s="426"/>
      <c r="IID28" s="3"/>
      <c r="IIE28" s="564"/>
      <c r="IIF28" s="3"/>
      <c r="IIG28" s="426"/>
      <c r="IIH28" s="3"/>
      <c r="III28" s="564"/>
      <c r="IIJ28" s="3"/>
      <c r="IIK28" s="426"/>
      <c r="IIL28" s="3"/>
      <c r="IIM28" s="564"/>
      <c r="IIN28" s="3"/>
      <c r="IIO28" s="426"/>
      <c r="IIP28" s="3"/>
      <c r="IIQ28" s="564"/>
      <c r="IIR28" s="3"/>
      <c r="IIS28" s="426"/>
      <c r="IIT28" s="3"/>
      <c r="IIU28" s="564"/>
      <c r="IIV28" s="3"/>
      <c r="IIW28" s="426"/>
      <c r="IIX28" s="3"/>
      <c r="IIY28" s="564"/>
      <c r="IIZ28" s="3"/>
      <c r="IJA28" s="426"/>
      <c r="IJB28" s="3"/>
      <c r="IJC28" s="564"/>
      <c r="IJD28" s="3"/>
      <c r="IJE28" s="426"/>
      <c r="IJF28" s="3"/>
      <c r="IJG28" s="564"/>
      <c r="IJH28" s="3"/>
      <c r="IJI28" s="426"/>
      <c r="IJJ28" s="3"/>
      <c r="IJK28" s="564"/>
      <c r="IJL28" s="3"/>
      <c r="IJM28" s="426"/>
      <c r="IJN28" s="3"/>
      <c r="IJO28" s="564"/>
      <c r="IJP28" s="3"/>
      <c r="IJQ28" s="426"/>
      <c r="IJR28" s="3"/>
      <c r="IJS28" s="564"/>
      <c r="IJT28" s="3"/>
      <c r="IJU28" s="426"/>
      <c r="IJV28" s="3"/>
      <c r="IJW28" s="564"/>
      <c r="IJX28" s="3"/>
      <c r="IJY28" s="426"/>
      <c r="IJZ28" s="3"/>
      <c r="IKA28" s="564"/>
      <c r="IKB28" s="3"/>
      <c r="IKC28" s="426"/>
      <c r="IKD28" s="3"/>
      <c r="IKE28" s="564"/>
      <c r="IKF28" s="3"/>
      <c r="IKG28" s="426"/>
      <c r="IKH28" s="3"/>
      <c r="IKI28" s="564"/>
      <c r="IKJ28" s="3"/>
      <c r="IKK28" s="426"/>
      <c r="IKL28" s="3"/>
      <c r="IKM28" s="564"/>
      <c r="IKN28" s="3"/>
      <c r="IKO28" s="426"/>
      <c r="IKP28" s="3"/>
      <c r="IKQ28" s="564"/>
      <c r="IKR28" s="3"/>
      <c r="IKS28" s="426"/>
      <c r="IKT28" s="3"/>
      <c r="IKU28" s="564"/>
      <c r="IKV28" s="3"/>
      <c r="IKW28" s="426"/>
      <c r="IKX28" s="3"/>
      <c r="IKY28" s="564"/>
      <c r="IKZ28" s="3"/>
      <c r="ILA28" s="426"/>
      <c r="ILB28" s="3"/>
      <c r="ILC28" s="564"/>
      <c r="ILD28" s="3"/>
      <c r="ILE28" s="426"/>
      <c r="ILF28" s="3"/>
      <c r="ILG28" s="564"/>
      <c r="ILH28" s="3"/>
      <c r="ILI28" s="426"/>
      <c r="ILJ28" s="3"/>
      <c r="ILK28" s="564"/>
      <c r="ILL28" s="3"/>
      <c r="ILM28" s="426"/>
      <c r="ILN28" s="3"/>
      <c r="ILO28" s="564"/>
      <c r="ILP28" s="3"/>
      <c r="ILQ28" s="426"/>
      <c r="ILR28" s="3"/>
      <c r="ILS28" s="564"/>
      <c r="ILT28" s="3"/>
      <c r="ILU28" s="426"/>
      <c r="ILV28" s="3"/>
      <c r="ILW28" s="564"/>
      <c r="ILX28" s="3"/>
      <c r="ILY28" s="426"/>
      <c r="ILZ28" s="3"/>
      <c r="IMA28" s="564"/>
      <c r="IMB28" s="3"/>
      <c r="IMC28" s="426"/>
      <c r="IMD28" s="3"/>
      <c r="IME28" s="564"/>
      <c r="IMF28" s="3"/>
      <c r="IMG28" s="426"/>
      <c r="IMH28" s="3"/>
      <c r="IMI28" s="564"/>
      <c r="IMJ28" s="3"/>
      <c r="IMK28" s="426"/>
      <c r="IML28" s="3"/>
      <c r="IMM28" s="564"/>
      <c r="IMN28" s="3"/>
      <c r="IMO28" s="426"/>
      <c r="IMP28" s="3"/>
      <c r="IMQ28" s="564"/>
      <c r="IMR28" s="3"/>
      <c r="IMS28" s="426"/>
      <c r="IMT28" s="3"/>
      <c r="IMU28" s="564"/>
      <c r="IMV28" s="3"/>
      <c r="IMW28" s="426"/>
      <c r="IMX28" s="3"/>
      <c r="IMY28" s="564"/>
      <c r="IMZ28" s="3"/>
      <c r="INA28" s="426"/>
      <c r="INB28" s="3"/>
      <c r="INC28" s="564"/>
      <c r="IND28" s="3"/>
      <c r="INE28" s="426"/>
      <c r="INF28" s="3"/>
      <c r="ING28" s="564"/>
      <c r="INH28" s="3"/>
      <c r="INI28" s="426"/>
      <c r="INJ28" s="3"/>
      <c r="INK28" s="564"/>
      <c r="INL28" s="3"/>
      <c r="INM28" s="426"/>
      <c r="INN28" s="3"/>
      <c r="INO28" s="564"/>
      <c r="INP28" s="3"/>
      <c r="INQ28" s="426"/>
      <c r="INR28" s="3"/>
      <c r="INS28" s="564"/>
      <c r="INT28" s="3"/>
      <c r="INU28" s="426"/>
      <c r="INV28" s="3"/>
      <c r="INW28" s="564"/>
      <c r="INX28" s="3"/>
      <c r="INY28" s="426"/>
      <c r="INZ28" s="3"/>
      <c r="IOA28" s="564"/>
      <c r="IOB28" s="3"/>
      <c r="IOC28" s="426"/>
      <c r="IOD28" s="3"/>
      <c r="IOE28" s="564"/>
      <c r="IOF28" s="3"/>
      <c r="IOG28" s="426"/>
      <c r="IOH28" s="3"/>
      <c r="IOI28" s="564"/>
      <c r="IOJ28" s="3"/>
      <c r="IOK28" s="426"/>
      <c r="IOL28" s="3"/>
      <c r="IOM28" s="564"/>
      <c r="ION28" s="3"/>
      <c r="IOO28" s="426"/>
      <c r="IOP28" s="3"/>
      <c r="IOQ28" s="564"/>
      <c r="IOR28" s="3"/>
      <c r="IOS28" s="426"/>
      <c r="IOT28" s="3"/>
      <c r="IOU28" s="564"/>
      <c r="IOV28" s="3"/>
      <c r="IOW28" s="426"/>
      <c r="IOX28" s="3"/>
      <c r="IOY28" s="564"/>
      <c r="IOZ28" s="3"/>
      <c r="IPA28" s="426"/>
      <c r="IPB28" s="3"/>
      <c r="IPC28" s="564"/>
      <c r="IPD28" s="3"/>
      <c r="IPE28" s="426"/>
      <c r="IPF28" s="3"/>
      <c r="IPG28" s="564"/>
      <c r="IPH28" s="3"/>
      <c r="IPI28" s="426"/>
      <c r="IPJ28" s="3"/>
      <c r="IPK28" s="564"/>
      <c r="IPL28" s="3"/>
      <c r="IPM28" s="426"/>
      <c r="IPN28" s="3"/>
      <c r="IPO28" s="564"/>
      <c r="IPP28" s="3"/>
      <c r="IPQ28" s="426"/>
      <c r="IPR28" s="3"/>
      <c r="IPS28" s="564"/>
      <c r="IPT28" s="3"/>
      <c r="IPU28" s="426"/>
      <c r="IPV28" s="3"/>
      <c r="IPW28" s="564"/>
      <c r="IPX28" s="3"/>
      <c r="IPY28" s="426"/>
      <c r="IPZ28" s="3"/>
      <c r="IQA28" s="564"/>
      <c r="IQB28" s="3"/>
      <c r="IQC28" s="426"/>
      <c r="IQD28" s="3"/>
      <c r="IQE28" s="564"/>
      <c r="IQF28" s="3"/>
      <c r="IQG28" s="426"/>
      <c r="IQH28" s="3"/>
      <c r="IQI28" s="564"/>
      <c r="IQJ28" s="3"/>
      <c r="IQK28" s="426"/>
      <c r="IQL28" s="3"/>
      <c r="IQM28" s="564"/>
      <c r="IQN28" s="3"/>
      <c r="IQO28" s="426"/>
      <c r="IQP28" s="3"/>
      <c r="IQQ28" s="564"/>
      <c r="IQR28" s="3"/>
      <c r="IQS28" s="426"/>
      <c r="IQT28" s="3"/>
      <c r="IQU28" s="564"/>
      <c r="IQV28" s="3"/>
      <c r="IQW28" s="426"/>
      <c r="IQX28" s="3"/>
      <c r="IQY28" s="564"/>
      <c r="IQZ28" s="3"/>
      <c r="IRA28" s="426"/>
      <c r="IRB28" s="3"/>
      <c r="IRC28" s="564"/>
      <c r="IRD28" s="3"/>
      <c r="IRE28" s="426"/>
      <c r="IRF28" s="3"/>
      <c r="IRG28" s="564"/>
      <c r="IRH28" s="3"/>
      <c r="IRI28" s="426"/>
      <c r="IRJ28" s="3"/>
      <c r="IRK28" s="564"/>
      <c r="IRL28" s="3"/>
      <c r="IRM28" s="426"/>
      <c r="IRN28" s="3"/>
      <c r="IRO28" s="564"/>
      <c r="IRP28" s="3"/>
      <c r="IRQ28" s="426"/>
      <c r="IRR28" s="3"/>
      <c r="IRS28" s="564"/>
      <c r="IRT28" s="3"/>
      <c r="IRU28" s="426"/>
      <c r="IRV28" s="3"/>
      <c r="IRW28" s="564"/>
      <c r="IRX28" s="3"/>
      <c r="IRY28" s="426"/>
      <c r="IRZ28" s="3"/>
      <c r="ISA28" s="564"/>
      <c r="ISB28" s="3"/>
      <c r="ISC28" s="426"/>
      <c r="ISD28" s="3"/>
      <c r="ISE28" s="564"/>
      <c r="ISF28" s="3"/>
      <c r="ISG28" s="426"/>
      <c r="ISH28" s="3"/>
      <c r="ISI28" s="564"/>
      <c r="ISJ28" s="3"/>
      <c r="ISK28" s="426"/>
      <c r="ISL28" s="3"/>
      <c r="ISM28" s="564"/>
      <c r="ISN28" s="3"/>
      <c r="ISO28" s="426"/>
      <c r="ISP28" s="3"/>
      <c r="ISQ28" s="564"/>
      <c r="ISR28" s="3"/>
      <c r="ISS28" s="426"/>
      <c r="IST28" s="3"/>
      <c r="ISU28" s="564"/>
      <c r="ISV28" s="3"/>
      <c r="ISW28" s="426"/>
      <c r="ISX28" s="3"/>
      <c r="ISY28" s="564"/>
      <c r="ISZ28" s="3"/>
      <c r="ITA28" s="426"/>
      <c r="ITB28" s="3"/>
      <c r="ITC28" s="564"/>
      <c r="ITD28" s="3"/>
      <c r="ITE28" s="426"/>
      <c r="ITF28" s="3"/>
      <c r="ITG28" s="564"/>
      <c r="ITH28" s="3"/>
      <c r="ITI28" s="426"/>
      <c r="ITJ28" s="3"/>
      <c r="ITK28" s="564"/>
      <c r="ITL28" s="3"/>
      <c r="ITM28" s="426"/>
      <c r="ITN28" s="3"/>
      <c r="ITO28" s="564"/>
      <c r="ITP28" s="3"/>
      <c r="ITQ28" s="426"/>
      <c r="ITR28" s="3"/>
      <c r="ITS28" s="564"/>
      <c r="ITT28" s="3"/>
      <c r="ITU28" s="426"/>
      <c r="ITV28" s="3"/>
      <c r="ITW28" s="564"/>
      <c r="ITX28" s="3"/>
      <c r="ITY28" s="426"/>
      <c r="ITZ28" s="3"/>
      <c r="IUA28" s="564"/>
      <c r="IUB28" s="3"/>
      <c r="IUC28" s="426"/>
      <c r="IUD28" s="3"/>
      <c r="IUE28" s="564"/>
      <c r="IUF28" s="3"/>
      <c r="IUG28" s="426"/>
      <c r="IUH28" s="3"/>
      <c r="IUI28" s="564"/>
      <c r="IUJ28" s="3"/>
      <c r="IUK28" s="426"/>
      <c r="IUL28" s="3"/>
      <c r="IUM28" s="564"/>
      <c r="IUN28" s="3"/>
      <c r="IUO28" s="426"/>
      <c r="IUP28" s="3"/>
      <c r="IUQ28" s="564"/>
      <c r="IUR28" s="3"/>
      <c r="IUS28" s="426"/>
      <c r="IUT28" s="3"/>
      <c r="IUU28" s="564"/>
      <c r="IUV28" s="3"/>
      <c r="IUW28" s="426"/>
      <c r="IUX28" s="3"/>
      <c r="IUY28" s="564"/>
      <c r="IUZ28" s="3"/>
      <c r="IVA28" s="426"/>
      <c r="IVB28" s="3"/>
      <c r="IVC28" s="564"/>
      <c r="IVD28" s="3"/>
      <c r="IVE28" s="426"/>
      <c r="IVF28" s="3"/>
      <c r="IVG28" s="564"/>
      <c r="IVH28" s="3"/>
      <c r="IVI28" s="426"/>
      <c r="IVJ28" s="3"/>
      <c r="IVK28" s="564"/>
      <c r="IVL28" s="3"/>
      <c r="IVM28" s="426"/>
      <c r="IVN28" s="3"/>
      <c r="IVO28" s="564"/>
      <c r="IVP28" s="3"/>
      <c r="IVQ28" s="426"/>
      <c r="IVR28" s="3"/>
      <c r="IVS28" s="564"/>
      <c r="IVT28" s="3"/>
      <c r="IVU28" s="426"/>
      <c r="IVV28" s="3"/>
      <c r="IVW28" s="564"/>
      <c r="IVX28" s="3"/>
      <c r="IVY28" s="426"/>
      <c r="IVZ28" s="3"/>
      <c r="IWA28" s="564"/>
      <c r="IWB28" s="3"/>
      <c r="IWC28" s="426"/>
      <c r="IWD28" s="3"/>
      <c r="IWE28" s="564"/>
      <c r="IWF28" s="3"/>
      <c r="IWG28" s="426"/>
      <c r="IWH28" s="3"/>
      <c r="IWI28" s="564"/>
      <c r="IWJ28" s="3"/>
      <c r="IWK28" s="426"/>
      <c r="IWL28" s="3"/>
      <c r="IWM28" s="564"/>
      <c r="IWN28" s="3"/>
      <c r="IWO28" s="426"/>
      <c r="IWP28" s="3"/>
      <c r="IWQ28" s="564"/>
      <c r="IWR28" s="3"/>
      <c r="IWS28" s="426"/>
      <c r="IWT28" s="3"/>
      <c r="IWU28" s="564"/>
      <c r="IWV28" s="3"/>
      <c r="IWW28" s="426"/>
      <c r="IWX28" s="3"/>
      <c r="IWY28" s="564"/>
      <c r="IWZ28" s="3"/>
      <c r="IXA28" s="426"/>
      <c r="IXB28" s="3"/>
      <c r="IXC28" s="564"/>
      <c r="IXD28" s="3"/>
      <c r="IXE28" s="426"/>
      <c r="IXF28" s="3"/>
      <c r="IXG28" s="564"/>
      <c r="IXH28" s="3"/>
      <c r="IXI28" s="426"/>
      <c r="IXJ28" s="3"/>
      <c r="IXK28" s="564"/>
      <c r="IXL28" s="3"/>
      <c r="IXM28" s="426"/>
      <c r="IXN28" s="3"/>
      <c r="IXO28" s="564"/>
      <c r="IXP28" s="3"/>
      <c r="IXQ28" s="426"/>
      <c r="IXR28" s="3"/>
      <c r="IXS28" s="564"/>
      <c r="IXT28" s="3"/>
      <c r="IXU28" s="426"/>
      <c r="IXV28" s="3"/>
      <c r="IXW28" s="564"/>
      <c r="IXX28" s="3"/>
      <c r="IXY28" s="426"/>
      <c r="IXZ28" s="3"/>
      <c r="IYA28" s="564"/>
      <c r="IYB28" s="3"/>
      <c r="IYC28" s="426"/>
      <c r="IYD28" s="3"/>
      <c r="IYE28" s="564"/>
      <c r="IYF28" s="3"/>
      <c r="IYG28" s="426"/>
      <c r="IYH28" s="3"/>
      <c r="IYI28" s="564"/>
      <c r="IYJ28" s="3"/>
      <c r="IYK28" s="426"/>
      <c r="IYL28" s="3"/>
      <c r="IYM28" s="564"/>
      <c r="IYN28" s="3"/>
      <c r="IYO28" s="426"/>
      <c r="IYP28" s="3"/>
      <c r="IYQ28" s="564"/>
      <c r="IYR28" s="3"/>
      <c r="IYS28" s="426"/>
      <c r="IYT28" s="3"/>
      <c r="IYU28" s="564"/>
      <c r="IYV28" s="3"/>
      <c r="IYW28" s="426"/>
      <c r="IYX28" s="3"/>
      <c r="IYY28" s="564"/>
      <c r="IYZ28" s="3"/>
      <c r="IZA28" s="426"/>
      <c r="IZB28" s="3"/>
      <c r="IZC28" s="564"/>
      <c r="IZD28" s="3"/>
      <c r="IZE28" s="426"/>
      <c r="IZF28" s="3"/>
      <c r="IZG28" s="564"/>
      <c r="IZH28" s="3"/>
      <c r="IZI28" s="426"/>
      <c r="IZJ28" s="3"/>
      <c r="IZK28" s="564"/>
      <c r="IZL28" s="3"/>
      <c r="IZM28" s="426"/>
      <c r="IZN28" s="3"/>
      <c r="IZO28" s="564"/>
      <c r="IZP28" s="3"/>
      <c r="IZQ28" s="426"/>
      <c r="IZR28" s="3"/>
      <c r="IZS28" s="564"/>
      <c r="IZT28" s="3"/>
      <c r="IZU28" s="426"/>
      <c r="IZV28" s="3"/>
      <c r="IZW28" s="564"/>
      <c r="IZX28" s="3"/>
      <c r="IZY28" s="426"/>
      <c r="IZZ28" s="3"/>
      <c r="JAA28" s="564"/>
      <c r="JAB28" s="3"/>
      <c r="JAC28" s="426"/>
      <c r="JAD28" s="3"/>
      <c r="JAE28" s="564"/>
      <c r="JAF28" s="3"/>
      <c r="JAG28" s="426"/>
      <c r="JAH28" s="3"/>
      <c r="JAI28" s="564"/>
      <c r="JAJ28" s="3"/>
      <c r="JAK28" s="426"/>
      <c r="JAL28" s="3"/>
      <c r="JAM28" s="564"/>
      <c r="JAN28" s="3"/>
      <c r="JAO28" s="426"/>
      <c r="JAP28" s="3"/>
      <c r="JAQ28" s="564"/>
      <c r="JAR28" s="3"/>
      <c r="JAS28" s="426"/>
      <c r="JAT28" s="3"/>
      <c r="JAU28" s="564"/>
      <c r="JAV28" s="3"/>
      <c r="JAW28" s="426"/>
      <c r="JAX28" s="3"/>
      <c r="JAY28" s="564"/>
      <c r="JAZ28" s="3"/>
      <c r="JBA28" s="426"/>
      <c r="JBB28" s="3"/>
      <c r="JBC28" s="564"/>
      <c r="JBD28" s="3"/>
      <c r="JBE28" s="426"/>
      <c r="JBF28" s="3"/>
      <c r="JBG28" s="564"/>
      <c r="JBH28" s="3"/>
      <c r="JBI28" s="426"/>
      <c r="JBJ28" s="3"/>
      <c r="JBK28" s="564"/>
      <c r="JBL28" s="3"/>
      <c r="JBM28" s="426"/>
      <c r="JBN28" s="3"/>
      <c r="JBO28" s="564"/>
      <c r="JBP28" s="3"/>
      <c r="JBQ28" s="426"/>
      <c r="JBR28" s="3"/>
      <c r="JBS28" s="564"/>
      <c r="JBT28" s="3"/>
      <c r="JBU28" s="426"/>
      <c r="JBV28" s="3"/>
      <c r="JBW28" s="564"/>
      <c r="JBX28" s="3"/>
      <c r="JBY28" s="426"/>
      <c r="JBZ28" s="3"/>
      <c r="JCA28" s="564"/>
      <c r="JCB28" s="3"/>
      <c r="JCC28" s="426"/>
      <c r="JCD28" s="3"/>
      <c r="JCE28" s="564"/>
      <c r="JCF28" s="3"/>
      <c r="JCG28" s="426"/>
      <c r="JCH28" s="3"/>
      <c r="JCI28" s="564"/>
      <c r="JCJ28" s="3"/>
      <c r="JCK28" s="426"/>
      <c r="JCL28" s="3"/>
      <c r="JCM28" s="564"/>
      <c r="JCN28" s="3"/>
      <c r="JCO28" s="426"/>
      <c r="JCP28" s="3"/>
      <c r="JCQ28" s="564"/>
      <c r="JCR28" s="3"/>
      <c r="JCS28" s="426"/>
      <c r="JCT28" s="3"/>
      <c r="JCU28" s="564"/>
      <c r="JCV28" s="3"/>
      <c r="JCW28" s="426"/>
      <c r="JCX28" s="3"/>
      <c r="JCY28" s="564"/>
      <c r="JCZ28" s="3"/>
      <c r="JDA28" s="426"/>
      <c r="JDB28" s="3"/>
      <c r="JDC28" s="564"/>
      <c r="JDD28" s="3"/>
      <c r="JDE28" s="426"/>
      <c r="JDF28" s="3"/>
      <c r="JDG28" s="564"/>
      <c r="JDH28" s="3"/>
      <c r="JDI28" s="426"/>
      <c r="JDJ28" s="3"/>
      <c r="JDK28" s="564"/>
      <c r="JDL28" s="3"/>
      <c r="JDM28" s="426"/>
      <c r="JDN28" s="3"/>
      <c r="JDO28" s="564"/>
      <c r="JDP28" s="3"/>
      <c r="JDQ28" s="426"/>
      <c r="JDR28" s="3"/>
      <c r="JDS28" s="564"/>
      <c r="JDT28" s="3"/>
      <c r="JDU28" s="426"/>
      <c r="JDV28" s="3"/>
      <c r="JDW28" s="564"/>
      <c r="JDX28" s="3"/>
      <c r="JDY28" s="426"/>
      <c r="JDZ28" s="3"/>
      <c r="JEA28" s="564"/>
      <c r="JEB28" s="3"/>
      <c r="JEC28" s="426"/>
      <c r="JED28" s="3"/>
      <c r="JEE28" s="564"/>
      <c r="JEF28" s="3"/>
      <c r="JEG28" s="426"/>
      <c r="JEH28" s="3"/>
      <c r="JEI28" s="564"/>
      <c r="JEJ28" s="3"/>
      <c r="JEK28" s="426"/>
      <c r="JEL28" s="3"/>
      <c r="JEM28" s="564"/>
      <c r="JEN28" s="3"/>
      <c r="JEO28" s="426"/>
      <c r="JEP28" s="3"/>
      <c r="JEQ28" s="564"/>
      <c r="JER28" s="3"/>
      <c r="JES28" s="426"/>
      <c r="JET28" s="3"/>
      <c r="JEU28" s="564"/>
      <c r="JEV28" s="3"/>
      <c r="JEW28" s="426"/>
      <c r="JEX28" s="3"/>
      <c r="JEY28" s="564"/>
      <c r="JEZ28" s="3"/>
      <c r="JFA28" s="426"/>
      <c r="JFB28" s="3"/>
      <c r="JFC28" s="564"/>
      <c r="JFD28" s="3"/>
      <c r="JFE28" s="426"/>
      <c r="JFF28" s="3"/>
      <c r="JFG28" s="564"/>
      <c r="JFH28" s="3"/>
      <c r="JFI28" s="426"/>
      <c r="JFJ28" s="3"/>
      <c r="JFK28" s="564"/>
      <c r="JFL28" s="3"/>
      <c r="JFM28" s="426"/>
      <c r="JFN28" s="3"/>
      <c r="JFO28" s="564"/>
      <c r="JFP28" s="3"/>
      <c r="JFQ28" s="426"/>
      <c r="JFR28" s="3"/>
      <c r="JFS28" s="564"/>
      <c r="JFT28" s="3"/>
      <c r="JFU28" s="426"/>
      <c r="JFV28" s="3"/>
      <c r="JFW28" s="564"/>
      <c r="JFX28" s="3"/>
      <c r="JFY28" s="426"/>
      <c r="JFZ28" s="3"/>
      <c r="JGA28" s="564"/>
      <c r="JGB28" s="3"/>
      <c r="JGC28" s="426"/>
      <c r="JGD28" s="3"/>
      <c r="JGE28" s="564"/>
      <c r="JGF28" s="3"/>
      <c r="JGG28" s="426"/>
      <c r="JGH28" s="3"/>
      <c r="JGI28" s="564"/>
      <c r="JGJ28" s="3"/>
      <c r="JGK28" s="426"/>
      <c r="JGL28" s="3"/>
      <c r="JGM28" s="564"/>
      <c r="JGN28" s="3"/>
      <c r="JGO28" s="426"/>
      <c r="JGP28" s="3"/>
      <c r="JGQ28" s="564"/>
      <c r="JGR28" s="3"/>
      <c r="JGS28" s="426"/>
      <c r="JGT28" s="3"/>
      <c r="JGU28" s="564"/>
      <c r="JGV28" s="3"/>
      <c r="JGW28" s="426"/>
      <c r="JGX28" s="3"/>
      <c r="JGY28" s="564"/>
      <c r="JGZ28" s="3"/>
      <c r="JHA28" s="426"/>
      <c r="JHB28" s="3"/>
      <c r="JHC28" s="564"/>
      <c r="JHD28" s="3"/>
      <c r="JHE28" s="426"/>
      <c r="JHF28" s="3"/>
      <c r="JHG28" s="564"/>
      <c r="JHH28" s="3"/>
      <c r="JHI28" s="426"/>
      <c r="JHJ28" s="3"/>
      <c r="JHK28" s="564"/>
      <c r="JHL28" s="3"/>
      <c r="JHM28" s="426"/>
      <c r="JHN28" s="3"/>
      <c r="JHO28" s="564"/>
      <c r="JHP28" s="3"/>
      <c r="JHQ28" s="426"/>
      <c r="JHR28" s="3"/>
      <c r="JHS28" s="564"/>
      <c r="JHT28" s="3"/>
      <c r="JHU28" s="426"/>
      <c r="JHV28" s="3"/>
      <c r="JHW28" s="564"/>
      <c r="JHX28" s="3"/>
      <c r="JHY28" s="426"/>
      <c r="JHZ28" s="3"/>
      <c r="JIA28" s="564"/>
      <c r="JIB28" s="3"/>
      <c r="JIC28" s="426"/>
      <c r="JID28" s="3"/>
      <c r="JIE28" s="564"/>
      <c r="JIF28" s="3"/>
      <c r="JIG28" s="426"/>
      <c r="JIH28" s="3"/>
      <c r="JII28" s="564"/>
      <c r="JIJ28" s="3"/>
      <c r="JIK28" s="426"/>
      <c r="JIL28" s="3"/>
      <c r="JIM28" s="564"/>
      <c r="JIN28" s="3"/>
      <c r="JIO28" s="426"/>
      <c r="JIP28" s="3"/>
      <c r="JIQ28" s="564"/>
      <c r="JIR28" s="3"/>
      <c r="JIS28" s="426"/>
      <c r="JIT28" s="3"/>
      <c r="JIU28" s="564"/>
      <c r="JIV28" s="3"/>
      <c r="JIW28" s="426"/>
      <c r="JIX28" s="3"/>
      <c r="JIY28" s="564"/>
      <c r="JIZ28" s="3"/>
      <c r="JJA28" s="426"/>
      <c r="JJB28" s="3"/>
      <c r="JJC28" s="564"/>
      <c r="JJD28" s="3"/>
      <c r="JJE28" s="426"/>
      <c r="JJF28" s="3"/>
      <c r="JJG28" s="564"/>
      <c r="JJH28" s="3"/>
      <c r="JJI28" s="426"/>
      <c r="JJJ28" s="3"/>
      <c r="JJK28" s="564"/>
      <c r="JJL28" s="3"/>
      <c r="JJM28" s="426"/>
      <c r="JJN28" s="3"/>
      <c r="JJO28" s="564"/>
      <c r="JJP28" s="3"/>
      <c r="JJQ28" s="426"/>
      <c r="JJR28" s="3"/>
      <c r="JJS28" s="564"/>
      <c r="JJT28" s="3"/>
      <c r="JJU28" s="426"/>
      <c r="JJV28" s="3"/>
      <c r="JJW28" s="564"/>
      <c r="JJX28" s="3"/>
      <c r="JJY28" s="426"/>
      <c r="JJZ28" s="3"/>
      <c r="JKA28" s="564"/>
      <c r="JKB28" s="3"/>
      <c r="JKC28" s="426"/>
      <c r="JKD28" s="3"/>
      <c r="JKE28" s="564"/>
      <c r="JKF28" s="3"/>
      <c r="JKG28" s="426"/>
      <c r="JKH28" s="3"/>
      <c r="JKI28" s="564"/>
      <c r="JKJ28" s="3"/>
      <c r="JKK28" s="426"/>
      <c r="JKL28" s="3"/>
      <c r="JKM28" s="564"/>
      <c r="JKN28" s="3"/>
      <c r="JKO28" s="426"/>
      <c r="JKP28" s="3"/>
      <c r="JKQ28" s="564"/>
      <c r="JKR28" s="3"/>
      <c r="JKS28" s="426"/>
      <c r="JKT28" s="3"/>
      <c r="JKU28" s="564"/>
      <c r="JKV28" s="3"/>
      <c r="JKW28" s="426"/>
      <c r="JKX28" s="3"/>
      <c r="JKY28" s="564"/>
      <c r="JKZ28" s="3"/>
      <c r="JLA28" s="426"/>
      <c r="JLB28" s="3"/>
      <c r="JLC28" s="564"/>
      <c r="JLD28" s="3"/>
      <c r="JLE28" s="426"/>
      <c r="JLF28" s="3"/>
      <c r="JLG28" s="564"/>
      <c r="JLH28" s="3"/>
      <c r="JLI28" s="426"/>
      <c r="JLJ28" s="3"/>
      <c r="JLK28" s="564"/>
      <c r="JLL28" s="3"/>
      <c r="JLM28" s="426"/>
      <c r="JLN28" s="3"/>
      <c r="JLO28" s="564"/>
      <c r="JLP28" s="3"/>
      <c r="JLQ28" s="426"/>
      <c r="JLR28" s="3"/>
      <c r="JLS28" s="564"/>
      <c r="JLT28" s="3"/>
      <c r="JLU28" s="426"/>
      <c r="JLV28" s="3"/>
      <c r="JLW28" s="564"/>
      <c r="JLX28" s="3"/>
      <c r="JLY28" s="426"/>
      <c r="JLZ28" s="3"/>
      <c r="JMA28" s="564"/>
      <c r="JMB28" s="3"/>
      <c r="JMC28" s="426"/>
      <c r="JMD28" s="3"/>
      <c r="JME28" s="564"/>
      <c r="JMF28" s="3"/>
      <c r="JMG28" s="426"/>
      <c r="JMH28" s="3"/>
      <c r="JMI28" s="564"/>
      <c r="JMJ28" s="3"/>
      <c r="JMK28" s="426"/>
      <c r="JML28" s="3"/>
      <c r="JMM28" s="564"/>
      <c r="JMN28" s="3"/>
      <c r="JMO28" s="426"/>
      <c r="JMP28" s="3"/>
      <c r="JMQ28" s="564"/>
      <c r="JMR28" s="3"/>
      <c r="JMS28" s="426"/>
      <c r="JMT28" s="3"/>
      <c r="JMU28" s="564"/>
      <c r="JMV28" s="3"/>
      <c r="JMW28" s="426"/>
      <c r="JMX28" s="3"/>
      <c r="JMY28" s="564"/>
      <c r="JMZ28" s="3"/>
      <c r="JNA28" s="426"/>
      <c r="JNB28" s="3"/>
      <c r="JNC28" s="564"/>
      <c r="JND28" s="3"/>
      <c r="JNE28" s="426"/>
      <c r="JNF28" s="3"/>
      <c r="JNG28" s="564"/>
      <c r="JNH28" s="3"/>
      <c r="JNI28" s="426"/>
      <c r="JNJ28" s="3"/>
      <c r="JNK28" s="564"/>
      <c r="JNL28" s="3"/>
      <c r="JNM28" s="426"/>
      <c r="JNN28" s="3"/>
      <c r="JNO28" s="564"/>
      <c r="JNP28" s="3"/>
      <c r="JNQ28" s="426"/>
      <c r="JNR28" s="3"/>
      <c r="JNS28" s="564"/>
      <c r="JNT28" s="3"/>
      <c r="JNU28" s="426"/>
      <c r="JNV28" s="3"/>
      <c r="JNW28" s="564"/>
      <c r="JNX28" s="3"/>
      <c r="JNY28" s="426"/>
      <c r="JNZ28" s="3"/>
      <c r="JOA28" s="564"/>
      <c r="JOB28" s="3"/>
      <c r="JOC28" s="426"/>
      <c r="JOD28" s="3"/>
      <c r="JOE28" s="564"/>
      <c r="JOF28" s="3"/>
      <c r="JOG28" s="426"/>
      <c r="JOH28" s="3"/>
      <c r="JOI28" s="564"/>
      <c r="JOJ28" s="3"/>
      <c r="JOK28" s="426"/>
      <c r="JOL28" s="3"/>
      <c r="JOM28" s="564"/>
      <c r="JON28" s="3"/>
      <c r="JOO28" s="426"/>
      <c r="JOP28" s="3"/>
      <c r="JOQ28" s="564"/>
      <c r="JOR28" s="3"/>
      <c r="JOS28" s="426"/>
      <c r="JOT28" s="3"/>
      <c r="JOU28" s="564"/>
      <c r="JOV28" s="3"/>
      <c r="JOW28" s="426"/>
      <c r="JOX28" s="3"/>
      <c r="JOY28" s="564"/>
      <c r="JOZ28" s="3"/>
      <c r="JPA28" s="426"/>
      <c r="JPB28" s="3"/>
      <c r="JPC28" s="564"/>
      <c r="JPD28" s="3"/>
      <c r="JPE28" s="426"/>
      <c r="JPF28" s="3"/>
      <c r="JPG28" s="564"/>
      <c r="JPH28" s="3"/>
      <c r="JPI28" s="426"/>
      <c r="JPJ28" s="3"/>
      <c r="JPK28" s="564"/>
      <c r="JPL28" s="3"/>
      <c r="JPM28" s="426"/>
      <c r="JPN28" s="3"/>
      <c r="JPO28" s="564"/>
      <c r="JPP28" s="3"/>
      <c r="JPQ28" s="426"/>
      <c r="JPR28" s="3"/>
      <c r="JPS28" s="564"/>
      <c r="JPT28" s="3"/>
      <c r="JPU28" s="426"/>
      <c r="JPV28" s="3"/>
      <c r="JPW28" s="564"/>
      <c r="JPX28" s="3"/>
      <c r="JPY28" s="426"/>
      <c r="JPZ28" s="3"/>
      <c r="JQA28" s="564"/>
      <c r="JQB28" s="3"/>
      <c r="JQC28" s="426"/>
      <c r="JQD28" s="3"/>
      <c r="JQE28" s="564"/>
      <c r="JQF28" s="3"/>
      <c r="JQG28" s="426"/>
      <c r="JQH28" s="3"/>
      <c r="JQI28" s="564"/>
      <c r="JQJ28" s="3"/>
      <c r="JQK28" s="426"/>
      <c r="JQL28" s="3"/>
      <c r="JQM28" s="564"/>
      <c r="JQN28" s="3"/>
      <c r="JQO28" s="426"/>
      <c r="JQP28" s="3"/>
      <c r="JQQ28" s="564"/>
      <c r="JQR28" s="3"/>
      <c r="JQS28" s="426"/>
      <c r="JQT28" s="3"/>
      <c r="JQU28" s="564"/>
      <c r="JQV28" s="3"/>
      <c r="JQW28" s="426"/>
      <c r="JQX28" s="3"/>
      <c r="JQY28" s="564"/>
      <c r="JQZ28" s="3"/>
      <c r="JRA28" s="426"/>
      <c r="JRB28" s="3"/>
      <c r="JRC28" s="564"/>
      <c r="JRD28" s="3"/>
      <c r="JRE28" s="426"/>
      <c r="JRF28" s="3"/>
      <c r="JRG28" s="564"/>
      <c r="JRH28" s="3"/>
      <c r="JRI28" s="426"/>
      <c r="JRJ28" s="3"/>
      <c r="JRK28" s="564"/>
      <c r="JRL28" s="3"/>
      <c r="JRM28" s="426"/>
      <c r="JRN28" s="3"/>
      <c r="JRO28" s="564"/>
      <c r="JRP28" s="3"/>
      <c r="JRQ28" s="426"/>
      <c r="JRR28" s="3"/>
      <c r="JRS28" s="564"/>
      <c r="JRT28" s="3"/>
      <c r="JRU28" s="426"/>
      <c r="JRV28" s="3"/>
      <c r="JRW28" s="564"/>
      <c r="JRX28" s="3"/>
      <c r="JRY28" s="426"/>
      <c r="JRZ28" s="3"/>
      <c r="JSA28" s="564"/>
      <c r="JSB28" s="3"/>
      <c r="JSC28" s="426"/>
      <c r="JSD28" s="3"/>
      <c r="JSE28" s="564"/>
      <c r="JSF28" s="3"/>
      <c r="JSG28" s="426"/>
      <c r="JSH28" s="3"/>
      <c r="JSI28" s="564"/>
      <c r="JSJ28" s="3"/>
      <c r="JSK28" s="426"/>
      <c r="JSL28" s="3"/>
      <c r="JSM28" s="564"/>
      <c r="JSN28" s="3"/>
      <c r="JSO28" s="426"/>
      <c r="JSP28" s="3"/>
      <c r="JSQ28" s="564"/>
      <c r="JSR28" s="3"/>
      <c r="JSS28" s="426"/>
      <c r="JST28" s="3"/>
      <c r="JSU28" s="564"/>
      <c r="JSV28" s="3"/>
      <c r="JSW28" s="426"/>
      <c r="JSX28" s="3"/>
      <c r="JSY28" s="564"/>
      <c r="JSZ28" s="3"/>
      <c r="JTA28" s="426"/>
      <c r="JTB28" s="3"/>
      <c r="JTC28" s="564"/>
      <c r="JTD28" s="3"/>
      <c r="JTE28" s="426"/>
      <c r="JTF28" s="3"/>
      <c r="JTG28" s="564"/>
      <c r="JTH28" s="3"/>
      <c r="JTI28" s="426"/>
      <c r="JTJ28" s="3"/>
      <c r="JTK28" s="564"/>
      <c r="JTL28" s="3"/>
      <c r="JTM28" s="426"/>
      <c r="JTN28" s="3"/>
      <c r="JTO28" s="564"/>
      <c r="JTP28" s="3"/>
      <c r="JTQ28" s="426"/>
      <c r="JTR28" s="3"/>
      <c r="JTS28" s="564"/>
      <c r="JTT28" s="3"/>
      <c r="JTU28" s="426"/>
      <c r="JTV28" s="3"/>
      <c r="JTW28" s="564"/>
      <c r="JTX28" s="3"/>
      <c r="JTY28" s="426"/>
      <c r="JTZ28" s="3"/>
      <c r="JUA28" s="564"/>
      <c r="JUB28" s="3"/>
      <c r="JUC28" s="426"/>
      <c r="JUD28" s="3"/>
      <c r="JUE28" s="564"/>
      <c r="JUF28" s="3"/>
      <c r="JUG28" s="426"/>
      <c r="JUH28" s="3"/>
      <c r="JUI28" s="564"/>
      <c r="JUJ28" s="3"/>
      <c r="JUK28" s="426"/>
      <c r="JUL28" s="3"/>
      <c r="JUM28" s="564"/>
      <c r="JUN28" s="3"/>
      <c r="JUO28" s="426"/>
      <c r="JUP28" s="3"/>
      <c r="JUQ28" s="564"/>
      <c r="JUR28" s="3"/>
      <c r="JUS28" s="426"/>
      <c r="JUT28" s="3"/>
      <c r="JUU28" s="564"/>
      <c r="JUV28" s="3"/>
      <c r="JUW28" s="426"/>
      <c r="JUX28" s="3"/>
      <c r="JUY28" s="564"/>
      <c r="JUZ28" s="3"/>
      <c r="JVA28" s="426"/>
      <c r="JVB28" s="3"/>
      <c r="JVC28" s="564"/>
      <c r="JVD28" s="3"/>
      <c r="JVE28" s="426"/>
      <c r="JVF28" s="3"/>
      <c r="JVG28" s="564"/>
      <c r="JVH28" s="3"/>
      <c r="JVI28" s="426"/>
      <c r="JVJ28" s="3"/>
      <c r="JVK28" s="564"/>
      <c r="JVL28" s="3"/>
      <c r="JVM28" s="426"/>
      <c r="JVN28" s="3"/>
      <c r="JVO28" s="564"/>
      <c r="JVP28" s="3"/>
      <c r="JVQ28" s="426"/>
      <c r="JVR28" s="3"/>
      <c r="JVS28" s="564"/>
      <c r="JVT28" s="3"/>
      <c r="JVU28" s="426"/>
      <c r="JVV28" s="3"/>
      <c r="JVW28" s="564"/>
      <c r="JVX28" s="3"/>
      <c r="JVY28" s="426"/>
      <c r="JVZ28" s="3"/>
      <c r="JWA28" s="564"/>
      <c r="JWB28" s="3"/>
      <c r="JWC28" s="426"/>
      <c r="JWD28" s="3"/>
      <c r="JWE28" s="564"/>
      <c r="JWF28" s="3"/>
      <c r="JWG28" s="426"/>
      <c r="JWH28" s="3"/>
      <c r="JWI28" s="564"/>
      <c r="JWJ28" s="3"/>
      <c r="JWK28" s="426"/>
      <c r="JWL28" s="3"/>
      <c r="JWM28" s="564"/>
      <c r="JWN28" s="3"/>
      <c r="JWO28" s="426"/>
      <c r="JWP28" s="3"/>
      <c r="JWQ28" s="564"/>
      <c r="JWR28" s="3"/>
      <c r="JWS28" s="426"/>
      <c r="JWT28" s="3"/>
      <c r="JWU28" s="564"/>
      <c r="JWV28" s="3"/>
      <c r="JWW28" s="426"/>
      <c r="JWX28" s="3"/>
      <c r="JWY28" s="564"/>
      <c r="JWZ28" s="3"/>
      <c r="JXA28" s="426"/>
      <c r="JXB28" s="3"/>
      <c r="JXC28" s="564"/>
      <c r="JXD28" s="3"/>
      <c r="JXE28" s="426"/>
      <c r="JXF28" s="3"/>
      <c r="JXG28" s="564"/>
      <c r="JXH28" s="3"/>
      <c r="JXI28" s="426"/>
      <c r="JXJ28" s="3"/>
      <c r="JXK28" s="564"/>
      <c r="JXL28" s="3"/>
      <c r="JXM28" s="426"/>
      <c r="JXN28" s="3"/>
      <c r="JXO28" s="564"/>
      <c r="JXP28" s="3"/>
      <c r="JXQ28" s="426"/>
      <c r="JXR28" s="3"/>
      <c r="JXS28" s="564"/>
      <c r="JXT28" s="3"/>
      <c r="JXU28" s="426"/>
      <c r="JXV28" s="3"/>
      <c r="JXW28" s="564"/>
      <c r="JXX28" s="3"/>
      <c r="JXY28" s="426"/>
      <c r="JXZ28" s="3"/>
      <c r="JYA28" s="564"/>
      <c r="JYB28" s="3"/>
      <c r="JYC28" s="426"/>
      <c r="JYD28" s="3"/>
      <c r="JYE28" s="564"/>
      <c r="JYF28" s="3"/>
      <c r="JYG28" s="426"/>
      <c r="JYH28" s="3"/>
      <c r="JYI28" s="564"/>
      <c r="JYJ28" s="3"/>
      <c r="JYK28" s="426"/>
      <c r="JYL28" s="3"/>
      <c r="JYM28" s="564"/>
      <c r="JYN28" s="3"/>
      <c r="JYO28" s="426"/>
      <c r="JYP28" s="3"/>
      <c r="JYQ28" s="564"/>
      <c r="JYR28" s="3"/>
      <c r="JYS28" s="426"/>
      <c r="JYT28" s="3"/>
      <c r="JYU28" s="564"/>
      <c r="JYV28" s="3"/>
      <c r="JYW28" s="426"/>
      <c r="JYX28" s="3"/>
      <c r="JYY28" s="564"/>
      <c r="JYZ28" s="3"/>
      <c r="JZA28" s="426"/>
      <c r="JZB28" s="3"/>
      <c r="JZC28" s="564"/>
      <c r="JZD28" s="3"/>
      <c r="JZE28" s="426"/>
      <c r="JZF28" s="3"/>
      <c r="JZG28" s="564"/>
      <c r="JZH28" s="3"/>
      <c r="JZI28" s="426"/>
      <c r="JZJ28" s="3"/>
      <c r="JZK28" s="564"/>
      <c r="JZL28" s="3"/>
      <c r="JZM28" s="426"/>
      <c r="JZN28" s="3"/>
      <c r="JZO28" s="564"/>
      <c r="JZP28" s="3"/>
      <c r="JZQ28" s="426"/>
      <c r="JZR28" s="3"/>
      <c r="JZS28" s="564"/>
      <c r="JZT28" s="3"/>
      <c r="JZU28" s="426"/>
      <c r="JZV28" s="3"/>
      <c r="JZW28" s="564"/>
      <c r="JZX28" s="3"/>
      <c r="JZY28" s="426"/>
      <c r="JZZ28" s="3"/>
      <c r="KAA28" s="564"/>
      <c r="KAB28" s="3"/>
      <c r="KAC28" s="426"/>
      <c r="KAD28" s="3"/>
      <c r="KAE28" s="564"/>
      <c r="KAF28" s="3"/>
      <c r="KAG28" s="426"/>
      <c r="KAH28" s="3"/>
      <c r="KAI28" s="564"/>
      <c r="KAJ28" s="3"/>
      <c r="KAK28" s="426"/>
      <c r="KAL28" s="3"/>
      <c r="KAM28" s="564"/>
      <c r="KAN28" s="3"/>
      <c r="KAO28" s="426"/>
      <c r="KAP28" s="3"/>
      <c r="KAQ28" s="564"/>
      <c r="KAR28" s="3"/>
      <c r="KAS28" s="426"/>
      <c r="KAT28" s="3"/>
      <c r="KAU28" s="564"/>
      <c r="KAV28" s="3"/>
      <c r="KAW28" s="426"/>
      <c r="KAX28" s="3"/>
      <c r="KAY28" s="564"/>
      <c r="KAZ28" s="3"/>
      <c r="KBA28" s="426"/>
      <c r="KBB28" s="3"/>
      <c r="KBC28" s="564"/>
      <c r="KBD28" s="3"/>
      <c r="KBE28" s="426"/>
      <c r="KBF28" s="3"/>
      <c r="KBG28" s="564"/>
      <c r="KBH28" s="3"/>
      <c r="KBI28" s="426"/>
      <c r="KBJ28" s="3"/>
      <c r="KBK28" s="564"/>
      <c r="KBL28" s="3"/>
      <c r="KBM28" s="426"/>
      <c r="KBN28" s="3"/>
      <c r="KBO28" s="564"/>
      <c r="KBP28" s="3"/>
      <c r="KBQ28" s="426"/>
      <c r="KBR28" s="3"/>
      <c r="KBS28" s="564"/>
      <c r="KBT28" s="3"/>
      <c r="KBU28" s="426"/>
      <c r="KBV28" s="3"/>
      <c r="KBW28" s="564"/>
      <c r="KBX28" s="3"/>
      <c r="KBY28" s="426"/>
      <c r="KBZ28" s="3"/>
      <c r="KCA28" s="564"/>
      <c r="KCB28" s="3"/>
      <c r="KCC28" s="426"/>
      <c r="KCD28" s="3"/>
      <c r="KCE28" s="564"/>
      <c r="KCF28" s="3"/>
      <c r="KCG28" s="426"/>
      <c r="KCH28" s="3"/>
      <c r="KCI28" s="564"/>
      <c r="KCJ28" s="3"/>
      <c r="KCK28" s="426"/>
      <c r="KCL28" s="3"/>
      <c r="KCM28" s="564"/>
      <c r="KCN28" s="3"/>
      <c r="KCO28" s="426"/>
      <c r="KCP28" s="3"/>
      <c r="KCQ28" s="564"/>
      <c r="KCR28" s="3"/>
      <c r="KCS28" s="426"/>
      <c r="KCT28" s="3"/>
      <c r="KCU28" s="564"/>
      <c r="KCV28" s="3"/>
      <c r="KCW28" s="426"/>
      <c r="KCX28" s="3"/>
      <c r="KCY28" s="564"/>
      <c r="KCZ28" s="3"/>
      <c r="KDA28" s="426"/>
      <c r="KDB28" s="3"/>
      <c r="KDC28" s="564"/>
      <c r="KDD28" s="3"/>
      <c r="KDE28" s="426"/>
      <c r="KDF28" s="3"/>
      <c r="KDG28" s="564"/>
      <c r="KDH28" s="3"/>
      <c r="KDI28" s="426"/>
      <c r="KDJ28" s="3"/>
      <c r="KDK28" s="564"/>
      <c r="KDL28" s="3"/>
      <c r="KDM28" s="426"/>
      <c r="KDN28" s="3"/>
      <c r="KDO28" s="564"/>
      <c r="KDP28" s="3"/>
      <c r="KDQ28" s="426"/>
      <c r="KDR28" s="3"/>
      <c r="KDS28" s="564"/>
      <c r="KDT28" s="3"/>
      <c r="KDU28" s="426"/>
      <c r="KDV28" s="3"/>
      <c r="KDW28" s="564"/>
      <c r="KDX28" s="3"/>
      <c r="KDY28" s="426"/>
      <c r="KDZ28" s="3"/>
      <c r="KEA28" s="564"/>
      <c r="KEB28" s="3"/>
      <c r="KEC28" s="426"/>
      <c r="KED28" s="3"/>
      <c r="KEE28" s="564"/>
      <c r="KEF28" s="3"/>
      <c r="KEG28" s="426"/>
      <c r="KEH28" s="3"/>
      <c r="KEI28" s="564"/>
      <c r="KEJ28" s="3"/>
      <c r="KEK28" s="426"/>
      <c r="KEL28" s="3"/>
      <c r="KEM28" s="564"/>
      <c r="KEN28" s="3"/>
      <c r="KEO28" s="426"/>
      <c r="KEP28" s="3"/>
      <c r="KEQ28" s="564"/>
      <c r="KER28" s="3"/>
      <c r="KES28" s="426"/>
      <c r="KET28" s="3"/>
      <c r="KEU28" s="564"/>
      <c r="KEV28" s="3"/>
      <c r="KEW28" s="426"/>
      <c r="KEX28" s="3"/>
      <c r="KEY28" s="564"/>
      <c r="KEZ28" s="3"/>
      <c r="KFA28" s="426"/>
      <c r="KFB28" s="3"/>
      <c r="KFC28" s="564"/>
      <c r="KFD28" s="3"/>
      <c r="KFE28" s="426"/>
      <c r="KFF28" s="3"/>
      <c r="KFG28" s="564"/>
      <c r="KFH28" s="3"/>
      <c r="KFI28" s="426"/>
      <c r="KFJ28" s="3"/>
      <c r="KFK28" s="564"/>
      <c r="KFL28" s="3"/>
      <c r="KFM28" s="426"/>
      <c r="KFN28" s="3"/>
      <c r="KFO28" s="564"/>
      <c r="KFP28" s="3"/>
      <c r="KFQ28" s="426"/>
      <c r="KFR28" s="3"/>
      <c r="KFS28" s="564"/>
      <c r="KFT28" s="3"/>
      <c r="KFU28" s="426"/>
      <c r="KFV28" s="3"/>
      <c r="KFW28" s="564"/>
      <c r="KFX28" s="3"/>
      <c r="KFY28" s="426"/>
      <c r="KFZ28" s="3"/>
      <c r="KGA28" s="564"/>
      <c r="KGB28" s="3"/>
      <c r="KGC28" s="426"/>
      <c r="KGD28" s="3"/>
      <c r="KGE28" s="564"/>
      <c r="KGF28" s="3"/>
      <c r="KGG28" s="426"/>
      <c r="KGH28" s="3"/>
      <c r="KGI28" s="564"/>
      <c r="KGJ28" s="3"/>
      <c r="KGK28" s="426"/>
      <c r="KGL28" s="3"/>
      <c r="KGM28" s="564"/>
      <c r="KGN28" s="3"/>
      <c r="KGO28" s="426"/>
      <c r="KGP28" s="3"/>
      <c r="KGQ28" s="564"/>
      <c r="KGR28" s="3"/>
      <c r="KGS28" s="426"/>
      <c r="KGT28" s="3"/>
      <c r="KGU28" s="564"/>
      <c r="KGV28" s="3"/>
      <c r="KGW28" s="426"/>
      <c r="KGX28" s="3"/>
      <c r="KGY28" s="564"/>
      <c r="KGZ28" s="3"/>
      <c r="KHA28" s="426"/>
      <c r="KHB28" s="3"/>
      <c r="KHC28" s="564"/>
      <c r="KHD28" s="3"/>
      <c r="KHE28" s="426"/>
      <c r="KHF28" s="3"/>
      <c r="KHG28" s="564"/>
      <c r="KHH28" s="3"/>
      <c r="KHI28" s="426"/>
      <c r="KHJ28" s="3"/>
      <c r="KHK28" s="564"/>
      <c r="KHL28" s="3"/>
      <c r="KHM28" s="426"/>
      <c r="KHN28" s="3"/>
      <c r="KHO28" s="564"/>
      <c r="KHP28" s="3"/>
      <c r="KHQ28" s="426"/>
      <c r="KHR28" s="3"/>
      <c r="KHS28" s="564"/>
      <c r="KHT28" s="3"/>
      <c r="KHU28" s="426"/>
      <c r="KHV28" s="3"/>
      <c r="KHW28" s="564"/>
      <c r="KHX28" s="3"/>
      <c r="KHY28" s="426"/>
      <c r="KHZ28" s="3"/>
      <c r="KIA28" s="564"/>
      <c r="KIB28" s="3"/>
      <c r="KIC28" s="426"/>
      <c r="KID28" s="3"/>
      <c r="KIE28" s="564"/>
      <c r="KIF28" s="3"/>
      <c r="KIG28" s="426"/>
      <c r="KIH28" s="3"/>
      <c r="KII28" s="564"/>
      <c r="KIJ28" s="3"/>
      <c r="KIK28" s="426"/>
      <c r="KIL28" s="3"/>
      <c r="KIM28" s="564"/>
      <c r="KIN28" s="3"/>
      <c r="KIO28" s="426"/>
      <c r="KIP28" s="3"/>
      <c r="KIQ28" s="564"/>
      <c r="KIR28" s="3"/>
      <c r="KIS28" s="426"/>
      <c r="KIT28" s="3"/>
      <c r="KIU28" s="564"/>
      <c r="KIV28" s="3"/>
      <c r="KIW28" s="426"/>
      <c r="KIX28" s="3"/>
      <c r="KIY28" s="564"/>
      <c r="KIZ28" s="3"/>
      <c r="KJA28" s="426"/>
      <c r="KJB28" s="3"/>
      <c r="KJC28" s="564"/>
      <c r="KJD28" s="3"/>
      <c r="KJE28" s="426"/>
      <c r="KJF28" s="3"/>
      <c r="KJG28" s="564"/>
      <c r="KJH28" s="3"/>
      <c r="KJI28" s="426"/>
      <c r="KJJ28" s="3"/>
      <c r="KJK28" s="564"/>
      <c r="KJL28" s="3"/>
      <c r="KJM28" s="426"/>
      <c r="KJN28" s="3"/>
      <c r="KJO28" s="564"/>
      <c r="KJP28" s="3"/>
      <c r="KJQ28" s="426"/>
      <c r="KJR28" s="3"/>
      <c r="KJS28" s="564"/>
      <c r="KJT28" s="3"/>
      <c r="KJU28" s="426"/>
      <c r="KJV28" s="3"/>
      <c r="KJW28" s="564"/>
      <c r="KJX28" s="3"/>
      <c r="KJY28" s="426"/>
      <c r="KJZ28" s="3"/>
      <c r="KKA28" s="564"/>
      <c r="KKB28" s="3"/>
      <c r="KKC28" s="426"/>
      <c r="KKD28" s="3"/>
      <c r="KKE28" s="564"/>
      <c r="KKF28" s="3"/>
      <c r="KKG28" s="426"/>
      <c r="KKH28" s="3"/>
      <c r="KKI28" s="564"/>
      <c r="KKJ28" s="3"/>
      <c r="KKK28" s="426"/>
      <c r="KKL28" s="3"/>
      <c r="KKM28" s="564"/>
      <c r="KKN28" s="3"/>
      <c r="KKO28" s="426"/>
      <c r="KKP28" s="3"/>
      <c r="KKQ28" s="564"/>
      <c r="KKR28" s="3"/>
      <c r="KKS28" s="426"/>
      <c r="KKT28" s="3"/>
      <c r="KKU28" s="564"/>
      <c r="KKV28" s="3"/>
      <c r="KKW28" s="426"/>
      <c r="KKX28" s="3"/>
      <c r="KKY28" s="564"/>
      <c r="KKZ28" s="3"/>
      <c r="KLA28" s="426"/>
      <c r="KLB28" s="3"/>
      <c r="KLC28" s="564"/>
      <c r="KLD28" s="3"/>
      <c r="KLE28" s="426"/>
      <c r="KLF28" s="3"/>
      <c r="KLG28" s="564"/>
      <c r="KLH28" s="3"/>
      <c r="KLI28" s="426"/>
      <c r="KLJ28" s="3"/>
      <c r="KLK28" s="564"/>
      <c r="KLL28" s="3"/>
      <c r="KLM28" s="426"/>
      <c r="KLN28" s="3"/>
      <c r="KLO28" s="564"/>
      <c r="KLP28" s="3"/>
      <c r="KLQ28" s="426"/>
      <c r="KLR28" s="3"/>
      <c r="KLS28" s="564"/>
      <c r="KLT28" s="3"/>
      <c r="KLU28" s="426"/>
      <c r="KLV28" s="3"/>
      <c r="KLW28" s="564"/>
      <c r="KLX28" s="3"/>
      <c r="KLY28" s="426"/>
      <c r="KLZ28" s="3"/>
      <c r="KMA28" s="564"/>
      <c r="KMB28" s="3"/>
      <c r="KMC28" s="426"/>
      <c r="KMD28" s="3"/>
      <c r="KME28" s="564"/>
      <c r="KMF28" s="3"/>
      <c r="KMG28" s="426"/>
      <c r="KMH28" s="3"/>
      <c r="KMI28" s="564"/>
      <c r="KMJ28" s="3"/>
      <c r="KMK28" s="426"/>
      <c r="KML28" s="3"/>
      <c r="KMM28" s="564"/>
      <c r="KMN28" s="3"/>
      <c r="KMO28" s="426"/>
      <c r="KMP28" s="3"/>
      <c r="KMQ28" s="564"/>
      <c r="KMR28" s="3"/>
      <c r="KMS28" s="426"/>
      <c r="KMT28" s="3"/>
      <c r="KMU28" s="564"/>
      <c r="KMV28" s="3"/>
      <c r="KMW28" s="426"/>
      <c r="KMX28" s="3"/>
      <c r="KMY28" s="564"/>
      <c r="KMZ28" s="3"/>
      <c r="KNA28" s="426"/>
      <c r="KNB28" s="3"/>
      <c r="KNC28" s="564"/>
      <c r="KND28" s="3"/>
      <c r="KNE28" s="426"/>
      <c r="KNF28" s="3"/>
      <c r="KNG28" s="564"/>
      <c r="KNH28" s="3"/>
      <c r="KNI28" s="426"/>
      <c r="KNJ28" s="3"/>
      <c r="KNK28" s="564"/>
      <c r="KNL28" s="3"/>
      <c r="KNM28" s="426"/>
      <c r="KNN28" s="3"/>
      <c r="KNO28" s="564"/>
      <c r="KNP28" s="3"/>
      <c r="KNQ28" s="426"/>
      <c r="KNR28" s="3"/>
      <c r="KNS28" s="564"/>
      <c r="KNT28" s="3"/>
      <c r="KNU28" s="426"/>
      <c r="KNV28" s="3"/>
      <c r="KNW28" s="564"/>
      <c r="KNX28" s="3"/>
      <c r="KNY28" s="426"/>
      <c r="KNZ28" s="3"/>
      <c r="KOA28" s="564"/>
      <c r="KOB28" s="3"/>
      <c r="KOC28" s="426"/>
      <c r="KOD28" s="3"/>
      <c r="KOE28" s="564"/>
      <c r="KOF28" s="3"/>
      <c r="KOG28" s="426"/>
      <c r="KOH28" s="3"/>
      <c r="KOI28" s="564"/>
      <c r="KOJ28" s="3"/>
      <c r="KOK28" s="426"/>
      <c r="KOL28" s="3"/>
      <c r="KOM28" s="564"/>
      <c r="KON28" s="3"/>
      <c r="KOO28" s="426"/>
      <c r="KOP28" s="3"/>
      <c r="KOQ28" s="564"/>
      <c r="KOR28" s="3"/>
      <c r="KOS28" s="426"/>
      <c r="KOT28" s="3"/>
      <c r="KOU28" s="564"/>
      <c r="KOV28" s="3"/>
      <c r="KOW28" s="426"/>
      <c r="KOX28" s="3"/>
      <c r="KOY28" s="564"/>
      <c r="KOZ28" s="3"/>
      <c r="KPA28" s="426"/>
      <c r="KPB28" s="3"/>
      <c r="KPC28" s="564"/>
      <c r="KPD28" s="3"/>
      <c r="KPE28" s="426"/>
      <c r="KPF28" s="3"/>
      <c r="KPG28" s="564"/>
      <c r="KPH28" s="3"/>
      <c r="KPI28" s="426"/>
      <c r="KPJ28" s="3"/>
      <c r="KPK28" s="564"/>
      <c r="KPL28" s="3"/>
      <c r="KPM28" s="426"/>
      <c r="KPN28" s="3"/>
      <c r="KPO28" s="564"/>
      <c r="KPP28" s="3"/>
      <c r="KPQ28" s="426"/>
      <c r="KPR28" s="3"/>
      <c r="KPS28" s="564"/>
      <c r="KPT28" s="3"/>
      <c r="KPU28" s="426"/>
      <c r="KPV28" s="3"/>
      <c r="KPW28" s="564"/>
      <c r="KPX28" s="3"/>
      <c r="KPY28" s="426"/>
      <c r="KPZ28" s="3"/>
      <c r="KQA28" s="564"/>
      <c r="KQB28" s="3"/>
      <c r="KQC28" s="426"/>
      <c r="KQD28" s="3"/>
      <c r="KQE28" s="564"/>
      <c r="KQF28" s="3"/>
      <c r="KQG28" s="426"/>
      <c r="KQH28" s="3"/>
      <c r="KQI28" s="564"/>
      <c r="KQJ28" s="3"/>
      <c r="KQK28" s="426"/>
      <c r="KQL28" s="3"/>
      <c r="KQM28" s="564"/>
      <c r="KQN28" s="3"/>
      <c r="KQO28" s="426"/>
      <c r="KQP28" s="3"/>
      <c r="KQQ28" s="564"/>
      <c r="KQR28" s="3"/>
      <c r="KQS28" s="426"/>
      <c r="KQT28" s="3"/>
      <c r="KQU28" s="564"/>
      <c r="KQV28" s="3"/>
      <c r="KQW28" s="426"/>
      <c r="KQX28" s="3"/>
      <c r="KQY28" s="564"/>
      <c r="KQZ28" s="3"/>
      <c r="KRA28" s="426"/>
      <c r="KRB28" s="3"/>
      <c r="KRC28" s="564"/>
      <c r="KRD28" s="3"/>
      <c r="KRE28" s="426"/>
      <c r="KRF28" s="3"/>
      <c r="KRG28" s="564"/>
      <c r="KRH28" s="3"/>
      <c r="KRI28" s="426"/>
      <c r="KRJ28" s="3"/>
      <c r="KRK28" s="564"/>
      <c r="KRL28" s="3"/>
      <c r="KRM28" s="426"/>
      <c r="KRN28" s="3"/>
      <c r="KRO28" s="564"/>
      <c r="KRP28" s="3"/>
      <c r="KRQ28" s="426"/>
      <c r="KRR28" s="3"/>
      <c r="KRS28" s="564"/>
      <c r="KRT28" s="3"/>
      <c r="KRU28" s="426"/>
      <c r="KRV28" s="3"/>
      <c r="KRW28" s="564"/>
      <c r="KRX28" s="3"/>
      <c r="KRY28" s="426"/>
      <c r="KRZ28" s="3"/>
      <c r="KSA28" s="564"/>
      <c r="KSB28" s="3"/>
      <c r="KSC28" s="426"/>
      <c r="KSD28" s="3"/>
      <c r="KSE28" s="564"/>
      <c r="KSF28" s="3"/>
      <c r="KSG28" s="426"/>
      <c r="KSH28" s="3"/>
      <c r="KSI28" s="564"/>
      <c r="KSJ28" s="3"/>
      <c r="KSK28" s="426"/>
      <c r="KSL28" s="3"/>
      <c r="KSM28" s="564"/>
      <c r="KSN28" s="3"/>
      <c r="KSO28" s="426"/>
      <c r="KSP28" s="3"/>
      <c r="KSQ28" s="564"/>
      <c r="KSR28" s="3"/>
      <c r="KSS28" s="426"/>
      <c r="KST28" s="3"/>
      <c r="KSU28" s="564"/>
      <c r="KSV28" s="3"/>
      <c r="KSW28" s="426"/>
      <c r="KSX28" s="3"/>
      <c r="KSY28" s="564"/>
      <c r="KSZ28" s="3"/>
      <c r="KTA28" s="426"/>
      <c r="KTB28" s="3"/>
      <c r="KTC28" s="564"/>
      <c r="KTD28" s="3"/>
      <c r="KTE28" s="426"/>
      <c r="KTF28" s="3"/>
      <c r="KTG28" s="564"/>
      <c r="KTH28" s="3"/>
      <c r="KTI28" s="426"/>
      <c r="KTJ28" s="3"/>
      <c r="KTK28" s="564"/>
      <c r="KTL28" s="3"/>
      <c r="KTM28" s="426"/>
      <c r="KTN28" s="3"/>
      <c r="KTO28" s="564"/>
      <c r="KTP28" s="3"/>
      <c r="KTQ28" s="426"/>
      <c r="KTR28" s="3"/>
      <c r="KTS28" s="564"/>
      <c r="KTT28" s="3"/>
      <c r="KTU28" s="426"/>
      <c r="KTV28" s="3"/>
      <c r="KTW28" s="564"/>
      <c r="KTX28" s="3"/>
      <c r="KTY28" s="426"/>
      <c r="KTZ28" s="3"/>
      <c r="KUA28" s="564"/>
      <c r="KUB28" s="3"/>
      <c r="KUC28" s="426"/>
      <c r="KUD28" s="3"/>
      <c r="KUE28" s="564"/>
      <c r="KUF28" s="3"/>
      <c r="KUG28" s="426"/>
      <c r="KUH28" s="3"/>
      <c r="KUI28" s="564"/>
      <c r="KUJ28" s="3"/>
      <c r="KUK28" s="426"/>
      <c r="KUL28" s="3"/>
      <c r="KUM28" s="564"/>
      <c r="KUN28" s="3"/>
      <c r="KUO28" s="426"/>
      <c r="KUP28" s="3"/>
      <c r="KUQ28" s="564"/>
      <c r="KUR28" s="3"/>
      <c r="KUS28" s="426"/>
      <c r="KUT28" s="3"/>
      <c r="KUU28" s="564"/>
      <c r="KUV28" s="3"/>
      <c r="KUW28" s="426"/>
      <c r="KUX28" s="3"/>
      <c r="KUY28" s="564"/>
      <c r="KUZ28" s="3"/>
      <c r="KVA28" s="426"/>
      <c r="KVB28" s="3"/>
      <c r="KVC28" s="564"/>
      <c r="KVD28" s="3"/>
      <c r="KVE28" s="426"/>
      <c r="KVF28" s="3"/>
      <c r="KVG28" s="564"/>
      <c r="KVH28" s="3"/>
      <c r="KVI28" s="426"/>
      <c r="KVJ28" s="3"/>
      <c r="KVK28" s="564"/>
      <c r="KVL28" s="3"/>
      <c r="KVM28" s="426"/>
      <c r="KVN28" s="3"/>
      <c r="KVO28" s="564"/>
      <c r="KVP28" s="3"/>
      <c r="KVQ28" s="426"/>
      <c r="KVR28" s="3"/>
      <c r="KVS28" s="564"/>
      <c r="KVT28" s="3"/>
      <c r="KVU28" s="426"/>
      <c r="KVV28" s="3"/>
      <c r="KVW28" s="564"/>
      <c r="KVX28" s="3"/>
      <c r="KVY28" s="426"/>
      <c r="KVZ28" s="3"/>
      <c r="KWA28" s="564"/>
      <c r="KWB28" s="3"/>
      <c r="KWC28" s="426"/>
      <c r="KWD28" s="3"/>
      <c r="KWE28" s="564"/>
      <c r="KWF28" s="3"/>
      <c r="KWG28" s="426"/>
      <c r="KWH28" s="3"/>
      <c r="KWI28" s="564"/>
      <c r="KWJ28" s="3"/>
      <c r="KWK28" s="426"/>
      <c r="KWL28" s="3"/>
      <c r="KWM28" s="564"/>
      <c r="KWN28" s="3"/>
      <c r="KWO28" s="426"/>
      <c r="KWP28" s="3"/>
      <c r="KWQ28" s="564"/>
      <c r="KWR28" s="3"/>
      <c r="KWS28" s="426"/>
      <c r="KWT28" s="3"/>
      <c r="KWU28" s="564"/>
      <c r="KWV28" s="3"/>
      <c r="KWW28" s="426"/>
      <c r="KWX28" s="3"/>
      <c r="KWY28" s="564"/>
      <c r="KWZ28" s="3"/>
      <c r="KXA28" s="426"/>
      <c r="KXB28" s="3"/>
      <c r="KXC28" s="564"/>
      <c r="KXD28" s="3"/>
      <c r="KXE28" s="426"/>
      <c r="KXF28" s="3"/>
      <c r="KXG28" s="564"/>
      <c r="KXH28" s="3"/>
      <c r="KXI28" s="426"/>
      <c r="KXJ28" s="3"/>
      <c r="KXK28" s="564"/>
      <c r="KXL28" s="3"/>
      <c r="KXM28" s="426"/>
      <c r="KXN28" s="3"/>
      <c r="KXO28" s="564"/>
      <c r="KXP28" s="3"/>
      <c r="KXQ28" s="426"/>
      <c r="KXR28" s="3"/>
      <c r="KXS28" s="564"/>
      <c r="KXT28" s="3"/>
      <c r="KXU28" s="426"/>
      <c r="KXV28" s="3"/>
      <c r="KXW28" s="564"/>
      <c r="KXX28" s="3"/>
      <c r="KXY28" s="426"/>
      <c r="KXZ28" s="3"/>
      <c r="KYA28" s="564"/>
      <c r="KYB28" s="3"/>
      <c r="KYC28" s="426"/>
      <c r="KYD28" s="3"/>
      <c r="KYE28" s="564"/>
      <c r="KYF28" s="3"/>
      <c r="KYG28" s="426"/>
      <c r="KYH28" s="3"/>
      <c r="KYI28" s="564"/>
      <c r="KYJ28" s="3"/>
      <c r="KYK28" s="426"/>
      <c r="KYL28" s="3"/>
      <c r="KYM28" s="564"/>
      <c r="KYN28" s="3"/>
      <c r="KYO28" s="426"/>
      <c r="KYP28" s="3"/>
      <c r="KYQ28" s="564"/>
      <c r="KYR28" s="3"/>
      <c r="KYS28" s="426"/>
      <c r="KYT28" s="3"/>
      <c r="KYU28" s="564"/>
      <c r="KYV28" s="3"/>
      <c r="KYW28" s="426"/>
      <c r="KYX28" s="3"/>
      <c r="KYY28" s="564"/>
      <c r="KYZ28" s="3"/>
      <c r="KZA28" s="426"/>
      <c r="KZB28" s="3"/>
      <c r="KZC28" s="564"/>
      <c r="KZD28" s="3"/>
      <c r="KZE28" s="426"/>
      <c r="KZF28" s="3"/>
      <c r="KZG28" s="564"/>
      <c r="KZH28" s="3"/>
      <c r="KZI28" s="426"/>
      <c r="KZJ28" s="3"/>
      <c r="KZK28" s="564"/>
      <c r="KZL28" s="3"/>
      <c r="KZM28" s="426"/>
      <c r="KZN28" s="3"/>
      <c r="KZO28" s="564"/>
      <c r="KZP28" s="3"/>
      <c r="KZQ28" s="426"/>
      <c r="KZR28" s="3"/>
      <c r="KZS28" s="564"/>
      <c r="KZT28" s="3"/>
      <c r="KZU28" s="426"/>
      <c r="KZV28" s="3"/>
      <c r="KZW28" s="564"/>
      <c r="KZX28" s="3"/>
      <c r="KZY28" s="426"/>
      <c r="KZZ28" s="3"/>
      <c r="LAA28" s="564"/>
      <c r="LAB28" s="3"/>
      <c r="LAC28" s="426"/>
      <c r="LAD28" s="3"/>
      <c r="LAE28" s="564"/>
      <c r="LAF28" s="3"/>
      <c r="LAG28" s="426"/>
      <c r="LAH28" s="3"/>
      <c r="LAI28" s="564"/>
      <c r="LAJ28" s="3"/>
      <c r="LAK28" s="426"/>
      <c r="LAL28" s="3"/>
      <c r="LAM28" s="564"/>
      <c r="LAN28" s="3"/>
      <c r="LAO28" s="426"/>
      <c r="LAP28" s="3"/>
      <c r="LAQ28" s="564"/>
      <c r="LAR28" s="3"/>
      <c r="LAS28" s="426"/>
      <c r="LAT28" s="3"/>
      <c r="LAU28" s="564"/>
      <c r="LAV28" s="3"/>
      <c r="LAW28" s="426"/>
      <c r="LAX28" s="3"/>
      <c r="LAY28" s="564"/>
      <c r="LAZ28" s="3"/>
      <c r="LBA28" s="426"/>
      <c r="LBB28" s="3"/>
      <c r="LBC28" s="564"/>
      <c r="LBD28" s="3"/>
      <c r="LBE28" s="426"/>
      <c r="LBF28" s="3"/>
      <c r="LBG28" s="564"/>
      <c r="LBH28" s="3"/>
      <c r="LBI28" s="426"/>
      <c r="LBJ28" s="3"/>
      <c r="LBK28" s="564"/>
      <c r="LBL28" s="3"/>
      <c r="LBM28" s="426"/>
      <c r="LBN28" s="3"/>
      <c r="LBO28" s="564"/>
      <c r="LBP28" s="3"/>
      <c r="LBQ28" s="426"/>
      <c r="LBR28" s="3"/>
      <c r="LBS28" s="564"/>
      <c r="LBT28" s="3"/>
      <c r="LBU28" s="426"/>
      <c r="LBV28" s="3"/>
      <c r="LBW28" s="564"/>
      <c r="LBX28" s="3"/>
      <c r="LBY28" s="426"/>
      <c r="LBZ28" s="3"/>
      <c r="LCA28" s="564"/>
      <c r="LCB28" s="3"/>
      <c r="LCC28" s="426"/>
      <c r="LCD28" s="3"/>
      <c r="LCE28" s="564"/>
      <c r="LCF28" s="3"/>
      <c r="LCG28" s="426"/>
      <c r="LCH28" s="3"/>
      <c r="LCI28" s="564"/>
      <c r="LCJ28" s="3"/>
      <c r="LCK28" s="426"/>
      <c r="LCL28" s="3"/>
      <c r="LCM28" s="564"/>
      <c r="LCN28" s="3"/>
      <c r="LCO28" s="426"/>
      <c r="LCP28" s="3"/>
      <c r="LCQ28" s="564"/>
      <c r="LCR28" s="3"/>
      <c r="LCS28" s="426"/>
      <c r="LCT28" s="3"/>
      <c r="LCU28" s="564"/>
      <c r="LCV28" s="3"/>
      <c r="LCW28" s="426"/>
      <c r="LCX28" s="3"/>
      <c r="LCY28" s="564"/>
      <c r="LCZ28" s="3"/>
      <c r="LDA28" s="426"/>
      <c r="LDB28" s="3"/>
      <c r="LDC28" s="564"/>
      <c r="LDD28" s="3"/>
      <c r="LDE28" s="426"/>
      <c r="LDF28" s="3"/>
      <c r="LDG28" s="564"/>
      <c r="LDH28" s="3"/>
      <c r="LDI28" s="426"/>
      <c r="LDJ28" s="3"/>
      <c r="LDK28" s="564"/>
      <c r="LDL28" s="3"/>
      <c r="LDM28" s="426"/>
      <c r="LDN28" s="3"/>
      <c r="LDO28" s="564"/>
      <c r="LDP28" s="3"/>
      <c r="LDQ28" s="426"/>
      <c r="LDR28" s="3"/>
      <c r="LDS28" s="564"/>
      <c r="LDT28" s="3"/>
      <c r="LDU28" s="426"/>
      <c r="LDV28" s="3"/>
      <c r="LDW28" s="564"/>
      <c r="LDX28" s="3"/>
      <c r="LDY28" s="426"/>
      <c r="LDZ28" s="3"/>
      <c r="LEA28" s="564"/>
      <c r="LEB28" s="3"/>
      <c r="LEC28" s="426"/>
      <c r="LED28" s="3"/>
      <c r="LEE28" s="564"/>
      <c r="LEF28" s="3"/>
      <c r="LEG28" s="426"/>
      <c r="LEH28" s="3"/>
      <c r="LEI28" s="564"/>
      <c r="LEJ28" s="3"/>
      <c r="LEK28" s="426"/>
      <c r="LEL28" s="3"/>
      <c r="LEM28" s="564"/>
      <c r="LEN28" s="3"/>
      <c r="LEO28" s="426"/>
      <c r="LEP28" s="3"/>
      <c r="LEQ28" s="564"/>
      <c r="LER28" s="3"/>
      <c r="LES28" s="426"/>
      <c r="LET28" s="3"/>
      <c r="LEU28" s="564"/>
      <c r="LEV28" s="3"/>
      <c r="LEW28" s="426"/>
      <c r="LEX28" s="3"/>
      <c r="LEY28" s="564"/>
      <c r="LEZ28" s="3"/>
      <c r="LFA28" s="426"/>
      <c r="LFB28" s="3"/>
      <c r="LFC28" s="564"/>
      <c r="LFD28" s="3"/>
      <c r="LFE28" s="426"/>
      <c r="LFF28" s="3"/>
      <c r="LFG28" s="564"/>
      <c r="LFH28" s="3"/>
      <c r="LFI28" s="426"/>
      <c r="LFJ28" s="3"/>
      <c r="LFK28" s="564"/>
      <c r="LFL28" s="3"/>
      <c r="LFM28" s="426"/>
      <c r="LFN28" s="3"/>
      <c r="LFO28" s="564"/>
      <c r="LFP28" s="3"/>
      <c r="LFQ28" s="426"/>
      <c r="LFR28" s="3"/>
      <c r="LFS28" s="564"/>
      <c r="LFT28" s="3"/>
      <c r="LFU28" s="426"/>
      <c r="LFV28" s="3"/>
      <c r="LFW28" s="564"/>
      <c r="LFX28" s="3"/>
      <c r="LFY28" s="426"/>
      <c r="LFZ28" s="3"/>
      <c r="LGA28" s="564"/>
      <c r="LGB28" s="3"/>
      <c r="LGC28" s="426"/>
      <c r="LGD28" s="3"/>
      <c r="LGE28" s="564"/>
      <c r="LGF28" s="3"/>
      <c r="LGG28" s="426"/>
      <c r="LGH28" s="3"/>
      <c r="LGI28" s="564"/>
      <c r="LGJ28" s="3"/>
      <c r="LGK28" s="426"/>
      <c r="LGL28" s="3"/>
      <c r="LGM28" s="564"/>
      <c r="LGN28" s="3"/>
      <c r="LGO28" s="426"/>
      <c r="LGP28" s="3"/>
      <c r="LGQ28" s="564"/>
      <c r="LGR28" s="3"/>
      <c r="LGS28" s="426"/>
      <c r="LGT28" s="3"/>
      <c r="LGU28" s="564"/>
      <c r="LGV28" s="3"/>
      <c r="LGW28" s="426"/>
      <c r="LGX28" s="3"/>
      <c r="LGY28" s="564"/>
      <c r="LGZ28" s="3"/>
      <c r="LHA28" s="426"/>
      <c r="LHB28" s="3"/>
      <c r="LHC28" s="564"/>
      <c r="LHD28" s="3"/>
      <c r="LHE28" s="426"/>
      <c r="LHF28" s="3"/>
      <c r="LHG28" s="564"/>
      <c r="LHH28" s="3"/>
      <c r="LHI28" s="426"/>
      <c r="LHJ28" s="3"/>
      <c r="LHK28" s="564"/>
      <c r="LHL28" s="3"/>
      <c r="LHM28" s="426"/>
      <c r="LHN28" s="3"/>
      <c r="LHO28" s="564"/>
      <c r="LHP28" s="3"/>
      <c r="LHQ28" s="426"/>
      <c r="LHR28" s="3"/>
      <c r="LHS28" s="564"/>
      <c r="LHT28" s="3"/>
      <c r="LHU28" s="426"/>
      <c r="LHV28" s="3"/>
      <c r="LHW28" s="564"/>
      <c r="LHX28" s="3"/>
      <c r="LHY28" s="426"/>
      <c r="LHZ28" s="3"/>
      <c r="LIA28" s="564"/>
      <c r="LIB28" s="3"/>
      <c r="LIC28" s="426"/>
      <c r="LID28" s="3"/>
      <c r="LIE28" s="564"/>
      <c r="LIF28" s="3"/>
      <c r="LIG28" s="426"/>
      <c r="LIH28" s="3"/>
      <c r="LII28" s="564"/>
      <c r="LIJ28" s="3"/>
      <c r="LIK28" s="426"/>
      <c r="LIL28" s="3"/>
      <c r="LIM28" s="564"/>
      <c r="LIN28" s="3"/>
      <c r="LIO28" s="426"/>
      <c r="LIP28" s="3"/>
      <c r="LIQ28" s="564"/>
      <c r="LIR28" s="3"/>
      <c r="LIS28" s="426"/>
      <c r="LIT28" s="3"/>
      <c r="LIU28" s="564"/>
      <c r="LIV28" s="3"/>
      <c r="LIW28" s="426"/>
      <c r="LIX28" s="3"/>
      <c r="LIY28" s="564"/>
      <c r="LIZ28" s="3"/>
      <c r="LJA28" s="426"/>
      <c r="LJB28" s="3"/>
      <c r="LJC28" s="564"/>
      <c r="LJD28" s="3"/>
      <c r="LJE28" s="426"/>
      <c r="LJF28" s="3"/>
      <c r="LJG28" s="564"/>
      <c r="LJH28" s="3"/>
      <c r="LJI28" s="426"/>
      <c r="LJJ28" s="3"/>
      <c r="LJK28" s="564"/>
      <c r="LJL28" s="3"/>
      <c r="LJM28" s="426"/>
      <c r="LJN28" s="3"/>
      <c r="LJO28" s="564"/>
      <c r="LJP28" s="3"/>
      <c r="LJQ28" s="426"/>
      <c r="LJR28" s="3"/>
      <c r="LJS28" s="564"/>
      <c r="LJT28" s="3"/>
      <c r="LJU28" s="426"/>
      <c r="LJV28" s="3"/>
      <c r="LJW28" s="564"/>
      <c r="LJX28" s="3"/>
      <c r="LJY28" s="426"/>
      <c r="LJZ28" s="3"/>
      <c r="LKA28" s="564"/>
      <c r="LKB28" s="3"/>
      <c r="LKC28" s="426"/>
      <c r="LKD28" s="3"/>
      <c r="LKE28" s="564"/>
      <c r="LKF28" s="3"/>
      <c r="LKG28" s="426"/>
      <c r="LKH28" s="3"/>
      <c r="LKI28" s="564"/>
      <c r="LKJ28" s="3"/>
      <c r="LKK28" s="426"/>
      <c r="LKL28" s="3"/>
      <c r="LKM28" s="564"/>
      <c r="LKN28" s="3"/>
      <c r="LKO28" s="426"/>
      <c r="LKP28" s="3"/>
      <c r="LKQ28" s="564"/>
      <c r="LKR28" s="3"/>
      <c r="LKS28" s="426"/>
      <c r="LKT28" s="3"/>
      <c r="LKU28" s="564"/>
      <c r="LKV28" s="3"/>
      <c r="LKW28" s="426"/>
      <c r="LKX28" s="3"/>
      <c r="LKY28" s="564"/>
      <c r="LKZ28" s="3"/>
      <c r="LLA28" s="426"/>
      <c r="LLB28" s="3"/>
      <c r="LLC28" s="564"/>
      <c r="LLD28" s="3"/>
      <c r="LLE28" s="426"/>
      <c r="LLF28" s="3"/>
      <c r="LLG28" s="564"/>
      <c r="LLH28" s="3"/>
      <c r="LLI28" s="426"/>
      <c r="LLJ28" s="3"/>
      <c r="LLK28" s="564"/>
      <c r="LLL28" s="3"/>
      <c r="LLM28" s="426"/>
      <c r="LLN28" s="3"/>
      <c r="LLO28" s="564"/>
      <c r="LLP28" s="3"/>
      <c r="LLQ28" s="426"/>
      <c r="LLR28" s="3"/>
      <c r="LLS28" s="564"/>
      <c r="LLT28" s="3"/>
      <c r="LLU28" s="426"/>
      <c r="LLV28" s="3"/>
      <c r="LLW28" s="564"/>
      <c r="LLX28" s="3"/>
      <c r="LLY28" s="426"/>
      <c r="LLZ28" s="3"/>
      <c r="LMA28" s="564"/>
      <c r="LMB28" s="3"/>
      <c r="LMC28" s="426"/>
      <c r="LMD28" s="3"/>
      <c r="LME28" s="564"/>
      <c r="LMF28" s="3"/>
      <c r="LMG28" s="426"/>
      <c r="LMH28" s="3"/>
      <c r="LMI28" s="564"/>
      <c r="LMJ28" s="3"/>
      <c r="LMK28" s="426"/>
      <c r="LML28" s="3"/>
      <c r="LMM28" s="564"/>
      <c r="LMN28" s="3"/>
      <c r="LMO28" s="426"/>
      <c r="LMP28" s="3"/>
      <c r="LMQ28" s="564"/>
      <c r="LMR28" s="3"/>
      <c r="LMS28" s="426"/>
      <c r="LMT28" s="3"/>
      <c r="LMU28" s="564"/>
      <c r="LMV28" s="3"/>
      <c r="LMW28" s="426"/>
      <c r="LMX28" s="3"/>
      <c r="LMY28" s="564"/>
      <c r="LMZ28" s="3"/>
      <c r="LNA28" s="426"/>
      <c r="LNB28" s="3"/>
      <c r="LNC28" s="564"/>
      <c r="LND28" s="3"/>
      <c r="LNE28" s="426"/>
      <c r="LNF28" s="3"/>
      <c r="LNG28" s="564"/>
      <c r="LNH28" s="3"/>
      <c r="LNI28" s="426"/>
      <c r="LNJ28" s="3"/>
      <c r="LNK28" s="564"/>
      <c r="LNL28" s="3"/>
      <c r="LNM28" s="426"/>
      <c r="LNN28" s="3"/>
      <c r="LNO28" s="564"/>
      <c r="LNP28" s="3"/>
      <c r="LNQ28" s="426"/>
      <c r="LNR28" s="3"/>
      <c r="LNS28" s="564"/>
      <c r="LNT28" s="3"/>
      <c r="LNU28" s="426"/>
      <c r="LNV28" s="3"/>
      <c r="LNW28" s="564"/>
      <c r="LNX28" s="3"/>
      <c r="LNY28" s="426"/>
      <c r="LNZ28" s="3"/>
      <c r="LOA28" s="564"/>
      <c r="LOB28" s="3"/>
      <c r="LOC28" s="426"/>
      <c r="LOD28" s="3"/>
      <c r="LOE28" s="564"/>
      <c r="LOF28" s="3"/>
      <c r="LOG28" s="426"/>
      <c r="LOH28" s="3"/>
      <c r="LOI28" s="564"/>
      <c r="LOJ28" s="3"/>
      <c r="LOK28" s="426"/>
      <c r="LOL28" s="3"/>
      <c r="LOM28" s="564"/>
      <c r="LON28" s="3"/>
      <c r="LOO28" s="426"/>
      <c r="LOP28" s="3"/>
      <c r="LOQ28" s="564"/>
      <c r="LOR28" s="3"/>
      <c r="LOS28" s="426"/>
      <c r="LOT28" s="3"/>
      <c r="LOU28" s="564"/>
      <c r="LOV28" s="3"/>
      <c r="LOW28" s="426"/>
      <c r="LOX28" s="3"/>
      <c r="LOY28" s="564"/>
      <c r="LOZ28" s="3"/>
      <c r="LPA28" s="426"/>
      <c r="LPB28" s="3"/>
      <c r="LPC28" s="564"/>
      <c r="LPD28" s="3"/>
      <c r="LPE28" s="426"/>
      <c r="LPF28" s="3"/>
      <c r="LPG28" s="564"/>
      <c r="LPH28" s="3"/>
      <c r="LPI28" s="426"/>
      <c r="LPJ28" s="3"/>
      <c r="LPK28" s="564"/>
      <c r="LPL28" s="3"/>
      <c r="LPM28" s="426"/>
      <c r="LPN28" s="3"/>
      <c r="LPO28" s="564"/>
      <c r="LPP28" s="3"/>
      <c r="LPQ28" s="426"/>
      <c r="LPR28" s="3"/>
      <c r="LPS28" s="564"/>
      <c r="LPT28" s="3"/>
      <c r="LPU28" s="426"/>
      <c r="LPV28" s="3"/>
      <c r="LPW28" s="564"/>
      <c r="LPX28" s="3"/>
      <c r="LPY28" s="426"/>
      <c r="LPZ28" s="3"/>
      <c r="LQA28" s="564"/>
      <c r="LQB28" s="3"/>
      <c r="LQC28" s="426"/>
      <c r="LQD28" s="3"/>
      <c r="LQE28" s="564"/>
      <c r="LQF28" s="3"/>
      <c r="LQG28" s="426"/>
      <c r="LQH28" s="3"/>
      <c r="LQI28" s="564"/>
      <c r="LQJ28" s="3"/>
      <c r="LQK28" s="426"/>
      <c r="LQL28" s="3"/>
      <c r="LQM28" s="564"/>
      <c r="LQN28" s="3"/>
      <c r="LQO28" s="426"/>
      <c r="LQP28" s="3"/>
      <c r="LQQ28" s="564"/>
      <c r="LQR28" s="3"/>
      <c r="LQS28" s="426"/>
      <c r="LQT28" s="3"/>
      <c r="LQU28" s="564"/>
      <c r="LQV28" s="3"/>
      <c r="LQW28" s="426"/>
      <c r="LQX28" s="3"/>
      <c r="LQY28" s="564"/>
      <c r="LQZ28" s="3"/>
      <c r="LRA28" s="426"/>
      <c r="LRB28" s="3"/>
      <c r="LRC28" s="564"/>
      <c r="LRD28" s="3"/>
      <c r="LRE28" s="426"/>
      <c r="LRF28" s="3"/>
      <c r="LRG28" s="564"/>
      <c r="LRH28" s="3"/>
      <c r="LRI28" s="426"/>
      <c r="LRJ28" s="3"/>
      <c r="LRK28" s="564"/>
      <c r="LRL28" s="3"/>
      <c r="LRM28" s="426"/>
      <c r="LRN28" s="3"/>
      <c r="LRO28" s="564"/>
      <c r="LRP28" s="3"/>
      <c r="LRQ28" s="426"/>
      <c r="LRR28" s="3"/>
      <c r="LRS28" s="564"/>
      <c r="LRT28" s="3"/>
      <c r="LRU28" s="426"/>
      <c r="LRV28" s="3"/>
      <c r="LRW28" s="564"/>
      <c r="LRX28" s="3"/>
      <c r="LRY28" s="426"/>
      <c r="LRZ28" s="3"/>
      <c r="LSA28" s="564"/>
      <c r="LSB28" s="3"/>
      <c r="LSC28" s="426"/>
      <c r="LSD28" s="3"/>
      <c r="LSE28" s="564"/>
      <c r="LSF28" s="3"/>
      <c r="LSG28" s="426"/>
      <c r="LSH28" s="3"/>
      <c r="LSI28" s="564"/>
      <c r="LSJ28" s="3"/>
      <c r="LSK28" s="426"/>
      <c r="LSL28" s="3"/>
      <c r="LSM28" s="564"/>
      <c r="LSN28" s="3"/>
      <c r="LSO28" s="426"/>
      <c r="LSP28" s="3"/>
      <c r="LSQ28" s="564"/>
      <c r="LSR28" s="3"/>
      <c r="LSS28" s="426"/>
      <c r="LST28" s="3"/>
      <c r="LSU28" s="564"/>
      <c r="LSV28" s="3"/>
      <c r="LSW28" s="426"/>
      <c r="LSX28" s="3"/>
      <c r="LSY28" s="564"/>
      <c r="LSZ28" s="3"/>
      <c r="LTA28" s="426"/>
      <c r="LTB28" s="3"/>
      <c r="LTC28" s="564"/>
      <c r="LTD28" s="3"/>
      <c r="LTE28" s="426"/>
      <c r="LTF28" s="3"/>
      <c r="LTG28" s="564"/>
      <c r="LTH28" s="3"/>
      <c r="LTI28" s="426"/>
      <c r="LTJ28" s="3"/>
      <c r="LTK28" s="564"/>
      <c r="LTL28" s="3"/>
      <c r="LTM28" s="426"/>
      <c r="LTN28" s="3"/>
      <c r="LTO28" s="564"/>
      <c r="LTP28" s="3"/>
      <c r="LTQ28" s="426"/>
      <c r="LTR28" s="3"/>
      <c r="LTS28" s="564"/>
      <c r="LTT28" s="3"/>
      <c r="LTU28" s="426"/>
      <c r="LTV28" s="3"/>
      <c r="LTW28" s="564"/>
      <c r="LTX28" s="3"/>
      <c r="LTY28" s="426"/>
      <c r="LTZ28" s="3"/>
      <c r="LUA28" s="564"/>
      <c r="LUB28" s="3"/>
      <c r="LUC28" s="426"/>
      <c r="LUD28" s="3"/>
      <c r="LUE28" s="564"/>
      <c r="LUF28" s="3"/>
      <c r="LUG28" s="426"/>
      <c r="LUH28" s="3"/>
      <c r="LUI28" s="564"/>
      <c r="LUJ28" s="3"/>
      <c r="LUK28" s="426"/>
      <c r="LUL28" s="3"/>
      <c r="LUM28" s="564"/>
      <c r="LUN28" s="3"/>
      <c r="LUO28" s="426"/>
      <c r="LUP28" s="3"/>
      <c r="LUQ28" s="564"/>
      <c r="LUR28" s="3"/>
      <c r="LUS28" s="426"/>
      <c r="LUT28" s="3"/>
      <c r="LUU28" s="564"/>
      <c r="LUV28" s="3"/>
      <c r="LUW28" s="426"/>
      <c r="LUX28" s="3"/>
      <c r="LUY28" s="564"/>
      <c r="LUZ28" s="3"/>
      <c r="LVA28" s="426"/>
      <c r="LVB28" s="3"/>
      <c r="LVC28" s="564"/>
      <c r="LVD28" s="3"/>
      <c r="LVE28" s="426"/>
      <c r="LVF28" s="3"/>
      <c r="LVG28" s="564"/>
      <c r="LVH28" s="3"/>
      <c r="LVI28" s="426"/>
      <c r="LVJ28" s="3"/>
      <c r="LVK28" s="564"/>
      <c r="LVL28" s="3"/>
      <c r="LVM28" s="426"/>
      <c r="LVN28" s="3"/>
      <c r="LVO28" s="564"/>
      <c r="LVP28" s="3"/>
      <c r="LVQ28" s="426"/>
      <c r="LVR28" s="3"/>
      <c r="LVS28" s="564"/>
      <c r="LVT28" s="3"/>
      <c r="LVU28" s="426"/>
      <c r="LVV28" s="3"/>
      <c r="LVW28" s="564"/>
      <c r="LVX28" s="3"/>
      <c r="LVY28" s="426"/>
      <c r="LVZ28" s="3"/>
      <c r="LWA28" s="564"/>
      <c r="LWB28" s="3"/>
      <c r="LWC28" s="426"/>
      <c r="LWD28" s="3"/>
      <c r="LWE28" s="564"/>
      <c r="LWF28" s="3"/>
      <c r="LWG28" s="426"/>
      <c r="LWH28" s="3"/>
      <c r="LWI28" s="564"/>
      <c r="LWJ28" s="3"/>
      <c r="LWK28" s="426"/>
      <c r="LWL28" s="3"/>
      <c r="LWM28" s="564"/>
      <c r="LWN28" s="3"/>
      <c r="LWO28" s="426"/>
      <c r="LWP28" s="3"/>
      <c r="LWQ28" s="564"/>
      <c r="LWR28" s="3"/>
      <c r="LWS28" s="426"/>
      <c r="LWT28" s="3"/>
      <c r="LWU28" s="564"/>
      <c r="LWV28" s="3"/>
      <c r="LWW28" s="426"/>
      <c r="LWX28" s="3"/>
      <c r="LWY28" s="564"/>
      <c r="LWZ28" s="3"/>
      <c r="LXA28" s="426"/>
      <c r="LXB28" s="3"/>
      <c r="LXC28" s="564"/>
      <c r="LXD28" s="3"/>
      <c r="LXE28" s="426"/>
      <c r="LXF28" s="3"/>
      <c r="LXG28" s="564"/>
      <c r="LXH28" s="3"/>
      <c r="LXI28" s="426"/>
      <c r="LXJ28" s="3"/>
      <c r="LXK28" s="564"/>
      <c r="LXL28" s="3"/>
      <c r="LXM28" s="426"/>
      <c r="LXN28" s="3"/>
      <c r="LXO28" s="564"/>
      <c r="LXP28" s="3"/>
      <c r="LXQ28" s="426"/>
      <c r="LXR28" s="3"/>
      <c r="LXS28" s="564"/>
      <c r="LXT28" s="3"/>
      <c r="LXU28" s="426"/>
      <c r="LXV28" s="3"/>
      <c r="LXW28" s="564"/>
      <c r="LXX28" s="3"/>
      <c r="LXY28" s="426"/>
      <c r="LXZ28" s="3"/>
      <c r="LYA28" s="564"/>
      <c r="LYB28" s="3"/>
      <c r="LYC28" s="426"/>
      <c r="LYD28" s="3"/>
      <c r="LYE28" s="564"/>
      <c r="LYF28" s="3"/>
      <c r="LYG28" s="426"/>
      <c r="LYH28" s="3"/>
      <c r="LYI28" s="564"/>
      <c r="LYJ28" s="3"/>
      <c r="LYK28" s="426"/>
      <c r="LYL28" s="3"/>
      <c r="LYM28" s="564"/>
      <c r="LYN28" s="3"/>
      <c r="LYO28" s="426"/>
      <c r="LYP28" s="3"/>
      <c r="LYQ28" s="564"/>
      <c r="LYR28" s="3"/>
      <c r="LYS28" s="426"/>
      <c r="LYT28" s="3"/>
      <c r="LYU28" s="564"/>
      <c r="LYV28" s="3"/>
      <c r="LYW28" s="426"/>
      <c r="LYX28" s="3"/>
      <c r="LYY28" s="564"/>
      <c r="LYZ28" s="3"/>
      <c r="LZA28" s="426"/>
      <c r="LZB28" s="3"/>
      <c r="LZC28" s="564"/>
      <c r="LZD28" s="3"/>
      <c r="LZE28" s="426"/>
      <c r="LZF28" s="3"/>
      <c r="LZG28" s="564"/>
      <c r="LZH28" s="3"/>
      <c r="LZI28" s="426"/>
      <c r="LZJ28" s="3"/>
      <c r="LZK28" s="564"/>
      <c r="LZL28" s="3"/>
      <c r="LZM28" s="426"/>
      <c r="LZN28" s="3"/>
      <c r="LZO28" s="564"/>
      <c r="LZP28" s="3"/>
      <c r="LZQ28" s="426"/>
      <c r="LZR28" s="3"/>
      <c r="LZS28" s="564"/>
      <c r="LZT28" s="3"/>
      <c r="LZU28" s="426"/>
      <c r="LZV28" s="3"/>
      <c r="LZW28" s="564"/>
      <c r="LZX28" s="3"/>
      <c r="LZY28" s="426"/>
      <c r="LZZ28" s="3"/>
      <c r="MAA28" s="564"/>
      <c r="MAB28" s="3"/>
      <c r="MAC28" s="426"/>
      <c r="MAD28" s="3"/>
      <c r="MAE28" s="564"/>
      <c r="MAF28" s="3"/>
      <c r="MAG28" s="426"/>
      <c r="MAH28" s="3"/>
      <c r="MAI28" s="564"/>
      <c r="MAJ28" s="3"/>
      <c r="MAK28" s="426"/>
      <c r="MAL28" s="3"/>
      <c r="MAM28" s="564"/>
      <c r="MAN28" s="3"/>
      <c r="MAO28" s="426"/>
      <c r="MAP28" s="3"/>
      <c r="MAQ28" s="564"/>
      <c r="MAR28" s="3"/>
      <c r="MAS28" s="426"/>
      <c r="MAT28" s="3"/>
      <c r="MAU28" s="564"/>
      <c r="MAV28" s="3"/>
      <c r="MAW28" s="426"/>
      <c r="MAX28" s="3"/>
      <c r="MAY28" s="564"/>
      <c r="MAZ28" s="3"/>
      <c r="MBA28" s="426"/>
      <c r="MBB28" s="3"/>
      <c r="MBC28" s="564"/>
      <c r="MBD28" s="3"/>
      <c r="MBE28" s="426"/>
      <c r="MBF28" s="3"/>
      <c r="MBG28" s="564"/>
      <c r="MBH28" s="3"/>
      <c r="MBI28" s="426"/>
      <c r="MBJ28" s="3"/>
      <c r="MBK28" s="564"/>
      <c r="MBL28" s="3"/>
      <c r="MBM28" s="426"/>
      <c r="MBN28" s="3"/>
      <c r="MBO28" s="564"/>
      <c r="MBP28" s="3"/>
      <c r="MBQ28" s="426"/>
      <c r="MBR28" s="3"/>
      <c r="MBS28" s="564"/>
      <c r="MBT28" s="3"/>
      <c r="MBU28" s="426"/>
      <c r="MBV28" s="3"/>
      <c r="MBW28" s="564"/>
      <c r="MBX28" s="3"/>
      <c r="MBY28" s="426"/>
      <c r="MBZ28" s="3"/>
      <c r="MCA28" s="564"/>
      <c r="MCB28" s="3"/>
      <c r="MCC28" s="426"/>
      <c r="MCD28" s="3"/>
      <c r="MCE28" s="564"/>
      <c r="MCF28" s="3"/>
      <c r="MCG28" s="426"/>
      <c r="MCH28" s="3"/>
      <c r="MCI28" s="564"/>
      <c r="MCJ28" s="3"/>
      <c r="MCK28" s="426"/>
      <c r="MCL28" s="3"/>
      <c r="MCM28" s="564"/>
      <c r="MCN28" s="3"/>
      <c r="MCO28" s="426"/>
      <c r="MCP28" s="3"/>
      <c r="MCQ28" s="564"/>
      <c r="MCR28" s="3"/>
      <c r="MCS28" s="426"/>
      <c r="MCT28" s="3"/>
      <c r="MCU28" s="564"/>
      <c r="MCV28" s="3"/>
      <c r="MCW28" s="426"/>
      <c r="MCX28" s="3"/>
      <c r="MCY28" s="564"/>
      <c r="MCZ28" s="3"/>
      <c r="MDA28" s="426"/>
      <c r="MDB28" s="3"/>
      <c r="MDC28" s="564"/>
      <c r="MDD28" s="3"/>
      <c r="MDE28" s="426"/>
      <c r="MDF28" s="3"/>
      <c r="MDG28" s="564"/>
      <c r="MDH28" s="3"/>
      <c r="MDI28" s="426"/>
      <c r="MDJ28" s="3"/>
      <c r="MDK28" s="564"/>
      <c r="MDL28" s="3"/>
      <c r="MDM28" s="426"/>
      <c r="MDN28" s="3"/>
      <c r="MDO28" s="564"/>
      <c r="MDP28" s="3"/>
      <c r="MDQ28" s="426"/>
      <c r="MDR28" s="3"/>
      <c r="MDS28" s="564"/>
      <c r="MDT28" s="3"/>
      <c r="MDU28" s="426"/>
      <c r="MDV28" s="3"/>
      <c r="MDW28" s="564"/>
      <c r="MDX28" s="3"/>
      <c r="MDY28" s="426"/>
      <c r="MDZ28" s="3"/>
      <c r="MEA28" s="564"/>
      <c r="MEB28" s="3"/>
      <c r="MEC28" s="426"/>
      <c r="MED28" s="3"/>
      <c r="MEE28" s="564"/>
      <c r="MEF28" s="3"/>
      <c r="MEG28" s="426"/>
      <c r="MEH28" s="3"/>
      <c r="MEI28" s="564"/>
      <c r="MEJ28" s="3"/>
      <c r="MEK28" s="426"/>
      <c r="MEL28" s="3"/>
      <c r="MEM28" s="564"/>
      <c r="MEN28" s="3"/>
      <c r="MEO28" s="426"/>
      <c r="MEP28" s="3"/>
      <c r="MEQ28" s="564"/>
      <c r="MER28" s="3"/>
      <c r="MES28" s="426"/>
      <c r="MET28" s="3"/>
      <c r="MEU28" s="564"/>
      <c r="MEV28" s="3"/>
      <c r="MEW28" s="426"/>
      <c r="MEX28" s="3"/>
      <c r="MEY28" s="564"/>
      <c r="MEZ28" s="3"/>
      <c r="MFA28" s="426"/>
      <c r="MFB28" s="3"/>
      <c r="MFC28" s="564"/>
      <c r="MFD28" s="3"/>
      <c r="MFE28" s="426"/>
      <c r="MFF28" s="3"/>
      <c r="MFG28" s="564"/>
      <c r="MFH28" s="3"/>
      <c r="MFI28" s="426"/>
      <c r="MFJ28" s="3"/>
      <c r="MFK28" s="564"/>
      <c r="MFL28" s="3"/>
      <c r="MFM28" s="426"/>
      <c r="MFN28" s="3"/>
      <c r="MFO28" s="564"/>
      <c r="MFP28" s="3"/>
      <c r="MFQ28" s="426"/>
      <c r="MFR28" s="3"/>
      <c r="MFS28" s="564"/>
      <c r="MFT28" s="3"/>
      <c r="MFU28" s="426"/>
      <c r="MFV28" s="3"/>
      <c r="MFW28" s="564"/>
      <c r="MFX28" s="3"/>
      <c r="MFY28" s="426"/>
      <c r="MFZ28" s="3"/>
      <c r="MGA28" s="564"/>
      <c r="MGB28" s="3"/>
      <c r="MGC28" s="426"/>
      <c r="MGD28" s="3"/>
      <c r="MGE28" s="564"/>
      <c r="MGF28" s="3"/>
      <c r="MGG28" s="426"/>
      <c r="MGH28" s="3"/>
      <c r="MGI28" s="564"/>
      <c r="MGJ28" s="3"/>
      <c r="MGK28" s="426"/>
      <c r="MGL28" s="3"/>
      <c r="MGM28" s="564"/>
      <c r="MGN28" s="3"/>
      <c r="MGO28" s="426"/>
      <c r="MGP28" s="3"/>
      <c r="MGQ28" s="564"/>
      <c r="MGR28" s="3"/>
      <c r="MGS28" s="426"/>
      <c r="MGT28" s="3"/>
      <c r="MGU28" s="564"/>
      <c r="MGV28" s="3"/>
      <c r="MGW28" s="426"/>
      <c r="MGX28" s="3"/>
      <c r="MGY28" s="564"/>
      <c r="MGZ28" s="3"/>
      <c r="MHA28" s="426"/>
      <c r="MHB28" s="3"/>
      <c r="MHC28" s="564"/>
      <c r="MHD28" s="3"/>
      <c r="MHE28" s="426"/>
      <c r="MHF28" s="3"/>
      <c r="MHG28" s="564"/>
      <c r="MHH28" s="3"/>
      <c r="MHI28" s="426"/>
      <c r="MHJ28" s="3"/>
      <c r="MHK28" s="564"/>
      <c r="MHL28" s="3"/>
      <c r="MHM28" s="426"/>
      <c r="MHN28" s="3"/>
      <c r="MHO28" s="564"/>
      <c r="MHP28" s="3"/>
      <c r="MHQ28" s="426"/>
      <c r="MHR28" s="3"/>
      <c r="MHS28" s="564"/>
      <c r="MHT28" s="3"/>
      <c r="MHU28" s="426"/>
      <c r="MHV28" s="3"/>
      <c r="MHW28" s="564"/>
      <c r="MHX28" s="3"/>
      <c r="MHY28" s="426"/>
      <c r="MHZ28" s="3"/>
      <c r="MIA28" s="564"/>
      <c r="MIB28" s="3"/>
      <c r="MIC28" s="426"/>
      <c r="MID28" s="3"/>
      <c r="MIE28" s="564"/>
      <c r="MIF28" s="3"/>
      <c r="MIG28" s="426"/>
      <c r="MIH28" s="3"/>
      <c r="MII28" s="564"/>
      <c r="MIJ28" s="3"/>
      <c r="MIK28" s="426"/>
      <c r="MIL28" s="3"/>
      <c r="MIM28" s="564"/>
      <c r="MIN28" s="3"/>
      <c r="MIO28" s="426"/>
      <c r="MIP28" s="3"/>
      <c r="MIQ28" s="564"/>
      <c r="MIR28" s="3"/>
      <c r="MIS28" s="426"/>
      <c r="MIT28" s="3"/>
      <c r="MIU28" s="564"/>
      <c r="MIV28" s="3"/>
      <c r="MIW28" s="426"/>
      <c r="MIX28" s="3"/>
      <c r="MIY28" s="564"/>
      <c r="MIZ28" s="3"/>
      <c r="MJA28" s="426"/>
      <c r="MJB28" s="3"/>
      <c r="MJC28" s="564"/>
      <c r="MJD28" s="3"/>
      <c r="MJE28" s="426"/>
      <c r="MJF28" s="3"/>
      <c r="MJG28" s="564"/>
      <c r="MJH28" s="3"/>
      <c r="MJI28" s="426"/>
      <c r="MJJ28" s="3"/>
      <c r="MJK28" s="564"/>
      <c r="MJL28" s="3"/>
      <c r="MJM28" s="426"/>
      <c r="MJN28" s="3"/>
      <c r="MJO28" s="564"/>
      <c r="MJP28" s="3"/>
      <c r="MJQ28" s="426"/>
      <c r="MJR28" s="3"/>
      <c r="MJS28" s="564"/>
      <c r="MJT28" s="3"/>
      <c r="MJU28" s="426"/>
      <c r="MJV28" s="3"/>
      <c r="MJW28" s="564"/>
      <c r="MJX28" s="3"/>
      <c r="MJY28" s="426"/>
      <c r="MJZ28" s="3"/>
      <c r="MKA28" s="564"/>
      <c r="MKB28" s="3"/>
      <c r="MKC28" s="426"/>
      <c r="MKD28" s="3"/>
      <c r="MKE28" s="564"/>
      <c r="MKF28" s="3"/>
      <c r="MKG28" s="426"/>
      <c r="MKH28" s="3"/>
      <c r="MKI28" s="564"/>
      <c r="MKJ28" s="3"/>
      <c r="MKK28" s="426"/>
      <c r="MKL28" s="3"/>
      <c r="MKM28" s="564"/>
      <c r="MKN28" s="3"/>
      <c r="MKO28" s="426"/>
      <c r="MKP28" s="3"/>
      <c r="MKQ28" s="564"/>
      <c r="MKR28" s="3"/>
      <c r="MKS28" s="426"/>
      <c r="MKT28" s="3"/>
      <c r="MKU28" s="564"/>
      <c r="MKV28" s="3"/>
      <c r="MKW28" s="426"/>
      <c r="MKX28" s="3"/>
      <c r="MKY28" s="564"/>
      <c r="MKZ28" s="3"/>
      <c r="MLA28" s="426"/>
      <c r="MLB28" s="3"/>
      <c r="MLC28" s="564"/>
      <c r="MLD28" s="3"/>
      <c r="MLE28" s="426"/>
      <c r="MLF28" s="3"/>
      <c r="MLG28" s="564"/>
      <c r="MLH28" s="3"/>
      <c r="MLI28" s="426"/>
      <c r="MLJ28" s="3"/>
      <c r="MLK28" s="564"/>
      <c r="MLL28" s="3"/>
      <c r="MLM28" s="426"/>
      <c r="MLN28" s="3"/>
      <c r="MLO28" s="564"/>
      <c r="MLP28" s="3"/>
      <c r="MLQ28" s="426"/>
      <c r="MLR28" s="3"/>
      <c r="MLS28" s="564"/>
      <c r="MLT28" s="3"/>
      <c r="MLU28" s="426"/>
      <c r="MLV28" s="3"/>
      <c r="MLW28" s="564"/>
      <c r="MLX28" s="3"/>
      <c r="MLY28" s="426"/>
      <c r="MLZ28" s="3"/>
      <c r="MMA28" s="564"/>
      <c r="MMB28" s="3"/>
      <c r="MMC28" s="426"/>
      <c r="MMD28" s="3"/>
      <c r="MME28" s="564"/>
      <c r="MMF28" s="3"/>
      <c r="MMG28" s="426"/>
      <c r="MMH28" s="3"/>
      <c r="MMI28" s="564"/>
      <c r="MMJ28" s="3"/>
      <c r="MMK28" s="426"/>
      <c r="MML28" s="3"/>
      <c r="MMM28" s="564"/>
      <c r="MMN28" s="3"/>
      <c r="MMO28" s="426"/>
      <c r="MMP28" s="3"/>
      <c r="MMQ28" s="564"/>
      <c r="MMR28" s="3"/>
      <c r="MMS28" s="426"/>
      <c r="MMT28" s="3"/>
      <c r="MMU28" s="564"/>
      <c r="MMV28" s="3"/>
      <c r="MMW28" s="426"/>
      <c r="MMX28" s="3"/>
      <c r="MMY28" s="564"/>
      <c r="MMZ28" s="3"/>
      <c r="MNA28" s="426"/>
      <c r="MNB28" s="3"/>
      <c r="MNC28" s="564"/>
      <c r="MND28" s="3"/>
      <c r="MNE28" s="426"/>
      <c r="MNF28" s="3"/>
      <c r="MNG28" s="564"/>
      <c r="MNH28" s="3"/>
      <c r="MNI28" s="426"/>
      <c r="MNJ28" s="3"/>
      <c r="MNK28" s="564"/>
      <c r="MNL28" s="3"/>
      <c r="MNM28" s="426"/>
      <c r="MNN28" s="3"/>
      <c r="MNO28" s="564"/>
      <c r="MNP28" s="3"/>
      <c r="MNQ28" s="426"/>
      <c r="MNR28" s="3"/>
      <c r="MNS28" s="564"/>
      <c r="MNT28" s="3"/>
      <c r="MNU28" s="426"/>
      <c r="MNV28" s="3"/>
      <c r="MNW28" s="564"/>
      <c r="MNX28" s="3"/>
      <c r="MNY28" s="426"/>
      <c r="MNZ28" s="3"/>
      <c r="MOA28" s="564"/>
      <c r="MOB28" s="3"/>
      <c r="MOC28" s="426"/>
      <c r="MOD28" s="3"/>
      <c r="MOE28" s="564"/>
      <c r="MOF28" s="3"/>
      <c r="MOG28" s="426"/>
      <c r="MOH28" s="3"/>
      <c r="MOI28" s="564"/>
      <c r="MOJ28" s="3"/>
      <c r="MOK28" s="426"/>
      <c r="MOL28" s="3"/>
      <c r="MOM28" s="564"/>
      <c r="MON28" s="3"/>
      <c r="MOO28" s="426"/>
      <c r="MOP28" s="3"/>
      <c r="MOQ28" s="564"/>
      <c r="MOR28" s="3"/>
      <c r="MOS28" s="426"/>
      <c r="MOT28" s="3"/>
      <c r="MOU28" s="564"/>
      <c r="MOV28" s="3"/>
      <c r="MOW28" s="426"/>
      <c r="MOX28" s="3"/>
      <c r="MOY28" s="564"/>
      <c r="MOZ28" s="3"/>
      <c r="MPA28" s="426"/>
      <c r="MPB28" s="3"/>
      <c r="MPC28" s="564"/>
      <c r="MPD28" s="3"/>
      <c r="MPE28" s="426"/>
      <c r="MPF28" s="3"/>
      <c r="MPG28" s="564"/>
      <c r="MPH28" s="3"/>
      <c r="MPI28" s="426"/>
      <c r="MPJ28" s="3"/>
      <c r="MPK28" s="564"/>
      <c r="MPL28" s="3"/>
      <c r="MPM28" s="426"/>
      <c r="MPN28" s="3"/>
      <c r="MPO28" s="564"/>
      <c r="MPP28" s="3"/>
      <c r="MPQ28" s="426"/>
      <c r="MPR28" s="3"/>
      <c r="MPS28" s="564"/>
      <c r="MPT28" s="3"/>
      <c r="MPU28" s="426"/>
      <c r="MPV28" s="3"/>
      <c r="MPW28" s="564"/>
      <c r="MPX28" s="3"/>
      <c r="MPY28" s="426"/>
      <c r="MPZ28" s="3"/>
      <c r="MQA28" s="564"/>
      <c r="MQB28" s="3"/>
      <c r="MQC28" s="426"/>
      <c r="MQD28" s="3"/>
      <c r="MQE28" s="564"/>
      <c r="MQF28" s="3"/>
      <c r="MQG28" s="426"/>
      <c r="MQH28" s="3"/>
      <c r="MQI28" s="564"/>
      <c r="MQJ28" s="3"/>
      <c r="MQK28" s="426"/>
      <c r="MQL28" s="3"/>
      <c r="MQM28" s="564"/>
      <c r="MQN28" s="3"/>
      <c r="MQO28" s="426"/>
      <c r="MQP28" s="3"/>
      <c r="MQQ28" s="564"/>
      <c r="MQR28" s="3"/>
      <c r="MQS28" s="426"/>
      <c r="MQT28" s="3"/>
      <c r="MQU28" s="564"/>
      <c r="MQV28" s="3"/>
      <c r="MQW28" s="426"/>
      <c r="MQX28" s="3"/>
      <c r="MQY28" s="564"/>
      <c r="MQZ28" s="3"/>
      <c r="MRA28" s="426"/>
      <c r="MRB28" s="3"/>
      <c r="MRC28" s="564"/>
      <c r="MRD28" s="3"/>
      <c r="MRE28" s="426"/>
      <c r="MRF28" s="3"/>
      <c r="MRG28" s="564"/>
      <c r="MRH28" s="3"/>
      <c r="MRI28" s="426"/>
      <c r="MRJ28" s="3"/>
      <c r="MRK28" s="564"/>
      <c r="MRL28" s="3"/>
      <c r="MRM28" s="426"/>
      <c r="MRN28" s="3"/>
      <c r="MRO28" s="564"/>
      <c r="MRP28" s="3"/>
      <c r="MRQ28" s="426"/>
      <c r="MRR28" s="3"/>
      <c r="MRS28" s="564"/>
      <c r="MRT28" s="3"/>
      <c r="MRU28" s="426"/>
      <c r="MRV28" s="3"/>
      <c r="MRW28" s="564"/>
      <c r="MRX28" s="3"/>
      <c r="MRY28" s="426"/>
      <c r="MRZ28" s="3"/>
      <c r="MSA28" s="564"/>
      <c r="MSB28" s="3"/>
      <c r="MSC28" s="426"/>
      <c r="MSD28" s="3"/>
      <c r="MSE28" s="564"/>
      <c r="MSF28" s="3"/>
      <c r="MSG28" s="426"/>
      <c r="MSH28" s="3"/>
      <c r="MSI28" s="564"/>
      <c r="MSJ28" s="3"/>
      <c r="MSK28" s="426"/>
      <c r="MSL28" s="3"/>
      <c r="MSM28" s="564"/>
      <c r="MSN28" s="3"/>
      <c r="MSO28" s="426"/>
      <c r="MSP28" s="3"/>
      <c r="MSQ28" s="564"/>
      <c r="MSR28" s="3"/>
      <c r="MSS28" s="426"/>
      <c r="MST28" s="3"/>
      <c r="MSU28" s="564"/>
      <c r="MSV28" s="3"/>
      <c r="MSW28" s="426"/>
      <c r="MSX28" s="3"/>
      <c r="MSY28" s="564"/>
      <c r="MSZ28" s="3"/>
      <c r="MTA28" s="426"/>
      <c r="MTB28" s="3"/>
      <c r="MTC28" s="564"/>
      <c r="MTD28" s="3"/>
      <c r="MTE28" s="426"/>
      <c r="MTF28" s="3"/>
      <c r="MTG28" s="564"/>
      <c r="MTH28" s="3"/>
      <c r="MTI28" s="426"/>
      <c r="MTJ28" s="3"/>
      <c r="MTK28" s="564"/>
      <c r="MTL28" s="3"/>
      <c r="MTM28" s="426"/>
      <c r="MTN28" s="3"/>
      <c r="MTO28" s="564"/>
      <c r="MTP28" s="3"/>
      <c r="MTQ28" s="426"/>
      <c r="MTR28" s="3"/>
      <c r="MTS28" s="564"/>
      <c r="MTT28" s="3"/>
      <c r="MTU28" s="426"/>
      <c r="MTV28" s="3"/>
      <c r="MTW28" s="564"/>
      <c r="MTX28" s="3"/>
      <c r="MTY28" s="426"/>
      <c r="MTZ28" s="3"/>
      <c r="MUA28" s="564"/>
      <c r="MUB28" s="3"/>
      <c r="MUC28" s="426"/>
      <c r="MUD28" s="3"/>
      <c r="MUE28" s="564"/>
      <c r="MUF28" s="3"/>
      <c r="MUG28" s="426"/>
      <c r="MUH28" s="3"/>
      <c r="MUI28" s="564"/>
      <c r="MUJ28" s="3"/>
      <c r="MUK28" s="426"/>
      <c r="MUL28" s="3"/>
      <c r="MUM28" s="564"/>
      <c r="MUN28" s="3"/>
      <c r="MUO28" s="426"/>
      <c r="MUP28" s="3"/>
      <c r="MUQ28" s="564"/>
      <c r="MUR28" s="3"/>
      <c r="MUS28" s="426"/>
      <c r="MUT28" s="3"/>
      <c r="MUU28" s="564"/>
      <c r="MUV28" s="3"/>
      <c r="MUW28" s="426"/>
      <c r="MUX28" s="3"/>
      <c r="MUY28" s="564"/>
      <c r="MUZ28" s="3"/>
      <c r="MVA28" s="426"/>
      <c r="MVB28" s="3"/>
      <c r="MVC28" s="564"/>
      <c r="MVD28" s="3"/>
      <c r="MVE28" s="426"/>
      <c r="MVF28" s="3"/>
      <c r="MVG28" s="564"/>
      <c r="MVH28" s="3"/>
      <c r="MVI28" s="426"/>
      <c r="MVJ28" s="3"/>
      <c r="MVK28" s="564"/>
      <c r="MVL28" s="3"/>
      <c r="MVM28" s="426"/>
      <c r="MVN28" s="3"/>
      <c r="MVO28" s="564"/>
      <c r="MVP28" s="3"/>
      <c r="MVQ28" s="426"/>
      <c r="MVR28" s="3"/>
      <c r="MVS28" s="564"/>
      <c r="MVT28" s="3"/>
      <c r="MVU28" s="426"/>
      <c r="MVV28" s="3"/>
      <c r="MVW28" s="564"/>
      <c r="MVX28" s="3"/>
      <c r="MVY28" s="426"/>
      <c r="MVZ28" s="3"/>
      <c r="MWA28" s="564"/>
      <c r="MWB28" s="3"/>
      <c r="MWC28" s="426"/>
      <c r="MWD28" s="3"/>
      <c r="MWE28" s="564"/>
      <c r="MWF28" s="3"/>
      <c r="MWG28" s="426"/>
      <c r="MWH28" s="3"/>
      <c r="MWI28" s="564"/>
      <c r="MWJ28" s="3"/>
      <c r="MWK28" s="426"/>
      <c r="MWL28" s="3"/>
      <c r="MWM28" s="564"/>
      <c r="MWN28" s="3"/>
      <c r="MWO28" s="426"/>
      <c r="MWP28" s="3"/>
      <c r="MWQ28" s="564"/>
      <c r="MWR28" s="3"/>
      <c r="MWS28" s="426"/>
      <c r="MWT28" s="3"/>
      <c r="MWU28" s="564"/>
      <c r="MWV28" s="3"/>
      <c r="MWW28" s="426"/>
      <c r="MWX28" s="3"/>
      <c r="MWY28" s="564"/>
      <c r="MWZ28" s="3"/>
      <c r="MXA28" s="426"/>
      <c r="MXB28" s="3"/>
      <c r="MXC28" s="564"/>
      <c r="MXD28" s="3"/>
      <c r="MXE28" s="426"/>
      <c r="MXF28" s="3"/>
      <c r="MXG28" s="564"/>
      <c r="MXH28" s="3"/>
      <c r="MXI28" s="426"/>
      <c r="MXJ28" s="3"/>
      <c r="MXK28" s="564"/>
      <c r="MXL28" s="3"/>
      <c r="MXM28" s="426"/>
      <c r="MXN28" s="3"/>
      <c r="MXO28" s="564"/>
      <c r="MXP28" s="3"/>
      <c r="MXQ28" s="426"/>
      <c r="MXR28" s="3"/>
      <c r="MXS28" s="564"/>
      <c r="MXT28" s="3"/>
      <c r="MXU28" s="426"/>
      <c r="MXV28" s="3"/>
      <c r="MXW28" s="564"/>
      <c r="MXX28" s="3"/>
      <c r="MXY28" s="426"/>
      <c r="MXZ28" s="3"/>
      <c r="MYA28" s="564"/>
      <c r="MYB28" s="3"/>
      <c r="MYC28" s="426"/>
      <c r="MYD28" s="3"/>
      <c r="MYE28" s="564"/>
      <c r="MYF28" s="3"/>
      <c r="MYG28" s="426"/>
      <c r="MYH28" s="3"/>
      <c r="MYI28" s="564"/>
      <c r="MYJ28" s="3"/>
      <c r="MYK28" s="426"/>
      <c r="MYL28" s="3"/>
      <c r="MYM28" s="564"/>
      <c r="MYN28" s="3"/>
      <c r="MYO28" s="426"/>
      <c r="MYP28" s="3"/>
      <c r="MYQ28" s="564"/>
      <c r="MYR28" s="3"/>
      <c r="MYS28" s="426"/>
      <c r="MYT28" s="3"/>
      <c r="MYU28" s="564"/>
      <c r="MYV28" s="3"/>
      <c r="MYW28" s="426"/>
      <c r="MYX28" s="3"/>
      <c r="MYY28" s="564"/>
      <c r="MYZ28" s="3"/>
      <c r="MZA28" s="426"/>
      <c r="MZB28" s="3"/>
      <c r="MZC28" s="564"/>
      <c r="MZD28" s="3"/>
      <c r="MZE28" s="426"/>
      <c r="MZF28" s="3"/>
      <c r="MZG28" s="564"/>
      <c r="MZH28" s="3"/>
      <c r="MZI28" s="426"/>
      <c r="MZJ28" s="3"/>
      <c r="MZK28" s="564"/>
      <c r="MZL28" s="3"/>
      <c r="MZM28" s="426"/>
      <c r="MZN28" s="3"/>
      <c r="MZO28" s="564"/>
      <c r="MZP28" s="3"/>
      <c r="MZQ28" s="426"/>
      <c r="MZR28" s="3"/>
      <c r="MZS28" s="564"/>
      <c r="MZT28" s="3"/>
      <c r="MZU28" s="426"/>
      <c r="MZV28" s="3"/>
      <c r="MZW28" s="564"/>
      <c r="MZX28" s="3"/>
      <c r="MZY28" s="426"/>
      <c r="MZZ28" s="3"/>
      <c r="NAA28" s="564"/>
      <c r="NAB28" s="3"/>
      <c r="NAC28" s="426"/>
      <c r="NAD28" s="3"/>
      <c r="NAE28" s="564"/>
      <c r="NAF28" s="3"/>
      <c r="NAG28" s="426"/>
      <c r="NAH28" s="3"/>
      <c r="NAI28" s="564"/>
      <c r="NAJ28" s="3"/>
      <c r="NAK28" s="426"/>
      <c r="NAL28" s="3"/>
      <c r="NAM28" s="564"/>
      <c r="NAN28" s="3"/>
      <c r="NAO28" s="426"/>
      <c r="NAP28" s="3"/>
      <c r="NAQ28" s="564"/>
      <c r="NAR28" s="3"/>
      <c r="NAS28" s="426"/>
      <c r="NAT28" s="3"/>
      <c r="NAU28" s="564"/>
      <c r="NAV28" s="3"/>
      <c r="NAW28" s="426"/>
      <c r="NAX28" s="3"/>
      <c r="NAY28" s="564"/>
      <c r="NAZ28" s="3"/>
      <c r="NBA28" s="426"/>
      <c r="NBB28" s="3"/>
      <c r="NBC28" s="564"/>
      <c r="NBD28" s="3"/>
      <c r="NBE28" s="426"/>
      <c r="NBF28" s="3"/>
      <c r="NBG28" s="564"/>
      <c r="NBH28" s="3"/>
      <c r="NBI28" s="426"/>
      <c r="NBJ28" s="3"/>
      <c r="NBK28" s="564"/>
      <c r="NBL28" s="3"/>
      <c r="NBM28" s="426"/>
      <c r="NBN28" s="3"/>
      <c r="NBO28" s="564"/>
      <c r="NBP28" s="3"/>
      <c r="NBQ28" s="426"/>
      <c r="NBR28" s="3"/>
      <c r="NBS28" s="564"/>
      <c r="NBT28" s="3"/>
      <c r="NBU28" s="426"/>
      <c r="NBV28" s="3"/>
      <c r="NBW28" s="564"/>
      <c r="NBX28" s="3"/>
      <c r="NBY28" s="426"/>
      <c r="NBZ28" s="3"/>
      <c r="NCA28" s="564"/>
      <c r="NCB28" s="3"/>
      <c r="NCC28" s="426"/>
      <c r="NCD28" s="3"/>
      <c r="NCE28" s="564"/>
      <c r="NCF28" s="3"/>
      <c r="NCG28" s="426"/>
      <c r="NCH28" s="3"/>
      <c r="NCI28" s="564"/>
      <c r="NCJ28" s="3"/>
      <c r="NCK28" s="426"/>
      <c r="NCL28" s="3"/>
      <c r="NCM28" s="564"/>
      <c r="NCN28" s="3"/>
      <c r="NCO28" s="426"/>
      <c r="NCP28" s="3"/>
      <c r="NCQ28" s="564"/>
      <c r="NCR28" s="3"/>
      <c r="NCS28" s="426"/>
      <c r="NCT28" s="3"/>
      <c r="NCU28" s="564"/>
      <c r="NCV28" s="3"/>
      <c r="NCW28" s="426"/>
      <c r="NCX28" s="3"/>
      <c r="NCY28" s="564"/>
      <c r="NCZ28" s="3"/>
      <c r="NDA28" s="426"/>
      <c r="NDB28" s="3"/>
      <c r="NDC28" s="564"/>
      <c r="NDD28" s="3"/>
      <c r="NDE28" s="426"/>
      <c r="NDF28" s="3"/>
      <c r="NDG28" s="564"/>
      <c r="NDH28" s="3"/>
      <c r="NDI28" s="426"/>
      <c r="NDJ28" s="3"/>
      <c r="NDK28" s="564"/>
      <c r="NDL28" s="3"/>
      <c r="NDM28" s="426"/>
      <c r="NDN28" s="3"/>
      <c r="NDO28" s="564"/>
      <c r="NDP28" s="3"/>
      <c r="NDQ28" s="426"/>
      <c r="NDR28" s="3"/>
      <c r="NDS28" s="564"/>
      <c r="NDT28" s="3"/>
      <c r="NDU28" s="426"/>
      <c r="NDV28" s="3"/>
      <c r="NDW28" s="564"/>
      <c r="NDX28" s="3"/>
      <c r="NDY28" s="426"/>
      <c r="NDZ28" s="3"/>
      <c r="NEA28" s="564"/>
      <c r="NEB28" s="3"/>
      <c r="NEC28" s="426"/>
      <c r="NED28" s="3"/>
      <c r="NEE28" s="564"/>
      <c r="NEF28" s="3"/>
      <c r="NEG28" s="426"/>
      <c r="NEH28" s="3"/>
      <c r="NEI28" s="564"/>
      <c r="NEJ28" s="3"/>
      <c r="NEK28" s="426"/>
      <c r="NEL28" s="3"/>
      <c r="NEM28" s="564"/>
      <c r="NEN28" s="3"/>
      <c r="NEO28" s="426"/>
      <c r="NEP28" s="3"/>
      <c r="NEQ28" s="564"/>
      <c r="NER28" s="3"/>
      <c r="NES28" s="426"/>
      <c r="NET28" s="3"/>
      <c r="NEU28" s="564"/>
      <c r="NEV28" s="3"/>
      <c r="NEW28" s="426"/>
      <c r="NEX28" s="3"/>
      <c r="NEY28" s="564"/>
      <c r="NEZ28" s="3"/>
      <c r="NFA28" s="426"/>
      <c r="NFB28" s="3"/>
      <c r="NFC28" s="564"/>
      <c r="NFD28" s="3"/>
      <c r="NFE28" s="426"/>
      <c r="NFF28" s="3"/>
      <c r="NFG28" s="564"/>
      <c r="NFH28" s="3"/>
      <c r="NFI28" s="426"/>
      <c r="NFJ28" s="3"/>
      <c r="NFK28" s="564"/>
      <c r="NFL28" s="3"/>
      <c r="NFM28" s="426"/>
      <c r="NFN28" s="3"/>
      <c r="NFO28" s="564"/>
      <c r="NFP28" s="3"/>
      <c r="NFQ28" s="426"/>
      <c r="NFR28" s="3"/>
      <c r="NFS28" s="564"/>
      <c r="NFT28" s="3"/>
      <c r="NFU28" s="426"/>
      <c r="NFV28" s="3"/>
      <c r="NFW28" s="564"/>
      <c r="NFX28" s="3"/>
      <c r="NFY28" s="426"/>
      <c r="NFZ28" s="3"/>
      <c r="NGA28" s="564"/>
      <c r="NGB28" s="3"/>
      <c r="NGC28" s="426"/>
      <c r="NGD28" s="3"/>
      <c r="NGE28" s="564"/>
      <c r="NGF28" s="3"/>
      <c r="NGG28" s="426"/>
      <c r="NGH28" s="3"/>
      <c r="NGI28" s="564"/>
      <c r="NGJ28" s="3"/>
      <c r="NGK28" s="426"/>
      <c r="NGL28" s="3"/>
      <c r="NGM28" s="564"/>
      <c r="NGN28" s="3"/>
      <c r="NGO28" s="426"/>
      <c r="NGP28" s="3"/>
      <c r="NGQ28" s="564"/>
      <c r="NGR28" s="3"/>
      <c r="NGS28" s="426"/>
      <c r="NGT28" s="3"/>
      <c r="NGU28" s="564"/>
      <c r="NGV28" s="3"/>
      <c r="NGW28" s="426"/>
      <c r="NGX28" s="3"/>
      <c r="NGY28" s="564"/>
      <c r="NGZ28" s="3"/>
      <c r="NHA28" s="426"/>
      <c r="NHB28" s="3"/>
      <c r="NHC28" s="564"/>
      <c r="NHD28" s="3"/>
      <c r="NHE28" s="426"/>
      <c r="NHF28" s="3"/>
      <c r="NHG28" s="564"/>
      <c r="NHH28" s="3"/>
      <c r="NHI28" s="426"/>
      <c r="NHJ28" s="3"/>
      <c r="NHK28" s="564"/>
      <c r="NHL28" s="3"/>
      <c r="NHM28" s="426"/>
      <c r="NHN28" s="3"/>
      <c r="NHO28" s="564"/>
      <c r="NHP28" s="3"/>
      <c r="NHQ28" s="426"/>
      <c r="NHR28" s="3"/>
      <c r="NHS28" s="564"/>
      <c r="NHT28" s="3"/>
      <c r="NHU28" s="426"/>
      <c r="NHV28" s="3"/>
      <c r="NHW28" s="564"/>
      <c r="NHX28" s="3"/>
      <c r="NHY28" s="426"/>
      <c r="NHZ28" s="3"/>
      <c r="NIA28" s="564"/>
      <c r="NIB28" s="3"/>
      <c r="NIC28" s="426"/>
      <c r="NID28" s="3"/>
      <c r="NIE28" s="564"/>
      <c r="NIF28" s="3"/>
      <c r="NIG28" s="426"/>
      <c r="NIH28" s="3"/>
      <c r="NII28" s="564"/>
      <c r="NIJ28" s="3"/>
      <c r="NIK28" s="426"/>
      <c r="NIL28" s="3"/>
      <c r="NIM28" s="564"/>
      <c r="NIN28" s="3"/>
      <c r="NIO28" s="426"/>
      <c r="NIP28" s="3"/>
      <c r="NIQ28" s="564"/>
      <c r="NIR28" s="3"/>
      <c r="NIS28" s="426"/>
      <c r="NIT28" s="3"/>
      <c r="NIU28" s="564"/>
      <c r="NIV28" s="3"/>
      <c r="NIW28" s="426"/>
      <c r="NIX28" s="3"/>
      <c r="NIY28" s="564"/>
      <c r="NIZ28" s="3"/>
      <c r="NJA28" s="426"/>
      <c r="NJB28" s="3"/>
      <c r="NJC28" s="564"/>
      <c r="NJD28" s="3"/>
      <c r="NJE28" s="426"/>
      <c r="NJF28" s="3"/>
      <c r="NJG28" s="564"/>
      <c r="NJH28" s="3"/>
      <c r="NJI28" s="426"/>
      <c r="NJJ28" s="3"/>
      <c r="NJK28" s="564"/>
      <c r="NJL28" s="3"/>
      <c r="NJM28" s="426"/>
      <c r="NJN28" s="3"/>
      <c r="NJO28" s="564"/>
      <c r="NJP28" s="3"/>
      <c r="NJQ28" s="426"/>
      <c r="NJR28" s="3"/>
      <c r="NJS28" s="564"/>
      <c r="NJT28" s="3"/>
      <c r="NJU28" s="426"/>
      <c r="NJV28" s="3"/>
      <c r="NJW28" s="564"/>
      <c r="NJX28" s="3"/>
      <c r="NJY28" s="426"/>
      <c r="NJZ28" s="3"/>
      <c r="NKA28" s="564"/>
      <c r="NKB28" s="3"/>
      <c r="NKC28" s="426"/>
      <c r="NKD28" s="3"/>
      <c r="NKE28" s="564"/>
      <c r="NKF28" s="3"/>
      <c r="NKG28" s="426"/>
      <c r="NKH28" s="3"/>
      <c r="NKI28" s="564"/>
      <c r="NKJ28" s="3"/>
      <c r="NKK28" s="426"/>
      <c r="NKL28" s="3"/>
      <c r="NKM28" s="564"/>
      <c r="NKN28" s="3"/>
      <c r="NKO28" s="426"/>
      <c r="NKP28" s="3"/>
      <c r="NKQ28" s="564"/>
      <c r="NKR28" s="3"/>
      <c r="NKS28" s="426"/>
      <c r="NKT28" s="3"/>
      <c r="NKU28" s="564"/>
      <c r="NKV28" s="3"/>
      <c r="NKW28" s="426"/>
      <c r="NKX28" s="3"/>
      <c r="NKY28" s="564"/>
      <c r="NKZ28" s="3"/>
      <c r="NLA28" s="426"/>
      <c r="NLB28" s="3"/>
      <c r="NLC28" s="564"/>
      <c r="NLD28" s="3"/>
      <c r="NLE28" s="426"/>
      <c r="NLF28" s="3"/>
      <c r="NLG28" s="564"/>
      <c r="NLH28" s="3"/>
      <c r="NLI28" s="426"/>
      <c r="NLJ28" s="3"/>
      <c r="NLK28" s="564"/>
      <c r="NLL28" s="3"/>
      <c r="NLM28" s="426"/>
      <c r="NLN28" s="3"/>
      <c r="NLO28" s="564"/>
      <c r="NLP28" s="3"/>
      <c r="NLQ28" s="426"/>
      <c r="NLR28" s="3"/>
      <c r="NLS28" s="564"/>
      <c r="NLT28" s="3"/>
      <c r="NLU28" s="426"/>
      <c r="NLV28" s="3"/>
      <c r="NLW28" s="564"/>
      <c r="NLX28" s="3"/>
      <c r="NLY28" s="426"/>
      <c r="NLZ28" s="3"/>
      <c r="NMA28" s="564"/>
      <c r="NMB28" s="3"/>
      <c r="NMC28" s="426"/>
      <c r="NMD28" s="3"/>
      <c r="NME28" s="564"/>
      <c r="NMF28" s="3"/>
      <c r="NMG28" s="426"/>
      <c r="NMH28" s="3"/>
      <c r="NMI28" s="564"/>
      <c r="NMJ28" s="3"/>
      <c r="NMK28" s="426"/>
      <c r="NML28" s="3"/>
      <c r="NMM28" s="564"/>
      <c r="NMN28" s="3"/>
      <c r="NMO28" s="426"/>
      <c r="NMP28" s="3"/>
      <c r="NMQ28" s="564"/>
      <c r="NMR28" s="3"/>
      <c r="NMS28" s="426"/>
      <c r="NMT28" s="3"/>
      <c r="NMU28" s="564"/>
      <c r="NMV28" s="3"/>
      <c r="NMW28" s="426"/>
      <c r="NMX28" s="3"/>
      <c r="NMY28" s="564"/>
      <c r="NMZ28" s="3"/>
      <c r="NNA28" s="426"/>
      <c r="NNB28" s="3"/>
      <c r="NNC28" s="564"/>
      <c r="NND28" s="3"/>
      <c r="NNE28" s="426"/>
      <c r="NNF28" s="3"/>
      <c r="NNG28" s="564"/>
      <c r="NNH28" s="3"/>
      <c r="NNI28" s="426"/>
      <c r="NNJ28" s="3"/>
      <c r="NNK28" s="564"/>
      <c r="NNL28" s="3"/>
      <c r="NNM28" s="426"/>
      <c r="NNN28" s="3"/>
      <c r="NNO28" s="564"/>
      <c r="NNP28" s="3"/>
      <c r="NNQ28" s="426"/>
      <c r="NNR28" s="3"/>
      <c r="NNS28" s="564"/>
      <c r="NNT28" s="3"/>
      <c r="NNU28" s="426"/>
      <c r="NNV28" s="3"/>
      <c r="NNW28" s="564"/>
      <c r="NNX28" s="3"/>
      <c r="NNY28" s="426"/>
      <c r="NNZ28" s="3"/>
      <c r="NOA28" s="564"/>
      <c r="NOB28" s="3"/>
      <c r="NOC28" s="426"/>
      <c r="NOD28" s="3"/>
      <c r="NOE28" s="564"/>
      <c r="NOF28" s="3"/>
      <c r="NOG28" s="426"/>
      <c r="NOH28" s="3"/>
      <c r="NOI28" s="564"/>
      <c r="NOJ28" s="3"/>
      <c r="NOK28" s="426"/>
      <c r="NOL28" s="3"/>
      <c r="NOM28" s="564"/>
      <c r="NON28" s="3"/>
      <c r="NOO28" s="426"/>
      <c r="NOP28" s="3"/>
      <c r="NOQ28" s="564"/>
      <c r="NOR28" s="3"/>
      <c r="NOS28" s="426"/>
      <c r="NOT28" s="3"/>
      <c r="NOU28" s="564"/>
      <c r="NOV28" s="3"/>
      <c r="NOW28" s="426"/>
      <c r="NOX28" s="3"/>
      <c r="NOY28" s="564"/>
      <c r="NOZ28" s="3"/>
      <c r="NPA28" s="426"/>
      <c r="NPB28" s="3"/>
      <c r="NPC28" s="564"/>
      <c r="NPD28" s="3"/>
      <c r="NPE28" s="426"/>
      <c r="NPF28" s="3"/>
      <c r="NPG28" s="564"/>
      <c r="NPH28" s="3"/>
      <c r="NPI28" s="426"/>
      <c r="NPJ28" s="3"/>
      <c r="NPK28" s="564"/>
      <c r="NPL28" s="3"/>
      <c r="NPM28" s="426"/>
      <c r="NPN28" s="3"/>
      <c r="NPO28" s="564"/>
      <c r="NPP28" s="3"/>
      <c r="NPQ28" s="426"/>
      <c r="NPR28" s="3"/>
      <c r="NPS28" s="564"/>
      <c r="NPT28" s="3"/>
      <c r="NPU28" s="426"/>
      <c r="NPV28" s="3"/>
      <c r="NPW28" s="564"/>
      <c r="NPX28" s="3"/>
      <c r="NPY28" s="426"/>
      <c r="NPZ28" s="3"/>
      <c r="NQA28" s="564"/>
      <c r="NQB28" s="3"/>
      <c r="NQC28" s="426"/>
      <c r="NQD28" s="3"/>
      <c r="NQE28" s="564"/>
      <c r="NQF28" s="3"/>
      <c r="NQG28" s="426"/>
      <c r="NQH28" s="3"/>
      <c r="NQI28" s="564"/>
      <c r="NQJ28" s="3"/>
      <c r="NQK28" s="426"/>
      <c r="NQL28" s="3"/>
      <c r="NQM28" s="564"/>
      <c r="NQN28" s="3"/>
      <c r="NQO28" s="426"/>
      <c r="NQP28" s="3"/>
      <c r="NQQ28" s="564"/>
      <c r="NQR28" s="3"/>
      <c r="NQS28" s="426"/>
      <c r="NQT28" s="3"/>
      <c r="NQU28" s="564"/>
      <c r="NQV28" s="3"/>
      <c r="NQW28" s="426"/>
      <c r="NQX28" s="3"/>
      <c r="NQY28" s="564"/>
      <c r="NQZ28" s="3"/>
      <c r="NRA28" s="426"/>
      <c r="NRB28" s="3"/>
      <c r="NRC28" s="564"/>
      <c r="NRD28" s="3"/>
      <c r="NRE28" s="426"/>
      <c r="NRF28" s="3"/>
      <c r="NRG28" s="564"/>
      <c r="NRH28" s="3"/>
      <c r="NRI28" s="426"/>
      <c r="NRJ28" s="3"/>
      <c r="NRK28" s="564"/>
      <c r="NRL28" s="3"/>
      <c r="NRM28" s="426"/>
      <c r="NRN28" s="3"/>
      <c r="NRO28" s="564"/>
      <c r="NRP28" s="3"/>
      <c r="NRQ28" s="426"/>
      <c r="NRR28" s="3"/>
      <c r="NRS28" s="564"/>
      <c r="NRT28" s="3"/>
      <c r="NRU28" s="426"/>
      <c r="NRV28" s="3"/>
      <c r="NRW28" s="564"/>
      <c r="NRX28" s="3"/>
      <c r="NRY28" s="426"/>
      <c r="NRZ28" s="3"/>
      <c r="NSA28" s="564"/>
      <c r="NSB28" s="3"/>
      <c r="NSC28" s="426"/>
      <c r="NSD28" s="3"/>
      <c r="NSE28" s="564"/>
      <c r="NSF28" s="3"/>
      <c r="NSG28" s="426"/>
      <c r="NSH28" s="3"/>
      <c r="NSI28" s="564"/>
      <c r="NSJ28" s="3"/>
      <c r="NSK28" s="426"/>
      <c r="NSL28" s="3"/>
      <c r="NSM28" s="564"/>
      <c r="NSN28" s="3"/>
      <c r="NSO28" s="426"/>
      <c r="NSP28" s="3"/>
      <c r="NSQ28" s="564"/>
      <c r="NSR28" s="3"/>
      <c r="NSS28" s="426"/>
      <c r="NST28" s="3"/>
      <c r="NSU28" s="564"/>
      <c r="NSV28" s="3"/>
      <c r="NSW28" s="426"/>
      <c r="NSX28" s="3"/>
      <c r="NSY28" s="564"/>
      <c r="NSZ28" s="3"/>
      <c r="NTA28" s="426"/>
      <c r="NTB28" s="3"/>
      <c r="NTC28" s="564"/>
      <c r="NTD28" s="3"/>
      <c r="NTE28" s="426"/>
      <c r="NTF28" s="3"/>
      <c r="NTG28" s="564"/>
      <c r="NTH28" s="3"/>
      <c r="NTI28" s="426"/>
      <c r="NTJ28" s="3"/>
      <c r="NTK28" s="564"/>
      <c r="NTL28" s="3"/>
      <c r="NTM28" s="426"/>
      <c r="NTN28" s="3"/>
      <c r="NTO28" s="564"/>
      <c r="NTP28" s="3"/>
      <c r="NTQ28" s="426"/>
      <c r="NTR28" s="3"/>
      <c r="NTS28" s="564"/>
      <c r="NTT28" s="3"/>
      <c r="NTU28" s="426"/>
      <c r="NTV28" s="3"/>
      <c r="NTW28" s="564"/>
      <c r="NTX28" s="3"/>
      <c r="NTY28" s="426"/>
      <c r="NTZ28" s="3"/>
      <c r="NUA28" s="564"/>
      <c r="NUB28" s="3"/>
      <c r="NUC28" s="426"/>
      <c r="NUD28" s="3"/>
      <c r="NUE28" s="564"/>
      <c r="NUF28" s="3"/>
      <c r="NUG28" s="426"/>
      <c r="NUH28" s="3"/>
      <c r="NUI28" s="564"/>
      <c r="NUJ28" s="3"/>
      <c r="NUK28" s="426"/>
      <c r="NUL28" s="3"/>
      <c r="NUM28" s="564"/>
      <c r="NUN28" s="3"/>
      <c r="NUO28" s="426"/>
      <c r="NUP28" s="3"/>
      <c r="NUQ28" s="564"/>
      <c r="NUR28" s="3"/>
      <c r="NUS28" s="426"/>
      <c r="NUT28" s="3"/>
      <c r="NUU28" s="564"/>
      <c r="NUV28" s="3"/>
      <c r="NUW28" s="426"/>
      <c r="NUX28" s="3"/>
      <c r="NUY28" s="564"/>
      <c r="NUZ28" s="3"/>
      <c r="NVA28" s="426"/>
      <c r="NVB28" s="3"/>
      <c r="NVC28" s="564"/>
      <c r="NVD28" s="3"/>
      <c r="NVE28" s="426"/>
      <c r="NVF28" s="3"/>
      <c r="NVG28" s="564"/>
      <c r="NVH28" s="3"/>
      <c r="NVI28" s="426"/>
      <c r="NVJ28" s="3"/>
      <c r="NVK28" s="564"/>
      <c r="NVL28" s="3"/>
      <c r="NVM28" s="426"/>
      <c r="NVN28" s="3"/>
      <c r="NVO28" s="564"/>
      <c r="NVP28" s="3"/>
      <c r="NVQ28" s="426"/>
      <c r="NVR28" s="3"/>
      <c r="NVS28" s="564"/>
      <c r="NVT28" s="3"/>
      <c r="NVU28" s="426"/>
      <c r="NVV28" s="3"/>
      <c r="NVW28" s="564"/>
      <c r="NVX28" s="3"/>
      <c r="NVY28" s="426"/>
      <c r="NVZ28" s="3"/>
      <c r="NWA28" s="564"/>
      <c r="NWB28" s="3"/>
      <c r="NWC28" s="426"/>
      <c r="NWD28" s="3"/>
      <c r="NWE28" s="564"/>
      <c r="NWF28" s="3"/>
      <c r="NWG28" s="426"/>
      <c r="NWH28" s="3"/>
      <c r="NWI28" s="564"/>
      <c r="NWJ28" s="3"/>
      <c r="NWK28" s="426"/>
      <c r="NWL28" s="3"/>
      <c r="NWM28" s="564"/>
      <c r="NWN28" s="3"/>
      <c r="NWO28" s="426"/>
      <c r="NWP28" s="3"/>
      <c r="NWQ28" s="564"/>
      <c r="NWR28" s="3"/>
      <c r="NWS28" s="426"/>
      <c r="NWT28" s="3"/>
      <c r="NWU28" s="564"/>
      <c r="NWV28" s="3"/>
      <c r="NWW28" s="426"/>
      <c r="NWX28" s="3"/>
      <c r="NWY28" s="564"/>
      <c r="NWZ28" s="3"/>
      <c r="NXA28" s="426"/>
      <c r="NXB28" s="3"/>
      <c r="NXC28" s="564"/>
      <c r="NXD28" s="3"/>
      <c r="NXE28" s="426"/>
      <c r="NXF28" s="3"/>
      <c r="NXG28" s="564"/>
      <c r="NXH28" s="3"/>
      <c r="NXI28" s="426"/>
      <c r="NXJ28" s="3"/>
      <c r="NXK28" s="564"/>
      <c r="NXL28" s="3"/>
      <c r="NXM28" s="426"/>
      <c r="NXN28" s="3"/>
      <c r="NXO28" s="564"/>
      <c r="NXP28" s="3"/>
      <c r="NXQ28" s="426"/>
      <c r="NXR28" s="3"/>
      <c r="NXS28" s="564"/>
      <c r="NXT28" s="3"/>
      <c r="NXU28" s="426"/>
      <c r="NXV28" s="3"/>
      <c r="NXW28" s="564"/>
      <c r="NXX28" s="3"/>
      <c r="NXY28" s="426"/>
      <c r="NXZ28" s="3"/>
      <c r="NYA28" s="564"/>
      <c r="NYB28" s="3"/>
      <c r="NYC28" s="426"/>
      <c r="NYD28" s="3"/>
      <c r="NYE28" s="564"/>
      <c r="NYF28" s="3"/>
      <c r="NYG28" s="426"/>
      <c r="NYH28" s="3"/>
      <c r="NYI28" s="564"/>
      <c r="NYJ28" s="3"/>
      <c r="NYK28" s="426"/>
      <c r="NYL28" s="3"/>
      <c r="NYM28" s="564"/>
      <c r="NYN28" s="3"/>
      <c r="NYO28" s="426"/>
      <c r="NYP28" s="3"/>
      <c r="NYQ28" s="564"/>
      <c r="NYR28" s="3"/>
      <c r="NYS28" s="426"/>
      <c r="NYT28" s="3"/>
      <c r="NYU28" s="564"/>
      <c r="NYV28" s="3"/>
      <c r="NYW28" s="426"/>
      <c r="NYX28" s="3"/>
      <c r="NYY28" s="564"/>
      <c r="NYZ28" s="3"/>
      <c r="NZA28" s="426"/>
      <c r="NZB28" s="3"/>
      <c r="NZC28" s="564"/>
      <c r="NZD28" s="3"/>
      <c r="NZE28" s="426"/>
      <c r="NZF28" s="3"/>
      <c r="NZG28" s="564"/>
      <c r="NZH28" s="3"/>
      <c r="NZI28" s="426"/>
      <c r="NZJ28" s="3"/>
      <c r="NZK28" s="564"/>
      <c r="NZL28" s="3"/>
      <c r="NZM28" s="426"/>
      <c r="NZN28" s="3"/>
      <c r="NZO28" s="564"/>
      <c r="NZP28" s="3"/>
      <c r="NZQ28" s="426"/>
      <c r="NZR28" s="3"/>
      <c r="NZS28" s="564"/>
      <c r="NZT28" s="3"/>
      <c r="NZU28" s="426"/>
      <c r="NZV28" s="3"/>
      <c r="NZW28" s="564"/>
      <c r="NZX28" s="3"/>
      <c r="NZY28" s="426"/>
      <c r="NZZ28" s="3"/>
      <c r="OAA28" s="564"/>
      <c r="OAB28" s="3"/>
      <c r="OAC28" s="426"/>
      <c r="OAD28" s="3"/>
      <c r="OAE28" s="564"/>
      <c r="OAF28" s="3"/>
      <c r="OAG28" s="426"/>
      <c r="OAH28" s="3"/>
      <c r="OAI28" s="564"/>
      <c r="OAJ28" s="3"/>
      <c r="OAK28" s="426"/>
      <c r="OAL28" s="3"/>
      <c r="OAM28" s="564"/>
      <c r="OAN28" s="3"/>
      <c r="OAO28" s="426"/>
      <c r="OAP28" s="3"/>
      <c r="OAQ28" s="564"/>
      <c r="OAR28" s="3"/>
      <c r="OAS28" s="426"/>
      <c r="OAT28" s="3"/>
      <c r="OAU28" s="564"/>
      <c r="OAV28" s="3"/>
      <c r="OAW28" s="426"/>
      <c r="OAX28" s="3"/>
      <c r="OAY28" s="564"/>
      <c r="OAZ28" s="3"/>
      <c r="OBA28" s="426"/>
      <c r="OBB28" s="3"/>
      <c r="OBC28" s="564"/>
      <c r="OBD28" s="3"/>
      <c r="OBE28" s="426"/>
      <c r="OBF28" s="3"/>
      <c r="OBG28" s="564"/>
      <c r="OBH28" s="3"/>
      <c r="OBI28" s="426"/>
      <c r="OBJ28" s="3"/>
      <c r="OBK28" s="564"/>
      <c r="OBL28" s="3"/>
      <c r="OBM28" s="426"/>
      <c r="OBN28" s="3"/>
      <c r="OBO28" s="564"/>
      <c r="OBP28" s="3"/>
      <c r="OBQ28" s="426"/>
      <c r="OBR28" s="3"/>
      <c r="OBS28" s="564"/>
      <c r="OBT28" s="3"/>
      <c r="OBU28" s="426"/>
      <c r="OBV28" s="3"/>
      <c r="OBW28" s="564"/>
      <c r="OBX28" s="3"/>
      <c r="OBY28" s="426"/>
      <c r="OBZ28" s="3"/>
      <c r="OCA28" s="564"/>
      <c r="OCB28" s="3"/>
      <c r="OCC28" s="426"/>
      <c r="OCD28" s="3"/>
      <c r="OCE28" s="564"/>
      <c r="OCF28" s="3"/>
      <c r="OCG28" s="426"/>
      <c r="OCH28" s="3"/>
      <c r="OCI28" s="564"/>
      <c r="OCJ28" s="3"/>
      <c r="OCK28" s="426"/>
      <c r="OCL28" s="3"/>
      <c r="OCM28" s="564"/>
      <c r="OCN28" s="3"/>
      <c r="OCO28" s="426"/>
      <c r="OCP28" s="3"/>
      <c r="OCQ28" s="564"/>
      <c r="OCR28" s="3"/>
      <c r="OCS28" s="426"/>
      <c r="OCT28" s="3"/>
      <c r="OCU28" s="564"/>
      <c r="OCV28" s="3"/>
      <c r="OCW28" s="426"/>
      <c r="OCX28" s="3"/>
      <c r="OCY28" s="564"/>
      <c r="OCZ28" s="3"/>
      <c r="ODA28" s="426"/>
      <c r="ODB28" s="3"/>
      <c r="ODC28" s="564"/>
      <c r="ODD28" s="3"/>
      <c r="ODE28" s="426"/>
      <c r="ODF28" s="3"/>
      <c r="ODG28" s="564"/>
      <c r="ODH28" s="3"/>
      <c r="ODI28" s="426"/>
      <c r="ODJ28" s="3"/>
      <c r="ODK28" s="564"/>
      <c r="ODL28" s="3"/>
      <c r="ODM28" s="426"/>
      <c r="ODN28" s="3"/>
      <c r="ODO28" s="564"/>
      <c r="ODP28" s="3"/>
      <c r="ODQ28" s="426"/>
      <c r="ODR28" s="3"/>
      <c r="ODS28" s="564"/>
      <c r="ODT28" s="3"/>
      <c r="ODU28" s="426"/>
      <c r="ODV28" s="3"/>
      <c r="ODW28" s="564"/>
      <c r="ODX28" s="3"/>
      <c r="ODY28" s="426"/>
      <c r="ODZ28" s="3"/>
      <c r="OEA28" s="564"/>
      <c r="OEB28" s="3"/>
      <c r="OEC28" s="426"/>
      <c r="OED28" s="3"/>
      <c r="OEE28" s="564"/>
      <c r="OEF28" s="3"/>
      <c r="OEG28" s="426"/>
      <c r="OEH28" s="3"/>
      <c r="OEI28" s="564"/>
      <c r="OEJ28" s="3"/>
      <c r="OEK28" s="426"/>
      <c r="OEL28" s="3"/>
      <c r="OEM28" s="564"/>
      <c r="OEN28" s="3"/>
      <c r="OEO28" s="426"/>
      <c r="OEP28" s="3"/>
      <c r="OEQ28" s="564"/>
      <c r="OER28" s="3"/>
      <c r="OES28" s="426"/>
      <c r="OET28" s="3"/>
      <c r="OEU28" s="564"/>
      <c r="OEV28" s="3"/>
      <c r="OEW28" s="426"/>
      <c r="OEX28" s="3"/>
      <c r="OEY28" s="564"/>
      <c r="OEZ28" s="3"/>
      <c r="OFA28" s="426"/>
      <c r="OFB28" s="3"/>
      <c r="OFC28" s="564"/>
      <c r="OFD28" s="3"/>
      <c r="OFE28" s="426"/>
      <c r="OFF28" s="3"/>
      <c r="OFG28" s="564"/>
      <c r="OFH28" s="3"/>
      <c r="OFI28" s="426"/>
      <c r="OFJ28" s="3"/>
      <c r="OFK28" s="564"/>
      <c r="OFL28" s="3"/>
      <c r="OFM28" s="426"/>
      <c r="OFN28" s="3"/>
      <c r="OFO28" s="564"/>
      <c r="OFP28" s="3"/>
      <c r="OFQ28" s="426"/>
      <c r="OFR28" s="3"/>
      <c r="OFS28" s="564"/>
      <c r="OFT28" s="3"/>
      <c r="OFU28" s="426"/>
      <c r="OFV28" s="3"/>
      <c r="OFW28" s="564"/>
      <c r="OFX28" s="3"/>
      <c r="OFY28" s="426"/>
      <c r="OFZ28" s="3"/>
      <c r="OGA28" s="564"/>
      <c r="OGB28" s="3"/>
      <c r="OGC28" s="426"/>
      <c r="OGD28" s="3"/>
      <c r="OGE28" s="564"/>
      <c r="OGF28" s="3"/>
      <c r="OGG28" s="426"/>
      <c r="OGH28" s="3"/>
      <c r="OGI28" s="564"/>
      <c r="OGJ28" s="3"/>
      <c r="OGK28" s="426"/>
      <c r="OGL28" s="3"/>
      <c r="OGM28" s="564"/>
      <c r="OGN28" s="3"/>
      <c r="OGO28" s="426"/>
      <c r="OGP28" s="3"/>
      <c r="OGQ28" s="564"/>
      <c r="OGR28" s="3"/>
      <c r="OGS28" s="426"/>
      <c r="OGT28" s="3"/>
      <c r="OGU28" s="564"/>
      <c r="OGV28" s="3"/>
      <c r="OGW28" s="426"/>
      <c r="OGX28" s="3"/>
      <c r="OGY28" s="564"/>
      <c r="OGZ28" s="3"/>
      <c r="OHA28" s="426"/>
      <c r="OHB28" s="3"/>
      <c r="OHC28" s="564"/>
      <c r="OHD28" s="3"/>
      <c r="OHE28" s="426"/>
      <c r="OHF28" s="3"/>
      <c r="OHG28" s="564"/>
      <c r="OHH28" s="3"/>
      <c r="OHI28" s="426"/>
      <c r="OHJ28" s="3"/>
      <c r="OHK28" s="564"/>
      <c r="OHL28" s="3"/>
      <c r="OHM28" s="426"/>
      <c r="OHN28" s="3"/>
      <c r="OHO28" s="564"/>
      <c r="OHP28" s="3"/>
      <c r="OHQ28" s="426"/>
      <c r="OHR28" s="3"/>
      <c r="OHS28" s="564"/>
      <c r="OHT28" s="3"/>
      <c r="OHU28" s="426"/>
      <c r="OHV28" s="3"/>
      <c r="OHW28" s="564"/>
      <c r="OHX28" s="3"/>
      <c r="OHY28" s="426"/>
      <c r="OHZ28" s="3"/>
      <c r="OIA28" s="564"/>
      <c r="OIB28" s="3"/>
      <c r="OIC28" s="426"/>
      <c r="OID28" s="3"/>
      <c r="OIE28" s="564"/>
      <c r="OIF28" s="3"/>
      <c r="OIG28" s="426"/>
      <c r="OIH28" s="3"/>
      <c r="OII28" s="564"/>
      <c r="OIJ28" s="3"/>
      <c r="OIK28" s="426"/>
      <c r="OIL28" s="3"/>
      <c r="OIM28" s="564"/>
      <c r="OIN28" s="3"/>
      <c r="OIO28" s="426"/>
      <c r="OIP28" s="3"/>
      <c r="OIQ28" s="564"/>
      <c r="OIR28" s="3"/>
      <c r="OIS28" s="426"/>
      <c r="OIT28" s="3"/>
      <c r="OIU28" s="564"/>
      <c r="OIV28" s="3"/>
      <c r="OIW28" s="426"/>
      <c r="OIX28" s="3"/>
      <c r="OIY28" s="564"/>
      <c r="OIZ28" s="3"/>
      <c r="OJA28" s="426"/>
      <c r="OJB28" s="3"/>
      <c r="OJC28" s="564"/>
      <c r="OJD28" s="3"/>
      <c r="OJE28" s="426"/>
      <c r="OJF28" s="3"/>
      <c r="OJG28" s="564"/>
      <c r="OJH28" s="3"/>
      <c r="OJI28" s="426"/>
      <c r="OJJ28" s="3"/>
      <c r="OJK28" s="564"/>
      <c r="OJL28" s="3"/>
      <c r="OJM28" s="426"/>
      <c r="OJN28" s="3"/>
      <c r="OJO28" s="564"/>
      <c r="OJP28" s="3"/>
      <c r="OJQ28" s="426"/>
      <c r="OJR28" s="3"/>
      <c r="OJS28" s="564"/>
      <c r="OJT28" s="3"/>
      <c r="OJU28" s="426"/>
      <c r="OJV28" s="3"/>
      <c r="OJW28" s="564"/>
      <c r="OJX28" s="3"/>
      <c r="OJY28" s="426"/>
      <c r="OJZ28" s="3"/>
      <c r="OKA28" s="564"/>
      <c r="OKB28" s="3"/>
      <c r="OKC28" s="426"/>
      <c r="OKD28" s="3"/>
      <c r="OKE28" s="564"/>
      <c r="OKF28" s="3"/>
      <c r="OKG28" s="426"/>
      <c r="OKH28" s="3"/>
      <c r="OKI28" s="564"/>
      <c r="OKJ28" s="3"/>
      <c r="OKK28" s="426"/>
      <c r="OKL28" s="3"/>
      <c r="OKM28" s="564"/>
      <c r="OKN28" s="3"/>
      <c r="OKO28" s="426"/>
      <c r="OKP28" s="3"/>
      <c r="OKQ28" s="564"/>
      <c r="OKR28" s="3"/>
      <c r="OKS28" s="426"/>
      <c r="OKT28" s="3"/>
      <c r="OKU28" s="564"/>
      <c r="OKV28" s="3"/>
      <c r="OKW28" s="426"/>
      <c r="OKX28" s="3"/>
      <c r="OKY28" s="564"/>
      <c r="OKZ28" s="3"/>
      <c r="OLA28" s="426"/>
      <c r="OLB28" s="3"/>
      <c r="OLC28" s="564"/>
      <c r="OLD28" s="3"/>
      <c r="OLE28" s="426"/>
      <c r="OLF28" s="3"/>
      <c r="OLG28" s="564"/>
      <c r="OLH28" s="3"/>
      <c r="OLI28" s="426"/>
      <c r="OLJ28" s="3"/>
      <c r="OLK28" s="564"/>
      <c r="OLL28" s="3"/>
      <c r="OLM28" s="426"/>
      <c r="OLN28" s="3"/>
      <c r="OLO28" s="564"/>
      <c r="OLP28" s="3"/>
      <c r="OLQ28" s="426"/>
      <c r="OLR28" s="3"/>
      <c r="OLS28" s="564"/>
      <c r="OLT28" s="3"/>
      <c r="OLU28" s="426"/>
      <c r="OLV28" s="3"/>
      <c r="OLW28" s="564"/>
      <c r="OLX28" s="3"/>
      <c r="OLY28" s="426"/>
      <c r="OLZ28" s="3"/>
      <c r="OMA28" s="564"/>
      <c r="OMB28" s="3"/>
      <c r="OMC28" s="426"/>
      <c r="OMD28" s="3"/>
      <c r="OME28" s="564"/>
      <c r="OMF28" s="3"/>
      <c r="OMG28" s="426"/>
      <c r="OMH28" s="3"/>
      <c r="OMI28" s="564"/>
      <c r="OMJ28" s="3"/>
      <c r="OMK28" s="426"/>
      <c r="OML28" s="3"/>
      <c r="OMM28" s="564"/>
      <c r="OMN28" s="3"/>
      <c r="OMO28" s="426"/>
      <c r="OMP28" s="3"/>
      <c r="OMQ28" s="564"/>
      <c r="OMR28" s="3"/>
      <c r="OMS28" s="426"/>
      <c r="OMT28" s="3"/>
      <c r="OMU28" s="564"/>
      <c r="OMV28" s="3"/>
      <c r="OMW28" s="426"/>
      <c r="OMX28" s="3"/>
      <c r="OMY28" s="564"/>
      <c r="OMZ28" s="3"/>
      <c r="ONA28" s="426"/>
      <c r="ONB28" s="3"/>
      <c r="ONC28" s="564"/>
      <c r="OND28" s="3"/>
      <c r="ONE28" s="426"/>
      <c r="ONF28" s="3"/>
      <c r="ONG28" s="564"/>
      <c r="ONH28" s="3"/>
      <c r="ONI28" s="426"/>
      <c r="ONJ28" s="3"/>
      <c r="ONK28" s="564"/>
      <c r="ONL28" s="3"/>
      <c r="ONM28" s="426"/>
      <c r="ONN28" s="3"/>
      <c r="ONO28" s="564"/>
      <c r="ONP28" s="3"/>
      <c r="ONQ28" s="426"/>
      <c r="ONR28" s="3"/>
      <c r="ONS28" s="564"/>
      <c r="ONT28" s="3"/>
      <c r="ONU28" s="426"/>
      <c r="ONV28" s="3"/>
      <c r="ONW28" s="564"/>
      <c r="ONX28" s="3"/>
      <c r="ONY28" s="426"/>
      <c r="ONZ28" s="3"/>
      <c r="OOA28" s="564"/>
      <c r="OOB28" s="3"/>
      <c r="OOC28" s="426"/>
      <c r="OOD28" s="3"/>
      <c r="OOE28" s="564"/>
      <c r="OOF28" s="3"/>
      <c r="OOG28" s="426"/>
      <c r="OOH28" s="3"/>
      <c r="OOI28" s="564"/>
      <c r="OOJ28" s="3"/>
      <c r="OOK28" s="426"/>
      <c r="OOL28" s="3"/>
      <c r="OOM28" s="564"/>
      <c r="OON28" s="3"/>
      <c r="OOO28" s="426"/>
      <c r="OOP28" s="3"/>
      <c r="OOQ28" s="564"/>
      <c r="OOR28" s="3"/>
      <c r="OOS28" s="426"/>
      <c r="OOT28" s="3"/>
      <c r="OOU28" s="564"/>
      <c r="OOV28" s="3"/>
      <c r="OOW28" s="426"/>
      <c r="OOX28" s="3"/>
      <c r="OOY28" s="564"/>
      <c r="OOZ28" s="3"/>
      <c r="OPA28" s="426"/>
      <c r="OPB28" s="3"/>
      <c r="OPC28" s="564"/>
      <c r="OPD28" s="3"/>
      <c r="OPE28" s="426"/>
      <c r="OPF28" s="3"/>
      <c r="OPG28" s="564"/>
      <c r="OPH28" s="3"/>
      <c r="OPI28" s="426"/>
      <c r="OPJ28" s="3"/>
      <c r="OPK28" s="564"/>
      <c r="OPL28" s="3"/>
      <c r="OPM28" s="426"/>
      <c r="OPN28" s="3"/>
      <c r="OPO28" s="564"/>
      <c r="OPP28" s="3"/>
      <c r="OPQ28" s="426"/>
      <c r="OPR28" s="3"/>
      <c r="OPS28" s="564"/>
      <c r="OPT28" s="3"/>
      <c r="OPU28" s="426"/>
      <c r="OPV28" s="3"/>
      <c r="OPW28" s="564"/>
      <c r="OPX28" s="3"/>
      <c r="OPY28" s="426"/>
      <c r="OPZ28" s="3"/>
      <c r="OQA28" s="564"/>
      <c r="OQB28" s="3"/>
      <c r="OQC28" s="426"/>
      <c r="OQD28" s="3"/>
      <c r="OQE28" s="564"/>
      <c r="OQF28" s="3"/>
      <c r="OQG28" s="426"/>
      <c r="OQH28" s="3"/>
      <c r="OQI28" s="564"/>
      <c r="OQJ28" s="3"/>
      <c r="OQK28" s="426"/>
      <c r="OQL28" s="3"/>
      <c r="OQM28" s="564"/>
      <c r="OQN28" s="3"/>
      <c r="OQO28" s="426"/>
      <c r="OQP28" s="3"/>
      <c r="OQQ28" s="564"/>
      <c r="OQR28" s="3"/>
      <c r="OQS28" s="426"/>
      <c r="OQT28" s="3"/>
      <c r="OQU28" s="564"/>
      <c r="OQV28" s="3"/>
      <c r="OQW28" s="426"/>
      <c r="OQX28" s="3"/>
      <c r="OQY28" s="564"/>
      <c r="OQZ28" s="3"/>
      <c r="ORA28" s="426"/>
      <c r="ORB28" s="3"/>
      <c r="ORC28" s="564"/>
      <c r="ORD28" s="3"/>
      <c r="ORE28" s="426"/>
      <c r="ORF28" s="3"/>
      <c r="ORG28" s="564"/>
      <c r="ORH28" s="3"/>
      <c r="ORI28" s="426"/>
      <c r="ORJ28" s="3"/>
      <c r="ORK28" s="564"/>
      <c r="ORL28" s="3"/>
      <c r="ORM28" s="426"/>
      <c r="ORN28" s="3"/>
      <c r="ORO28" s="564"/>
      <c r="ORP28" s="3"/>
      <c r="ORQ28" s="426"/>
      <c r="ORR28" s="3"/>
      <c r="ORS28" s="564"/>
      <c r="ORT28" s="3"/>
      <c r="ORU28" s="426"/>
      <c r="ORV28" s="3"/>
      <c r="ORW28" s="564"/>
      <c r="ORX28" s="3"/>
      <c r="ORY28" s="426"/>
      <c r="ORZ28" s="3"/>
      <c r="OSA28" s="564"/>
      <c r="OSB28" s="3"/>
      <c r="OSC28" s="426"/>
      <c r="OSD28" s="3"/>
      <c r="OSE28" s="564"/>
      <c r="OSF28" s="3"/>
      <c r="OSG28" s="426"/>
      <c r="OSH28" s="3"/>
      <c r="OSI28" s="564"/>
      <c r="OSJ28" s="3"/>
      <c r="OSK28" s="426"/>
      <c r="OSL28" s="3"/>
      <c r="OSM28" s="564"/>
      <c r="OSN28" s="3"/>
      <c r="OSO28" s="426"/>
      <c r="OSP28" s="3"/>
      <c r="OSQ28" s="564"/>
      <c r="OSR28" s="3"/>
      <c r="OSS28" s="426"/>
      <c r="OST28" s="3"/>
      <c r="OSU28" s="564"/>
      <c r="OSV28" s="3"/>
      <c r="OSW28" s="426"/>
      <c r="OSX28" s="3"/>
      <c r="OSY28" s="564"/>
      <c r="OSZ28" s="3"/>
      <c r="OTA28" s="426"/>
      <c r="OTB28" s="3"/>
      <c r="OTC28" s="564"/>
      <c r="OTD28" s="3"/>
      <c r="OTE28" s="426"/>
      <c r="OTF28" s="3"/>
      <c r="OTG28" s="564"/>
      <c r="OTH28" s="3"/>
      <c r="OTI28" s="426"/>
      <c r="OTJ28" s="3"/>
      <c r="OTK28" s="564"/>
      <c r="OTL28" s="3"/>
      <c r="OTM28" s="426"/>
      <c r="OTN28" s="3"/>
      <c r="OTO28" s="564"/>
      <c r="OTP28" s="3"/>
      <c r="OTQ28" s="426"/>
      <c r="OTR28" s="3"/>
      <c r="OTS28" s="564"/>
      <c r="OTT28" s="3"/>
      <c r="OTU28" s="426"/>
      <c r="OTV28" s="3"/>
      <c r="OTW28" s="564"/>
      <c r="OTX28" s="3"/>
      <c r="OTY28" s="426"/>
      <c r="OTZ28" s="3"/>
      <c r="OUA28" s="564"/>
      <c r="OUB28" s="3"/>
      <c r="OUC28" s="426"/>
      <c r="OUD28" s="3"/>
      <c r="OUE28" s="564"/>
      <c r="OUF28" s="3"/>
      <c r="OUG28" s="426"/>
      <c r="OUH28" s="3"/>
      <c r="OUI28" s="564"/>
      <c r="OUJ28" s="3"/>
      <c r="OUK28" s="426"/>
      <c r="OUL28" s="3"/>
      <c r="OUM28" s="564"/>
      <c r="OUN28" s="3"/>
      <c r="OUO28" s="426"/>
      <c r="OUP28" s="3"/>
      <c r="OUQ28" s="564"/>
      <c r="OUR28" s="3"/>
      <c r="OUS28" s="426"/>
      <c r="OUT28" s="3"/>
      <c r="OUU28" s="564"/>
      <c r="OUV28" s="3"/>
      <c r="OUW28" s="426"/>
      <c r="OUX28" s="3"/>
      <c r="OUY28" s="564"/>
      <c r="OUZ28" s="3"/>
      <c r="OVA28" s="426"/>
      <c r="OVB28" s="3"/>
      <c r="OVC28" s="564"/>
      <c r="OVD28" s="3"/>
      <c r="OVE28" s="426"/>
      <c r="OVF28" s="3"/>
      <c r="OVG28" s="564"/>
      <c r="OVH28" s="3"/>
      <c r="OVI28" s="426"/>
      <c r="OVJ28" s="3"/>
      <c r="OVK28" s="564"/>
      <c r="OVL28" s="3"/>
      <c r="OVM28" s="426"/>
      <c r="OVN28" s="3"/>
      <c r="OVO28" s="564"/>
      <c r="OVP28" s="3"/>
      <c r="OVQ28" s="426"/>
      <c r="OVR28" s="3"/>
      <c r="OVS28" s="564"/>
      <c r="OVT28" s="3"/>
      <c r="OVU28" s="426"/>
      <c r="OVV28" s="3"/>
      <c r="OVW28" s="564"/>
      <c r="OVX28" s="3"/>
      <c r="OVY28" s="426"/>
      <c r="OVZ28" s="3"/>
      <c r="OWA28" s="564"/>
      <c r="OWB28" s="3"/>
      <c r="OWC28" s="426"/>
      <c r="OWD28" s="3"/>
      <c r="OWE28" s="564"/>
      <c r="OWF28" s="3"/>
      <c r="OWG28" s="426"/>
      <c r="OWH28" s="3"/>
      <c r="OWI28" s="564"/>
      <c r="OWJ28" s="3"/>
      <c r="OWK28" s="426"/>
      <c r="OWL28" s="3"/>
      <c r="OWM28" s="564"/>
      <c r="OWN28" s="3"/>
      <c r="OWO28" s="426"/>
      <c r="OWP28" s="3"/>
      <c r="OWQ28" s="564"/>
      <c r="OWR28" s="3"/>
      <c r="OWS28" s="426"/>
      <c r="OWT28" s="3"/>
      <c r="OWU28" s="564"/>
      <c r="OWV28" s="3"/>
      <c r="OWW28" s="426"/>
      <c r="OWX28" s="3"/>
      <c r="OWY28" s="564"/>
      <c r="OWZ28" s="3"/>
      <c r="OXA28" s="426"/>
      <c r="OXB28" s="3"/>
      <c r="OXC28" s="564"/>
      <c r="OXD28" s="3"/>
      <c r="OXE28" s="426"/>
      <c r="OXF28" s="3"/>
      <c r="OXG28" s="564"/>
      <c r="OXH28" s="3"/>
      <c r="OXI28" s="426"/>
      <c r="OXJ28" s="3"/>
      <c r="OXK28" s="564"/>
      <c r="OXL28" s="3"/>
      <c r="OXM28" s="426"/>
      <c r="OXN28" s="3"/>
      <c r="OXO28" s="564"/>
      <c r="OXP28" s="3"/>
      <c r="OXQ28" s="426"/>
      <c r="OXR28" s="3"/>
      <c r="OXS28" s="564"/>
      <c r="OXT28" s="3"/>
      <c r="OXU28" s="426"/>
      <c r="OXV28" s="3"/>
      <c r="OXW28" s="564"/>
      <c r="OXX28" s="3"/>
      <c r="OXY28" s="426"/>
      <c r="OXZ28" s="3"/>
      <c r="OYA28" s="564"/>
      <c r="OYB28" s="3"/>
      <c r="OYC28" s="426"/>
      <c r="OYD28" s="3"/>
      <c r="OYE28" s="564"/>
      <c r="OYF28" s="3"/>
      <c r="OYG28" s="426"/>
      <c r="OYH28" s="3"/>
      <c r="OYI28" s="564"/>
      <c r="OYJ28" s="3"/>
      <c r="OYK28" s="426"/>
      <c r="OYL28" s="3"/>
      <c r="OYM28" s="564"/>
      <c r="OYN28" s="3"/>
      <c r="OYO28" s="426"/>
      <c r="OYP28" s="3"/>
      <c r="OYQ28" s="564"/>
      <c r="OYR28" s="3"/>
      <c r="OYS28" s="426"/>
      <c r="OYT28" s="3"/>
      <c r="OYU28" s="564"/>
      <c r="OYV28" s="3"/>
      <c r="OYW28" s="426"/>
      <c r="OYX28" s="3"/>
      <c r="OYY28" s="564"/>
      <c r="OYZ28" s="3"/>
      <c r="OZA28" s="426"/>
      <c r="OZB28" s="3"/>
      <c r="OZC28" s="564"/>
      <c r="OZD28" s="3"/>
      <c r="OZE28" s="426"/>
      <c r="OZF28" s="3"/>
      <c r="OZG28" s="564"/>
      <c r="OZH28" s="3"/>
      <c r="OZI28" s="426"/>
      <c r="OZJ28" s="3"/>
      <c r="OZK28" s="564"/>
      <c r="OZL28" s="3"/>
      <c r="OZM28" s="426"/>
      <c r="OZN28" s="3"/>
      <c r="OZO28" s="564"/>
      <c r="OZP28" s="3"/>
      <c r="OZQ28" s="426"/>
      <c r="OZR28" s="3"/>
      <c r="OZS28" s="564"/>
      <c r="OZT28" s="3"/>
      <c r="OZU28" s="426"/>
      <c r="OZV28" s="3"/>
      <c r="OZW28" s="564"/>
      <c r="OZX28" s="3"/>
      <c r="OZY28" s="426"/>
      <c r="OZZ28" s="3"/>
      <c r="PAA28" s="564"/>
      <c r="PAB28" s="3"/>
      <c r="PAC28" s="426"/>
      <c r="PAD28" s="3"/>
      <c r="PAE28" s="564"/>
      <c r="PAF28" s="3"/>
      <c r="PAG28" s="426"/>
      <c r="PAH28" s="3"/>
      <c r="PAI28" s="564"/>
      <c r="PAJ28" s="3"/>
      <c r="PAK28" s="426"/>
      <c r="PAL28" s="3"/>
      <c r="PAM28" s="564"/>
      <c r="PAN28" s="3"/>
      <c r="PAO28" s="426"/>
      <c r="PAP28" s="3"/>
      <c r="PAQ28" s="564"/>
      <c r="PAR28" s="3"/>
      <c r="PAS28" s="426"/>
      <c r="PAT28" s="3"/>
      <c r="PAU28" s="564"/>
      <c r="PAV28" s="3"/>
      <c r="PAW28" s="426"/>
      <c r="PAX28" s="3"/>
      <c r="PAY28" s="564"/>
      <c r="PAZ28" s="3"/>
      <c r="PBA28" s="426"/>
      <c r="PBB28" s="3"/>
      <c r="PBC28" s="564"/>
      <c r="PBD28" s="3"/>
      <c r="PBE28" s="426"/>
      <c r="PBF28" s="3"/>
      <c r="PBG28" s="564"/>
      <c r="PBH28" s="3"/>
      <c r="PBI28" s="426"/>
      <c r="PBJ28" s="3"/>
      <c r="PBK28" s="564"/>
      <c r="PBL28" s="3"/>
      <c r="PBM28" s="426"/>
      <c r="PBN28" s="3"/>
      <c r="PBO28" s="564"/>
      <c r="PBP28" s="3"/>
      <c r="PBQ28" s="426"/>
      <c r="PBR28" s="3"/>
      <c r="PBS28" s="564"/>
      <c r="PBT28" s="3"/>
      <c r="PBU28" s="426"/>
      <c r="PBV28" s="3"/>
      <c r="PBW28" s="564"/>
      <c r="PBX28" s="3"/>
      <c r="PBY28" s="426"/>
      <c r="PBZ28" s="3"/>
      <c r="PCA28" s="564"/>
      <c r="PCB28" s="3"/>
      <c r="PCC28" s="426"/>
      <c r="PCD28" s="3"/>
      <c r="PCE28" s="564"/>
      <c r="PCF28" s="3"/>
      <c r="PCG28" s="426"/>
      <c r="PCH28" s="3"/>
      <c r="PCI28" s="564"/>
      <c r="PCJ28" s="3"/>
      <c r="PCK28" s="426"/>
      <c r="PCL28" s="3"/>
      <c r="PCM28" s="564"/>
      <c r="PCN28" s="3"/>
      <c r="PCO28" s="426"/>
      <c r="PCP28" s="3"/>
      <c r="PCQ28" s="564"/>
      <c r="PCR28" s="3"/>
      <c r="PCS28" s="426"/>
      <c r="PCT28" s="3"/>
      <c r="PCU28" s="564"/>
      <c r="PCV28" s="3"/>
      <c r="PCW28" s="426"/>
      <c r="PCX28" s="3"/>
      <c r="PCY28" s="564"/>
      <c r="PCZ28" s="3"/>
      <c r="PDA28" s="426"/>
      <c r="PDB28" s="3"/>
      <c r="PDC28" s="564"/>
      <c r="PDD28" s="3"/>
      <c r="PDE28" s="426"/>
      <c r="PDF28" s="3"/>
      <c r="PDG28" s="564"/>
      <c r="PDH28" s="3"/>
      <c r="PDI28" s="426"/>
      <c r="PDJ28" s="3"/>
      <c r="PDK28" s="564"/>
      <c r="PDL28" s="3"/>
      <c r="PDM28" s="426"/>
      <c r="PDN28" s="3"/>
      <c r="PDO28" s="564"/>
      <c r="PDP28" s="3"/>
      <c r="PDQ28" s="426"/>
      <c r="PDR28" s="3"/>
      <c r="PDS28" s="564"/>
      <c r="PDT28" s="3"/>
      <c r="PDU28" s="426"/>
      <c r="PDV28" s="3"/>
      <c r="PDW28" s="564"/>
      <c r="PDX28" s="3"/>
      <c r="PDY28" s="426"/>
      <c r="PDZ28" s="3"/>
      <c r="PEA28" s="564"/>
      <c r="PEB28" s="3"/>
      <c r="PEC28" s="426"/>
      <c r="PED28" s="3"/>
      <c r="PEE28" s="564"/>
      <c r="PEF28" s="3"/>
      <c r="PEG28" s="426"/>
      <c r="PEH28" s="3"/>
      <c r="PEI28" s="564"/>
      <c r="PEJ28" s="3"/>
      <c r="PEK28" s="426"/>
      <c r="PEL28" s="3"/>
      <c r="PEM28" s="564"/>
      <c r="PEN28" s="3"/>
      <c r="PEO28" s="426"/>
      <c r="PEP28" s="3"/>
      <c r="PEQ28" s="564"/>
      <c r="PER28" s="3"/>
      <c r="PES28" s="426"/>
      <c r="PET28" s="3"/>
      <c r="PEU28" s="564"/>
      <c r="PEV28" s="3"/>
      <c r="PEW28" s="426"/>
      <c r="PEX28" s="3"/>
      <c r="PEY28" s="564"/>
      <c r="PEZ28" s="3"/>
      <c r="PFA28" s="426"/>
      <c r="PFB28" s="3"/>
      <c r="PFC28" s="564"/>
      <c r="PFD28" s="3"/>
      <c r="PFE28" s="426"/>
      <c r="PFF28" s="3"/>
      <c r="PFG28" s="564"/>
      <c r="PFH28" s="3"/>
      <c r="PFI28" s="426"/>
      <c r="PFJ28" s="3"/>
      <c r="PFK28" s="564"/>
      <c r="PFL28" s="3"/>
      <c r="PFM28" s="426"/>
      <c r="PFN28" s="3"/>
      <c r="PFO28" s="564"/>
      <c r="PFP28" s="3"/>
      <c r="PFQ28" s="426"/>
      <c r="PFR28" s="3"/>
      <c r="PFS28" s="564"/>
      <c r="PFT28" s="3"/>
      <c r="PFU28" s="426"/>
      <c r="PFV28" s="3"/>
      <c r="PFW28" s="564"/>
      <c r="PFX28" s="3"/>
      <c r="PFY28" s="426"/>
      <c r="PFZ28" s="3"/>
      <c r="PGA28" s="564"/>
      <c r="PGB28" s="3"/>
      <c r="PGC28" s="426"/>
      <c r="PGD28" s="3"/>
      <c r="PGE28" s="564"/>
      <c r="PGF28" s="3"/>
      <c r="PGG28" s="426"/>
      <c r="PGH28" s="3"/>
      <c r="PGI28" s="564"/>
      <c r="PGJ28" s="3"/>
      <c r="PGK28" s="426"/>
      <c r="PGL28" s="3"/>
      <c r="PGM28" s="564"/>
      <c r="PGN28" s="3"/>
      <c r="PGO28" s="426"/>
      <c r="PGP28" s="3"/>
      <c r="PGQ28" s="564"/>
      <c r="PGR28" s="3"/>
      <c r="PGS28" s="426"/>
      <c r="PGT28" s="3"/>
      <c r="PGU28" s="564"/>
      <c r="PGV28" s="3"/>
      <c r="PGW28" s="426"/>
      <c r="PGX28" s="3"/>
      <c r="PGY28" s="564"/>
      <c r="PGZ28" s="3"/>
      <c r="PHA28" s="426"/>
      <c r="PHB28" s="3"/>
      <c r="PHC28" s="564"/>
      <c r="PHD28" s="3"/>
      <c r="PHE28" s="426"/>
      <c r="PHF28" s="3"/>
      <c r="PHG28" s="564"/>
      <c r="PHH28" s="3"/>
      <c r="PHI28" s="426"/>
      <c r="PHJ28" s="3"/>
      <c r="PHK28" s="564"/>
      <c r="PHL28" s="3"/>
      <c r="PHM28" s="426"/>
      <c r="PHN28" s="3"/>
      <c r="PHO28" s="564"/>
      <c r="PHP28" s="3"/>
      <c r="PHQ28" s="426"/>
      <c r="PHR28" s="3"/>
      <c r="PHS28" s="564"/>
      <c r="PHT28" s="3"/>
      <c r="PHU28" s="426"/>
      <c r="PHV28" s="3"/>
      <c r="PHW28" s="564"/>
      <c r="PHX28" s="3"/>
      <c r="PHY28" s="426"/>
      <c r="PHZ28" s="3"/>
      <c r="PIA28" s="564"/>
      <c r="PIB28" s="3"/>
      <c r="PIC28" s="426"/>
      <c r="PID28" s="3"/>
      <c r="PIE28" s="564"/>
      <c r="PIF28" s="3"/>
      <c r="PIG28" s="426"/>
      <c r="PIH28" s="3"/>
      <c r="PII28" s="564"/>
      <c r="PIJ28" s="3"/>
      <c r="PIK28" s="426"/>
      <c r="PIL28" s="3"/>
      <c r="PIM28" s="564"/>
      <c r="PIN28" s="3"/>
      <c r="PIO28" s="426"/>
      <c r="PIP28" s="3"/>
      <c r="PIQ28" s="564"/>
      <c r="PIR28" s="3"/>
      <c r="PIS28" s="426"/>
      <c r="PIT28" s="3"/>
      <c r="PIU28" s="564"/>
      <c r="PIV28" s="3"/>
      <c r="PIW28" s="426"/>
      <c r="PIX28" s="3"/>
      <c r="PIY28" s="564"/>
      <c r="PIZ28" s="3"/>
      <c r="PJA28" s="426"/>
      <c r="PJB28" s="3"/>
      <c r="PJC28" s="564"/>
      <c r="PJD28" s="3"/>
      <c r="PJE28" s="426"/>
      <c r="PJF28" s="3"/>
      <c r="PJG28" s="564"/>
      <c r="PJH28" s="3"/>
      <c r="PJI28" s="426"/>
      <c r="PJJ28" s="3"/>
      <c r="PJK28" s="564"/>
      <c r="PJL28" s="3"/>
      <c r="PJM28" s="426"/>
      <c r="PJN28" s="3"/>
      <c r="PJO28" s="564"/>
      <c r="PJP28" s="3"/>
      <c r="PJQ28" s="426"/>
      <c r="PJR28" s="3"/>
      <c r="PJS28" s="564"/>
      <c r="PJT28" s="3"/>
      <c r="PJU28" s="426"/>
      <c r="PJV28" s="3"/>
      <c r="PJW28" s="564"/>
      <c r="PJX28" s="3"/>
      <c r="PJY28" s="426"/>
      <c r="PJZ28" s="3"/>
      <c r="PKA28" s="564"/>
      <c r="PKB28" s="3"/>
      <c r="PKC28" s="426"/>
      <c r="PKD28" s="3"/>
      <c r="PKE28" s="564"/>
      <c r="PKF28" s="3"/>
      <c r="PKG28" s="426"/>
      <c r="PKH28" s="3"/>
      <c r="PKI28" s="564"/>
      <c r="PKJ28" s="3"/>
      <c r="PKK28" s="426"/>
      <c r="PKL28" s="3"/>
      <c r="PKM28" s="564"/>
      <c r="PKN28" s="3"/>
      <c r="PKO28" s="426"/>
      <c r="PKP28" s="3"/>
      <c r="PKQ28" s="564"/>
      <c r="PKR28" s="3"/>
      <c r="PKS28" s="426"/>
      <c r="PKT28" s="3"/>
      <c r="PKU28" s="564"/>
      <c r="PKV28" s="3"/>
      <c r="PKW28" s="426"/>
      <c r="PKX28" s="3"/>
      <c r="PKY28" s="564"/>
      <c r="PKZ28" s="3"/>
      <c r="PLA28" s="426"/>
      <c r="PLB28" s="3"/>
      <c r="PLC28" s="564"/>
      <c r="PLD28" s="3"/>
      <c r="PLE28" s="426"/>
      <c r="PLF28" s="3"/>
      <c r="PLG28" s="564"/>
      <c r="PLH28" s="3"/>
      <c r="PLI28" s="426"/>
      <c r="PLJ28" s="3"/>
      <c r="PLK28" s="564"/>
      <c r="PLL28" s="3"/>
      <c r="PLM28" s="426"/>
      <c r="PLN28" s="3"/>
      <c r="PLO28" s="564"/>
      <c r="PLP28" s="3"/>
      <c r="PLQ28" s="426"/>
      <c r="PLR28" s="3"/>
      <c r="PLS28" s="564"/>
      <c r="PLT28" s="3"/>
      <c r="PLU28" s="426"/>
      <c r="PLV28" s="3"/>
      <c r="PLW28" s="564"/>
      <c r="PLX28" s="3"/>
      <c r="PLY28" s="426"/>
      <c r="PLZ28" s="3"/>
      <c r="PMA28" s="564"/>
      <c r="PMB28" s="3"/>
      <c r="PMC28" s="426"/>
      <c r="PMD28" s="3"/>
      <c r="PME28" s="564"/>
      <c r="PMF28" s="3"/>
      <c r="PMG28" s="426"/>
      <c r="PMH28" s="3"/>
      <c r="PMI28" s="564"/>
      <c r="PMJ28" s="3"/>
      <c r="PMK28" s="426"/>
      <c r="PML28" s="3"/>
      <c r="PMM28" s="564"/>
      <c r="PMN28" s="3"/>
      <c r="PMO28" s="426"/>
      <c r="PMP28" s="3"/>
      <c r="PMQ28" s="564"/>
      <c r="PMR28" s="3"/>
      <c r="PMS28" s="426"/>
      <c r="PMT28" s="3"/>
      <c r="PMU28" s="564"/>
      <c r="PMV28" s="3"/>
      <c r="PMW28" s="426"/>
      <c r="PMX28" s="3"/>
      <c r="PMY28" s="564"/>
      <c r="PMZ28" s="3"/>
      <c r="PNA28" s="426"/>
      <c r="PNB28" s="3"/>
      <c r="PNC28" s="564"/>
      <c r="PND28" s="3"/>
      <c r="PNE28" s="426"/>
      <c r="PNF28" s="3"/>
      <c r="PNG28" s="564"/>
      <c r="PNH28" s="3"/>
      <c r="PNI28" s="426"/>
      <c r="PNJ28" s="3"/>
      <c r="PNK28" s="564"/>
      <c r="PNL28" s="3"/>
      <c r="PNM28" s="426"/>
      <c r="PNN28" s="3"/>
      <c r="PNO28" s="564"/>
      <c r="PNP28" s="3"/>
      <c r="PNQ28" s="426"/>
      <c r="PNR28" s="3"/>
      <c r="PNS28" s="564"/>
      <c r="PNT28" s="3"/>
      <c r="PNU28" s="426"/>
      <c r="PNV28" s="3"/>
      <c r="PNW28" s="564"/>
      <c r="PNX28" s="3"/>
      <c r="PNY28" s="426"/>
      <c r="PNZ28" s="3"/>
      <c r="POA28" s="564"/>
      <c r="POB28" s="3"/>
      <c r="POC28" s="426"/>
      <c r="POD28" s="3"/>
      <c r="POE28" s="564"/>
      <c r="POF28" s="3"/>
      <c r="POG28" s="426"/>
      <c r="POH28" s="3"/>
      <c r="POI28" s="564"/>
      <c r="POJ28" s="3"/>
      <c r="POK28" s="426"/>
      <c r="POL28" s="3"/>
      <c r="POM28" s="564"/>
      <c r="PON28" s="3"/>
      <c r="POO28" s="426"/>
      <c r="POP28" s="3"/>
      <c r="POQ28" s="564"/>
      <c r="POR28" s="3"/>
      <c r="POS28" s="426"/>
      <c r="POT28" s="3"/>
      <c r="POU28" s="564"/>
      <c r="POV28" s="3"/>
      <c r="POW28" s="426"/>
      <c r="POX28" s="3"/>
      <c r="POY28" s="564"/>
      <c r="POZ28" s="3"/>
      <c r="PPA28" s="426"/>
      <c r="PPB28" s="3"/>
      <c r="PPC28" s="564"/>
      <c r="PPD28" s="3"/>
      <c r="PPE28" s="426"/>
      <c r="PPF28" s="3"/>
      <c r="PPG28" s="564"/>
      <c r="PPH28" s="3"/>
      <c r="PPI28" s="426"/>
      <c r="PPJ28" s="3"/>
      <c r="PPK28" s="564"/>
      <c r="PPL28" s="3"/>
      <c r="PPM28" s="426"/>
      <c r="PPN28" s="3"/>
      <c r="PPO28" s="564"/>
      <c r="PPP28" s="3"/>
      <c r="PPQ28" s="426"/>
      <c r="PPR28" s="3"/>
      <c r="PPS28" s="564"/>
      <c r="PPT28" s="3"/>
      <c r="PPU28" s="426"/>
      <c r="PPV28" s="3"/>
      <c r="PPW28" s="564"/>
      <c r="PPX28" s="3"/>
      <c r="PPY28" s="426"/>
      <c r="PPZ28" s="3"/>
      <c r="PQA28" s="564"/>
      <c r="PQB28" s="3"/>
      <c r="PQC28" s="426"/>
      <c r="PQD28" s="3"/>
      <c r="PQE28" s="564"/>
      <c r="PQF28" s="3"/>
      <c r="PQG28" s="426"/>
      <c r="PQH28" s="3"/>
      <c r="PQI28" s="564"/>
      <c r="PQJ28" s="3"/>
      <c r="PQK28" s="426"/>
      <c r="PQL28" s="3"/>
      <c r="PQM28" s="564"/>
      <c r="PQN28" s="3"/>
      <c r="PQO28" s="426"/>
      <c r="PQP28" s="3"/>
      <c r="PQQ28" s="564"/>
      <c r="PQR28" s="3"/>
      <c r="PQS28" s="426"/>
      <c r="PQT28" s="3"/>
      <c r="PQU28" s="564"/>
      <c r="PQV28" s="3"/>
      <c r="PQW28" s="426"/>
      <c r="PQX28" s="3"/>
      <c r="PQY28" s="564"/>
      <c r="PQZ28" s="3"/>
      <c r="PRA28" s="426"/>
      <c r="PRB28" s="3"/>
      <c r="PRC28" s="564"/>
      <c r="PRD28" s="3"/>
      <c r="PRE28" s="426"/>
      <c r="PRF28" s="3"/>
      <c r="PRG28" s="564"/>
      <c r="PRH28" s="3"/>
      <c r="PRI28" s="426"/>
      <c r="PRJ28" s="3"/>
      <c r="PRK28" s="564"/>
      <c r="PRL28" s="3"/>
      <c r="PRM28" s="426"/>
      <c r="PRN28" s="3"/>
      <c r="PRO28" s="564"/>
      <c r="PRP28" s="3"/>
      <c r="PRQ28" s="426"/>
      <c r="PRR28" s="3"/>
      <c r="PRS28" s="564"/>
      <c r="PRT28" s="3"/>
      <c r="PRU28" s="426"/>
      <c r="PRV28" s="3"/>
      <c r="PRW28" s="564"/>
      <c r="PRX28" s="3"/>
      <c r="PRY28" s="426"/>
      <c r="PRZ28" s="3"/>
      <c r="PSA28" s="564"/>
      <c r="PSB28" s="3"/>
      <c r="PSC28" s="426"/>
      <c r="PSD28" s="3"/>
      <c r="PSE28" s="564"/>
      <c r="PSF28" s="3"/>
      <c r="PSG28" s="426"/>
      <c r="PSH28" s="3"/>
      <c r="PSI28" s="564"/>
      <c r="PSJ28" s="3"/>
      <c r="PSK28" s="426"/>
      <c r="PSL28" s="3"/>
      <c r="PSM28" s="564"/>
      <c r="PSN28" s="3"/>
      <c r="PSO28" s="426"/>
      <c r="PSP28" s="3"/>
      <c r="PSQ28" s="564"/>
      <c r="PSR28" s="3"/>
      <c r="PSS28" s="426"/>
      <c r="PST28" s="3"/>
      <c r="PSU28" s="564"/>
      <c r="PSV28" s="3"/>
      <c r="PSW28" s="426"/>
      <c r="PSX28" s="3"/>
      <c r="PSY28" s="564"/>
      <c r="PSZ28" s="3"/>
      <c r="PTA28" s="426"/>
      <c r="PTB28" s="3"/>
      <c r="PTC28" s="564"/>
      <c r="PTD28" s="3"/>
      <c r="PTE28" s="426"/>
      <c r="PTF28" s="3"/>
      <c r="PTG28" s="564"/>
      <c r="PTH28" s="3"/>
      <c r="PTI28" s="426"/>
      <c r="PTJ28" s="3"/>
      <c r="PTK28" s="564"/>
      <c r="PTL28" s="3"/>
      <c r="PTM28" s="426"/>
      <c r="PTN28" s="3"/>
      <c r="PTO28" s="564"/>
      <c r="PTP28" s="3"/>
      <c r="PTQ28" s="426"/>
      <c r="PTR28" s="3"/>
      <c r="PTS28" s="564"/>
      <c r="PTT28" s="3"/>
      <c r="PTU28" s="426"/>
      <c r="PTV28" s="3"/>
      <c r="PTW28" s="564"/>
      <c r="PTX28" s="3"/>
      <c r="PTY28" s="426"/>
      <c r="PTZ28" s="3"/>
      <c r="PUA28" s="564"/>
      <c r="PUB28" s="3"/>
      <c r="PUC28" s="426"/>
      <c r="PUD28" s="3"/>
      <c r="PUE28" s="564"/>
      <c r="PUF28" s="3"/>
      <c r="PUG28" s="426"/>
      <c r="PUH28" s="3"/>
      <c r="PUI28" s="564"/>
      <c r="PUJ28" s="3"/>
      <c r="PUK28" s="426"/>
      <c r="PUL28" s="3"/>
      <c r="PUM28" s="564"/>
      <c r="PUN28" s="3"/>
      <c r="PUO28" s="426"/>
      <c r="PUP28" s="3"/>
      <c r="PUQ28" s="564"/>
      <c r="PUR28" s="3"/>
      <c r="PUS28" s="426"/>
      <c r="PUT28" s="3"/>
      <c r="PUU28" s="564"/>
      <c r="PUV28" s="3"/>
      <c r="PUW28" s="426"/>
      <c r="PUX28" s="3"/>
      <c r="PUY28" s="564"/>
      <c r="PUZ28" s="3"/>
      <c r="PVA28" s="426"/>
      <c r="PVB28" s="3"/>
      <c r="PVC28" s="564"/>
      <c r="PVD28" s="3"/>
      <c r="PVE28" s="426"/>
      <c r="PVF28" s="3"/>
      <c r="PVG28" s="564"/>
      <c r="PVH28" s="3"/>
      <c r="PVI28" s="426"/>
      <c r="PVJ28" s="3"/>
      <c r="PVK28" s="564"/>
      <c r="PVL28" s="3"/>
      <c r="PVM28" s="426"/>
      <c r="PVN28" s="3"/>
      <c r="PVO28" s="564"/>
      <c r="PVP28" s="3"/>
      <c r="PVQ28" s="426"/>
      <c r="PVR28" s="3"/>
      <c r="PVS28" s="564"/>
      <c r="PVT28" s="3"/>
      <c r="PVU28" s="426"/>
      <c r="PVV28" s="3"/>
      <c r="PVW28" s="564"/>
      <c r="PVX28" s="3"/>
      <c r="PVY28" s="426"/>
      <c r="PVZ28" s="3"/>
      <c r="PWA28" s="564"/>
      <c r="PWB28" s="3"/>
      <c r="PWC28" s="426"/>
      <c r="PWD28" s="3"/>
      <c r="PWE28" s="564"/>
      <c r="PWF28" s="3"/>
      <c r="PWG28" s="426"/>
      <c r="PWH28" s="3"/>
      <c r="PWI28" s="564"/>
      <c r="PWJ28" s="3"/>
      <c r="PWK28" s="426"/>
      <c r="PWL28" s="3"/>
      <c r="PWM28" s="564"/>
      <c r="PWN28" s="3"/>
      <c r="PWO28" s="426"/>
      <c r="PWP28" s="3"/>
      <c r="PWQ28" s="564"/>
      <c r="PWR28" s="3"/>
      <c r="PWS28" s="426"/>
      <c r="PWT28" s="3"/>
      <c r="PWU28" s="564"/>
      <c r="PWV28" s="3"/>
      <c r="PWW28" s="426"/>
      <c r="PWX28" s="3"/>
      <c r="PWY28" s="564"/>
      <c r="PWZ28" s="3"/>
      <c r="PXA28" s="426"/>
      <c r="PXB28" s="3"/>
      <c r="PXC28" s="564"/>
      <c r="PXD28" s="3"/>
      <c r="PXE28" s="426"/>
      <c r="PXF28" s="3"/>
      <c r="PXG28" s="564"/>
      <c r="PXH28" s="3"/>
      <c r="PXI28" s="426"/>
      <c r="PXJ28" s="3"/>
      <c r="PXK28" s="564"/>
      <c r="PXL28" s="3"/>
      <c r="PXM28" s="426"/>
      <c r="PXN28" s="3"/>
      <c r="PXO28" s="564"/>
      <c r="PXP28" s="3"/>
      <c r="PXQ28" s="426"/>
      <c r="PXR28" s="3"/>
      <c r="PXS28" s="564"/>
      <c r="PXT28" s="3"/>
      <c r="PXU28" s="426"/>
      <c r="PXV28" s="3"/>
      <c r="PXW28" s="564"/>
      <c r="PXX28" s="3"/>
      <c r="PXY28" s="426"/>
      <c r="PXZ28" s="3"/>
      <c r="PYA28" s="564"/>
      <c r="PYB28" s="3"/>
      <c r="PYC28" s="426"/>
      <c r="PYD28" s="3"/>
      <c r="PYE28" s="564"/>
      <c r="PYF28" s="3"/>
      <c r="PYG28" s="426"/>
      <c r="PYH28" s="3"/>
      <c r="PYI28" s="564"/>
      <c r="PYJ28" s="3"/>
      <c r="PYK28" s="426"/>
      <c r="PYL28" s="3"/>
      <c r="PYM28" s="564"/>
      <c r="PYN28" s="3"/>
      <c r="PYO28" s="426"/>
      <c r="PYP28" s="3"/>
      <c r="PYQ28" s="564"/>
      <c r="PYR28" s="3"/>
      <c r="PYS28" s="426"/>
      <c r="PYT28" s="3"/>
      <c r="PYU28" s="564"/>
      <c r="PYV28" s="3"/>
      <c r="PYW28" s="426"/>
      <c r="PYX28" s="3"/>
      <c r="PYY28" s="564"/>
      <c r="PYZ28" s="3"/>
      <c r="PZA28" s="426"/>
      <c r="PZB28" s="3"/>
      <c r="PZC28" s="564"/>
      <c r="PZD28" s="3"/>
      <c r="PZE28" s="426"/>
      <c r="PZF28" s="3"/>
      <c r="PZG28" s="564"/>
      <c r="PZH28" s="3"/>
      <c r="PZI28" s="426"/>
      <c r="PZJ28" s="3"/>
      <c r="PZK28" s="564"/>
      <c r="PZL28" s="3"/>
      <c r="PZM28" s="426"/>
      <c r="PZN28" s="3"/>
      <c r="PZO28" s="564"/>
      <c r="PZP28" s="3"/>
      <c r="PZQ28" s="426"/>
      <c r="PZR28" s="3"/>
      <c r="PZS28" s="564"/>
      <c r="PZT28" s="3"/>
      <c r="PZU28" s="426"/>
      <c r="PZV28" s="3"/>
      <c r="PZW28" s="564"/>
      <c r="PZX28" s="3"/>
      <c r="PZY28" s="426"/>
      <c r="PZZ28" s="3"/>
      <c r="QAA28" s="564"/>
      <c r="QAB28" s="3"/>
      <c r="QAC28" s="426"/>
      <c r="QAD28" s="3"/>
      <c r="QAE28" s="564"/>
      <c r="QAF28" s="3"/>
      <c r="QAG28" s="426"/>
      <c r="QAH28" s="3"/>
      <c r="QAI28" s="564"/>
      <c r="QAJ28" s="3"/>
      <c r="QAK28" s="426"/>
      <c r="QAL28" s="3"/>
      <c r="QAM28" s="564"/>
      <c r="QAN28" s="3"/>
      <c r="QAO28" s="426"/>
      <c r="QAP28" s="3"/>
      <c r="QAQ28" s="564"/>
      <c r="QAR28" s="3"/>
      <c r="QAS28" s="426"/>
      <c r="QAT28" s="3"/>
      <c r="QAU28" s="564"/>
      <c r="QAV28" s="3"/>
      <c r="QAW28" s="426"/>
      <c r="QAX28" s="3"/>
      <c r="QAY28" s="564"/>
      <c r="QAZ28" s="3"/>
      <c r="QBA28" s="426"/>
      <c r="QBB28" s="3"/>
      <c r="QBC28" s="564"/>
      <c r="QBD28" s="3"/>
      <c r="QBE28" s="426"/>
      <c r="QBF28" s="3"/>
      <c r="QBG28" s="564"/>
      <c r="QBH28" s="3"/>
      <c r="QBI28" s="426"/>
      <c r="QBJ28" s="3"/>
      <c r="QBK28" s="564"/>
      <c r="QBL28" s="3"/>
      <c r="QBM28" s="426"/>
      <c r="QBN28" s="3"/>
      <c r="QBO28" s="564"/>
      <c r="QBP28" s="3"/>
      <c r="QBQ28" s="426"/>
      <c r="QBR28" s="3"/>
      <c r="QBS28" s="564"/>
      <c r="QBT28" s="3"/>
      <c r="QBU28" s="426"/>
      <c r="QBV28" s="3"/>
      <c r="QBW28" s="564"/>
      <c r="QBX28" s="3"/>
      <c r="QBY28" s="426"/>
      <c r="QBZ28" s="3"/>
      <c r="QCA28" s="564"/>
      <c r="QCB28" s="3"/>
      <c r="QCC28" s="426"/>
      <c r="QCD28" s="3"/>
      <c r="QCE28" s="564"/>
      <c r="QCF28" s="3"/>
      <c r="QCG28" s="426"/>
      <c r="QCH28" s="3"/>
      <c r="QCI28" s="564"/>
      <c r="QCJ28" s="3"/>
      <c r="QCK28" s="426"/>
      <c r="QCL28" s="3"/>
      <c r="QCM28" s="564"/>
      <c r="QCN28" s="3"/>
      <c r="QCO28" s="426"/>
      <c r="QCP28" s="3"/>
      <c r="QCQ28" s="564"/>
      <c r="QCR28" s="3"/>
      <c r="QCS28" s="426"/>
      <c r="QCT28" s="3"/>
      <c r="QCU28" s="564"/>
      <c r="QCV28" s="3"/>
      <c r="QCW28" s="426"/>
      <c r="QCX28" s="3"/>
      <c r="QCY28" s="564"/>
      <c r="QCZ28" s="3"/>
      <c r="QDA28" s="426"/>
      <c r="QDB28" s="3"/>
      <c r="QDC28" s="564"/>
      <c r="QDD28" s="3"/>
      <c r="QDE28" s="426"/>
      <c r="QDF28" s="3"/>
      <c r="QDG28" s="564"/>
      <c r="QDH28" s="3"/>
      <c r="QDI28" s="426"/>
      <c r="QDJ28" s="3"/>
      <c r="QDK28" s="564"/>
      <c r="QDL28" s="3"/>
      <c r="QDM28" s="426"/>
      <c r="QDN28" s="3"/>
      <c r="QDO28" s="564"/>
      <c r="QDP28" s="3"/>
      <c r="QDQ28" s="426"/>
      <c r="QDR28" s="3"/>
      <c r="QDS28" s="564"/>
      <c r="QDT28" s="3"/>
      <c r="QDU28" s="426"/>
      <c r="QDV28" s="3"/>
      <c r="QDW28" s="564"/>
      <c r="QDX28" s="3"/>
      <c r="QDY28" s="426"/>
      <c r="QDZ28" s="3"/>
      <c r="QEA28" s="564"/>
      <c r="QEB28" s="3"/>
      <c r="QEC28" s="426"/>
      <c r="QED28" s="3"/>
      <c r="QEE28" s="564"/>
      <c r="QEF28" s="3"/>
      <c r="QEG28" s="426"/>
      <c r="QEH28" s="3"/>
      <c r="QEI28" s="564"/>
      <c r="QEJ28" s="3"/>
      <c r="QEK28" s="426"/>
      <c r="QEL28" s="3"/>
      <c r="QEM28" s="564"/>
      <c r="QEN28" s="3"/>
      <c r="QEO28" s="426"/>
      <c r="QEP28" s="3"/>
      <c r="QEQ28" s="564"/>
      <c r="QER28" s="3"/>
      <c r="QES28" s="426"/>
      <c r="QET28" s="3"/>
      <c r="QEU28" s="564"/>
      <c r="QEV28" s="3"/>
      <c r="QEW28" s="426"/>
      <c r="QEX28" s="3"/>
      <c r="QEY28" s="564"/>
      <c r="QEZ28" s="3"/>
      <c r="QFA28" s="426"/>
      <c r="QFB28" s="3"/>
      <c r="QFC28" s="564"/>
      <c r="QFD28" s="3"/>
      <c r="QFE28" s="426"/>
      <c r="QFF28" s="3"/>
      <c r="QFG28" s="564"/>
      <c r="QFH28" s="3"/>
      <c r="QFI28" s="426"/>
      <c r="QFJ28" s="3"/>
      <c r="QFK28" s="564"/>
      <c r="QFL28" s="3"/>
      <c r="QFM28" s="426"/>
      <c r="QFN28" s="3"/>
      <c r="QFO28" s="564"/>
      <c r="QFP28" s="3"/>
      <c r="QFQ28" s="426"/>
      <c r="QFR28" s="3"/>
      <c r="QFS28" s="564"/>
      <c r="QFT28" s="3"/>
      <c r="QFU28" s="426"/>
      <c r="QFV28" s="3"/>
      <c r="QFW28" s="564"/>
      <c r="QFX28" s="3"/>
      <c r="QFY28" s="426"/>
      <c r="QFZ28" s="3"/>
      <c r="QGA28" s="564"/>
      <c r="QGB28" s="3"/>
      <c r="QGC28" s="426"/>
      <c r="QGD28" s="3"/>
      <c r="QGE28" s="564"/>
      <c r="QGF28" s="3"/>
      <c r="QGG28" s="426"/>
      <c r="QGH28" s="3"/>
      <c r="QGI28" s="564"/>
      <c r="QGJ28" s="3"/>
      <c r="QGK28" s="426"/>
      <c r="QGL28" s="3"/>
      <c r="QGM28" s="564"/>
      <c r="QGN28" s="3"/>
      <c r="QGO28" s="426"/>
      <c r="QGP28" s="3"/>
      <c r="QGQ28" s="564"/>
      <c r="QGR28" s="3"/>
      <c r="QGS28" s="426"/>
      <c r="QGT28" s="3"/>
      <c r="QGU28" s="564"/>
      <c r="QGV28" s="3"/>
      <c r="QGW28" s="426"/>
      <c r="QGX28" s="3"/>
      <c r="QGY28" s="564"/>
      <c r="QGZ28" s="3"/>
      <c r="QHA28" s="426"/>
      <c r="QHB28" s="3"/>
      <c r="QHC28" s="564"/>
      <c r="QHD28" s="3"/>
      <c r="QHE28" s="426"/>
      <c r="QHF28" s="3"/>
      <c r="QHG28" s="564"/>
      <c r="QHH28" s="3"/>
      <c r="QHI28" s="426"/>
      <c r="QHJ28" s="3"/>
      <c r="QHK28" s="564"/>
      <c r="QHL28" s="3"/>
      <c r="QHM28" s="426"/>
      <c r="QHN28" s="3"/>
      <c r="QHO28" s="564"/>
      <c r="QHP28" s="3"/>
      <c r="QHQ28" s="426"/>
      <c r="QHR28" s="3"/>
      <c r="QHS28" s="564"/>
      <c r="QHT28" s="3"/>
      <c r="QHU28" s="426"/>
      <c r="QHV28" s="3"/>
      <c r="QHW28" s="564"/>
      <c r="QHX28" s="3"/>
      <c r="QHY28" s="426"/>
      <c r="QHZ28" s="3"/>
      <c r="QIA28" s="564"/>
      <c r="QIB28" s="3"/>
      <c r="QIC28" s="426"/>
      <c r="QID28" s="3"/>
      <c r="QIE28" s="564"/>
      <c r="QIF28" s="3"/>
      <c r="QIG28" s="426"/>
      <c r="QIH28" s="3"/>
      <c r="QII28" s="564"/>
      <c r="QIJ28" s="3"/>
      <c r="QIK28" s="426"/>
      <c r="QIL28" s="3"/>
      <c r="QIM28" s="564"/>
      <c r="QIN28" s="3"/>
      <c r="QIO28" s="426"/>
      <c r="QIP28" s="3"/>
      <c r="QIQ28" s="564"/>
      <c r="QIR28" s="3"/>
      <c r="QIS28" s="426"/>
      <c r="QIT28" s="3"/>
      <c r="QIU28" s="564"/>
      <c r="QIV28" s="3"/>
      <c r="QIW28" s="426"/>
      <c r="QIX28" s="3"/>
      <c r="QIY28" s="564"/>
      <c r="QIZ28" s="3"/>
      <c r="QJA28" s="426"/>
      <c r="QJB28" s="3"/>
      <c r="QJC28" s="564"/>
      <c r="QJD28" s="3"/>
      <c r="QJE28" s="426"/>
      <c r="QJF28" s="3"/>
      <c r="QJG28" s="564"/>
      <c r="QJH28" s="3"/>
      <c r="QJI28" s="426"/>
      <c r="QJJ28" s="3"/>
      <c r="QJK28" s="564"/>
      <c r="QJL28" s="3"/>
      <c r="QJM28" s="426"/>
      <c r="QJN28" s="3"/>
      <c r="QJO28" s="564"/>
      <c r="QJP28" s="3"/>
      <c r="QJQ28" s="426"/>
      <c r="QJR28" s="3"/>
      <c r="QJS28" s="564"/>
      <c r="QJT28" s="3"/>
      <c r="QJU28" s="426"/>
      <c r="QJV28" s="3"/>
      <c r="QJW28" s="564"/>
      <c r="QJX28" s="3"/>
      <c r="QJY28" s="426"/>
      <c r="QJZ28" s="3"/>
      <c r="QKA28" s="564"/>
      <c r="QKB28" s="3"/>
      <c r="QKC28" s="426"/>
      <c r="QKD28" s="3"/>
      <c r="QKE28" s="564"/>
      <c r="QKF28" s="3"/>
      <c r="QKG28" s="426"/>
      <c r="QKH28" s="3"/>
      <c r="QKI28" s="564"/>
      <c r="QKJ28" s="3"/>
      <c r="QKK28" s="426"/>
      <c r="QKL28" s="3"/>
      <c r="QKM28" s="564"/>
      <c r="QKN28" s="3"/>
      <c r="QKO28" s="426"/>
      <c r="QKP28" s="3"/>
      <c r="QKQ28" s="564"/>
      <c r="QKR28" s="3"/>
      <c r="QKS28" s="426"/>
      <c r="QKT28" s="3"/>
      <c r="QKU28" s="564"/>
      <c r="QKV28" s="3"/>
      <c r="QKW28" s="426"/>
      <c r="QKX28" s="3"/>
      <c r="QKY28" s="564"/>
      <c r="QKZ28" s="3"/>
      <c r="QLA28" s="426"/>
      <c r="QLB28" s="3"/>
      <c r="QLC28" s="564"/>
      <c r="QLD28" s="3"/>
      <c r="QLE28" s="426"/>
      <c r="QLF28" s="3"/>
      <c r="QLG28" s="564"/>
      <c r="QLH28" s="3"/>
      <c r="QLI28" s="426"/>
      <c r="QLJ28" s="3"/>
      <c r="QLK28" s="564"/>
      <c r="QLL28" s="3"/>
      <c r="QLM28" s="426"/>
      <c r="QLN28" s="3"/>
      <c r="QLO28" s="564"/>
      <c r="QLP28" s="3"/>
      <c r="QLQ28" s="426"/>
      <c r="QLR28" s="3"/>
      <c r="QLS28" s="564"/>
      <c r="QLT28" s="3"/>
      <c r="QLU28" s="426"/>
      <c r="QLV28" s="3"/>
      <c r="QLW28" s="564"/>
      <c r="QLX28" s="3"/>
      <c r="QLY28" s="426"/>
      <c r="QLZ28" s="3"/>
      <c r="QMA28" s="564"/>
      <c r="QMB28" s="3"/>
      <c r="QMC28" s="426"/>
      <c r="QMD28" s="3"/>
      <c r="QME28" s="564"/>
      <c r="QMF28" s="3"/>
      <c r="QMG28" s="426"/>
      <c r="QMH28" s="3"/>
      <c r="QMI28" s="564"/>
      <c r="QMJ28" s="3"/>
      <c r="QMK28" s="426"/>
      <c r="QML28" s="3"/>
      <c r="QMM28" s="564"/>
      <c r="QMN28" s="3"/>
      <c r="QMO28" s="426"/>
      <c r="QMP28" s="3"/>
      <c r="QMQ28" s="564"/>
      <c r="QMR28" s="3"/>
      <c r="QMS28" s="426"/>
      <c r="QMT28" s="3"/>
      <c r="QMU28" s="564"/>
      <c r="QMV28" s="3"/>
      <c r="QMW28" s="426"/>
      <c r="QMX28" s="3"/>
      <c r="QMY28" s="564"/>
      <c r="QMZ28" s="3"/>
      <c r="QNA28" s="426"/>
      <c r="QNB28" s="3"/>
      <c r="QNC28" s="564"/>
      <c r="QND28" s="3"/>
      <c r="QNE28" s="426"/>
      <c r="QNF28" s="3"/>
      <c r="QNG28" s="564"/>
      <c r="QNH28" s="3"/>
      <c r="QNI28" s="426"/>
      <c r="QNJ28" s="3"/>
      <c r="QNK28" s="564"/>
      <c r="QNL28" s="3"/>
      <c r="QNM28" s="426"/>
      <c r="QNN28" s="3"/>
      <c r="QNO28" s="564"/>
      <c r="QNP28" s="3"/>
      <c r="QNQ28" s="426"/>
      <c r="QNR28" s="3"/>
      <c r="QNS28" s="564"/>
      <c r="QNT28" s="3"/>
      <c r="QNU28" s="426"/>
      <c r="QNV28" s="3"/>
      <c r="QNW28" s="564"/>
      <c r="QNX28" s="3"/>
      <c r="QNY28" s="426"/>
      <c r="QNZ28" s="3"/>
      <c r="QOA28" s="564"/>
      <c r="QOB28" s="3"/>
      <c r="QOC28" s="426"/>
      <c r="QOD28" s="3"/>
      <c r="QOE28" s="564"/>
      <c r="QOF28" s="3"/>
      <c r="QOG28" s="426"/>
      <c r="QOH28" s="3"/>
      <c r="QOI28" s="564"/>
      <c r="QOJ28" s="3"/>
      <c r="QOK28" s="426"/>
      <c r="QOL28" s="3"/>
      <c r="QOM28" s="564"/>
      <c r="QON28" s="3"/>
      <c r="QOO28" s="426"/>
      <c r="QOP28" s="3"/>
      <c r="QOQ28" s="564"/>
      <c r="QOR28" s="3"/>
      <c r="QOS28" s="426"/>
      <c r="QOT28" s="3"/>
      <c r="QOU28" s="564"/>
      <c r="QOV28" s="3"/>
      <c r="QOW28" s="426"/>
      <c r="QOX28" s="3"/>
      <c r="QOY28" s="564"/>
      <c r="QOZ28" s="3"/>
      <c r="QPA28" s="426"/>
      <c r="QPB28" s="3"/>
      <c r="QPC28" s="564"/>
      <c r="QPD28" s="3"/>
      <c r="QPE28" s="426"/>
      <c r="QPF28" s="3"/>
      <c r="QPG28" s="564"/>
      <c r="QPH28" s="3"/>
      <c r="QPI28" s="426"/>
      <c r="QPJ28" s="3"/>
      <c r="QPK28" s="564"/>
      <c r="QPL28" s="3"/>
      <c r="QPM28" s="426"/>
      <c r="QPN28" s="3"/>
      <c r="QPO28" s="564"/>
      <c r="QPP28" s="3"/>
      <c r="QPQ28" s="426"/>
      <c r="QPR28" s="3"/>
      <c r="QPS28" s="564"/>
      <c r="QPT28" s="3"/>
      <c r="QPU28" s="426"/>
      <c r="QPV28" s="3"/>
      <c r="QPW28" s="564"/>
      <c r="QPX28" s="3"/>
      <c r="QPY28" s="426"/>
      <c r="QPZ28" s="3"/>
      <c r="QQA28" s="564"/>
      <c r="QQB28" s="3"/>
      <c r="QQC28" s="426"/>
      <c r="QQD28" s="3"/>
      <c r="QQE28" s="564"/>
      <c r="QQF28" s="3"/>
      <c r="QQG28" s="426"/>
      <c r="QQH28" s="3"/>
      <c r="QQI28" s="564"/>
      <c r="QQJ28" s="3"/>
      <c r="QQK28" s="426"/>
      <c r="QQL28" s="3"/>
      <c r="QQM28" s="564"/>
      <c r="QQN28" s="3"/>
      <c r="QQO28" s="426"/>
      <c r="QQP28" s="3"/>
      <c r="QQQ28" s="564"/>
      <c r="QQR28" s="3"/>
      <c r="QQS28" s="426"/>
      <c r="QQT28" s="3"/>
      <c r="QQU28" s="564"/>
      <c r="QQV28" s="3"/>
      <c r="QQW28" s="426"/>
      <c r="QQX28" s="3"/>
      <c r="QQY28" s="564"/>
      <c r="QQZ28" s="3"/>
      <c r="QRA28" s="426"/>
      <c r="QRB28" s="3"/>
      <c r="QRC28" s="564"/>
      <c r="QRD28" s="3"/>
      <c r="QRE28" s="426"/>
      <c r="QRF28" s="3"/>
      <c r="QRG28" s="564"/>
      <c r="QRH28" s="3"/>
      <c r="QRI28" s="426"/>
      <c r="QRJ28" s="3"/>
      <c r="QRK28" s="564"/>
      <c r="QRL28" s="3"/>
      <c r="QRM28" s="426"/>
      <c r="QRN28" s="3"/>
      <c r="QRO28" s="564"/>
      <c r="QRP28" s="3"/>
      <c r="QRQ28" s="426"/>
      <c r="QRR28" s="3"/>
      <c r="QRS28" s="564"/>
      <c r="QRT28" s="3"/>
      <c r="QRU28" s="426"/>
      <c r="QRV28" s="3"/>
      <c r="QRW28" s="564"/>
      <c r="QRX28" s="3"/>
      <c r="QRY28" s="426"/>
      <c r="QRZ28" s="3"/>
      <c r="QSA28" s="564"/>
      <c r="QSB28" s="3"/>
      <c r="QSC28" s="426"/>
      <c r="QSD28" s="3"/>
      <c r="QSE28" s="564"/>
      <c r="QSF28" s="3"/>
      <c r="QSG28" s="426"/>
      <c r="QSH28" s="3"/>
      <c r="QSI28" s="564"/>
      <c r="QSJ28" s="3"/>
      <c r="QSK28" s="426"/>
      <c r="QSL28" s="3"/>
      <c r="QSM28" s="564"/>
      <c r="QSN28" s="3"/>
      <c r="QSO28" s="426"/>
      <c r="QSP28" s="3"/>
      <c r="QSQ28" s="564"/>
      <c r="QSR28" s="3"/>
      <c r="QSS28" s="426"/>
      <c r="QST28" s="3"/>
      <c r="QSU28" s="564"/>
      <c r="QSV28" s="3"/>
      <c r="QSW28" s="426"/>
      <c r="QSX28" s="3"/>
      <c r="QSY28" s="564"/>
      <c r="QSZ28" s="3"/>
      <c r="QTA28" s="426"/>
      <c r="QTB28" s="3"/>
      <c r="QTC28" s="564"/>
      <c r="QTD28" s="3"/>
      <c r="QTE28" s="426"/>
      <c r="QTF28" s="3"/>
      <c r="QTG28" s="564"/>
      <c r="QTH28" s="3"/>
      <c r="QTI28" s="426"/>
      <c r="QTJ28" s="3"/>
      <c r="QTK28" s="564"/>
      <c r="QTL28" s="3"/>
      <c r="QTM28" s="426"/>
      <c r="QTN28" s="3"/>
      <c r="QTO28" s="564"/>
      <c r="QTP28" s="3"/>
      <c r="QTQ28" s="426"/>
      <c r="QTR28" s="3"/>
      <c r="QTS28" s="564"/>
      <c r="QTT28" s="3"/>
      <c r="QTU28" s="426"/>
      <c r="QTV28" s="3"/>
      <c r="QTW28" s="564"/>
      <c r="QTX28" s="3"/>
      <c r="QTY28" s="426"/>
      <c r="QTZ28" s="3"/>
      <c r="QUA28" s="564"/>
      <c r="QUB28" s="3"/>
      <c r="QUC28" s="426"/>
      <c r="QUD28" s="3"/>
      <c r="QUE28" s="564"/>
      <c r="QUF28" s="3"/>
      <c r="QUG28" s="426"/>
      <c r="QUH28" s="3"/>
      <c r="QUI28" s="564"/>
      <c r="QUJ28" s="3"/>
      <c r="QUK28" s="426"/>
      <c r="QUL28" s="3"/>
      <c r="QUM28" s="564"/>
      <c r="QUN28" s="3"/>
      <c r="QUO28" s="426"/>
      <c r="QUP28" s="3"/>
      <c r="QUQ28" s="564"/>
      <c r="QUR28" s="3"/>
      <c r="QUS28" s="426"/>
      <c r="QUT28" s="3"/>
      <c r="QUU28" s="564"/>
      <c r="QUV28" s="3"/>
      <c r="QUW28" s="426"/>
      <c r="QUX28" s="3"/>
      <c r="QUY28" s="564"/>
      <c r="QUZ28" s="3"/>
      <c r="QVA28" s="426"/>
      <c r="QVB28" s="3"/>
      <c r="QVC28" s="564"/>
      <c r="QVD28" s="3"/>
      <c r="QVE28" s="426"/>
      <c r="QVF28" s="3"/>
      <c r="QVG28" s="564"/>
      <c r="QVH28" s="3"/>
      <c r="QVI28" s="426"/>
      <c r="QVJ28" s="3"/>
      <c r="QVK28" s="564"/>
      <c r="QVL28" s="3"/>
      <c r="QVM28" s="426"/>
      <c r="QVN28" s="3"/>
      <c r="QVO28" s="564"/>
      <c r="QVP28" s="3"/>
      <c r="QVQ28" s="426"/>
      <c r="QVR28" s="3"/>
      <c r="QVS28" s="564"/>
      <c r="QVT28" s="3"/>
      <c r="QVU28" s="426"/>
      <c r="QVV28" s="3"/>
      <c r="QVW28" s="564"/>
      <c r="QVX28" s="3"/>
      <c r="QVY28" s="426"/>
      <c r="QVZ28" s="3"/>
      <c r="QWA28" s="564"/>
      <c r="QWB28" s="3"/>
      <c r="QWC28" s="426"/>
      <c r="QWD28" s="3"/>
      <c r="QWE28" s="564"/>
      <c r="QWF28" s="3"/>
      <c r="QWG28" s="426"/>
      <c r="QWH28" s="3"/>
      <c r="QWI28" s="564"/>
      <c r="QWJ28" s="3"/>
      <c r="QWK28" s="426"/>
      <c r="QWL28" s="3"/>
      <c r="QWM28" s="564"/>
      <c r="QWN28" s="3"/>
      <c r="QWO28" s="426"/>
      <c r="QWP28" s="3"/>
      <c r="QWQ28" s="564"/>
      <c r="QWR28" s="3"/>
      <c r="QWS28" s="426"/>
      <c r="QWT28" s="3"/>
      <c r="QWU28" s="564"/>
      <c r="QWV28" s="3"/>
      <c r="QWW28" s="426"/>
      <c r="QWX28" s="3"/>
      <c r="QWY28" s="564"/>
      <c r="QWZ28" s="3"/>
      <c r="QXA28" s="426"/>
      <c r="QXB28" s="3"/>
      <c r="QXC28" s="564"/>
      <c r="QXD28" s="3"/>
      <c r="QXE28" s="426"/>
      <c r="QXF28" s="3"/>
      <c r="QXG28" s="564"/>
      <c r="QXH28" s="3"/>
      <c r="QXI28" s="426"/>
      <c r="QXJ28" s="3"/>
      <c r="QXK28" s="564"/>
      <c r="QXL28" s="3"/>
      <c r="QXM28" s="426"/>
      <c r="QXN28" s="3"/>
      <c r="QXO28" s="564"/>
      <c r="QXP28" s="3"/>
      <c r="QXQ28" s="426"/>
      <c r="QXR28" s="3"/>
      <c r="QXS28" s="564"/>
      <c r="QXT28" s="3"/>
      <c r="QXU28" s="426"/>
      <c r="QXV28" s="3"/>
      <c r="QXW28" s="564"/>
      <c r="QXX28" s="3"/>
      <c r="QXY28" s="426"/>
      <c r="QXZ28" s="3"/>
      <c r="QYA28" s="564"/>
      <c r="QYB28" s="3"/>
      <c r="QYC28" s="426"/>
      <c r="QYD28" s="3"/>
      <c r="QYE28" s="564"/>
      <c r="QYF28" s="3"/>
      <c r="QYG28" s="426"/>
      <c r="QYH28" s="3"/>
      <c r="QYI28" s="564"/>
      <c r="QYJ28" s="3"/>
      <c r="QYK28" s="426"/>
      <c r="QYL28" s="3"/>
      <c r="QYM28" s="564"/>
      <c r="QYN28" s="3"/>
      <c r="QYO28" s="426"/>
      <c r="QYP28" s="3"/>
      <c r="QYQ28" s="564"/>
      <c r="QYR28" s="3"/>
      <c r="QYS28" s="426"/>
      <c r="QYT28" s="3"/>
      <c r="QYU28" s="564"/>
      <c r="QYV28" s="3"/>
      <c r="QYW28" s="426"/>
      <c r="QYX28" s="3"/>
      <c r="QYY28" s="564"/>
      <c r="QYZ28" s="3"/>
      <c r="QZA28" s="426"/>
      <c r="QZB28" s="3"/>
      <c r="QZC28" s="564"/>
      <c r="QZD28" s="3"/>
      <c r="QZE28" s="426"/>
      <c r="QZF28" s="3"/>
      <c r="QZG28" s="564"/>
      <c r="QZH28" s="3"/>
      <c r="QZI28" s="426"/>
      <c r="QZJ28" s="3"/>
      <c r="QZK28" s="564"/>
      <c r="QZL28" s="3"/>
      <c r="QZM28" s="426"/>
      <c r="QZN28" s="3"/>
      <c r="QZO28" s="564"/>
      <c r="QZP28" s="3"/>
      <c r="QZQ28" s="426"/>
      <c r="QZR28" s="3"/>
      <c r="QZS28" s="564"/>
      <c r="QZT28" s="3"/>
      <c r="QZU28" s="426"/>
      <c r="QZV28" s="3"/>
      <c r="QZW28" s="564"/>
      <c r="QZX28" s="3"/>
      <c r="QZY28" s="426"/>
      <c r="QZZ28" s="3"/>
      <c r="RAA28" s="564"/>
      <c r="RAB28" s="3"/>
      <c r="RAC28" s="426"/>
      <c r="RAD28" s="3"/>
      <c r="RAE28" s="564"/>
      <c r="RAF28" s="3"/>
      <c r="RAG28" s="426"/>
      <c r="RAH28" s="3"/>
      <c r="RAI28" s="564"/>
      <c r="RAJ28" s="3"/>
      <c r="RAK28" s="426"/>
      <c r="RAL28" s="3"/>
      <c r="RAM28" s="564"/>
      <c r="RAN28" s="3"/>
      <c r="RAO28" s="426"/>
      <c r="RAP28" s="3"/>
      <c r="RAQ28" s="564"/>
      <c r="RAR28" s="3"/>
      <c r="RAS28" s="426"/>
      <c r="RAT28" s="3"/>
      <c r="RAU28" s="564"/>
      <c r="RAV28" s="3"/>
      <c r="RAW28" s="426"/>
      <c r="RAX28" s="3"/>
      <c r="RAY28" s="564"/>
      <c r="RAZ28" s="3"/>
      <c r="RBA28" s="426"/>
      <c r="RBB28" s="3"/>
      <c r="RBC28" s="564"/>
      <c r="RBD28" s="3"/>
      <c r="RBE28" s="426"/>
      <c r="RBF28" s="3"/>
      <c r="RBG28" s="564"/>
      <c r="RBH28" s="3"/>
      <c r="RBI28" s="426"/>
      <c r="RBJ28" s="3"/>
      <c r="RBK28" s="564"/>
      <c r="RBL28" s="3"/>
      <c r="RBM28" s="426"/>
      <c r="RBN28" s="3"/>
      <c r="RBO28" s="564"/>
      <c r="RBP28" s="3"/>
      <c r="RBQ28" s="426"/>
      <c r="RBR28" s="3"/>
      <c r="RBS28" s="564"/>
      <c r="RBT28" s="3"/>
      <c r="RBU28" s="426"/>
      <c r="RBV28" s="3"/>
      <c r="RBW28" s="564"/>
      <c r="RBX28" s="3"/>
      <c r="RBY28" s="426"/>
      <c r="RBZ28" s="3"/>
      <c r="RCA28" s="564"/>
      <c r="RCB28" s="3"/>
      <c r="RCC28" s="426"/>
      <c r="RCD28" s="3"/>
      <c r="RCE28" s="564"/>
      <c r="RCF28" s="3"/>
      <c r="RCG28" s="426"/>
      <c r="RCH28" s="3"/>
      <c r="RCI28" s="564"/>
      <c r="RCJ28" s="3"/>
      <c r="RCK28" s="426"/>
      <c r="RCL28" s="3"/>
      <c r="RCM28" s="564"/>
      <c r="RCN28" s="3"/>
      <c r="RCO28" s="426"/>
      <c r="RCP28" s="3"/>
      <c r="RCQ28" s="564"/>
      <c r="RCR28" s="3"/>
      <c r="RCS28" s="426"/>
      <c r="RCT28" s="3"/>
      <c r="RCU28" s="564"/>
      <c r="RCV28" s="3"/>
      <c r="RCW28" s="426"/>
      <c r="RCX28" s="3"/>
      <c r="RCY28" s="564"/>
      <c r="RCZ28" s="3"/>
      <c r="RDA28" s="426"/>
      <c r="RDB28" s="3"/>
      <c r="RDC28" s="564"/>
      <c r="RDD28" s="3"/>
      <c r="RDE28" s="426"/>
      <c r="RDF28" s="3"/>
      <c r="RDG28" s="564"/>
      <c r="RDH28" s="3"/>
      <c r="RDI28" s="426"/>
      <c r="RDJ28" s="3"/>
      <c r="RDK28" s="564"/>
      <c r="RDL28" s="3"/>
      <c r="RDM28" s="426"/>
      <c r="RDN28" s="3"/>
      <c r="RDO28" s="564"/>
      <c r="RDP28" s="3"/>
      <c r="RDQ28" s="426"/>
      <c r="RDR28" s="3"/>
      <c r="RDS28" s="564"/>
      <c r="RDT28" s="3"/>
      <c r="RDU28" s="426"/>
      <c r="RDV28" s="3"/>
      <c r="RDW28" s="564"/>
      <c r="RDX28" s="3"/>
      <c r="RDY28" s="426"/>
      <c r="RDZ28" s="3"/>
      <c r="REA28" s="564"/>
      <c r="REB28" s="3"/>
      <c r="REC28" s="426"/>
      <c r="RED28" s="3"/>
      <c r="REE28" s="564"/>
      <c r="REF28" s="3"/>
      <c r="REG28" s="426"/>
      <c r="REH28" s="3"/>
      <c r="REI28" s="564"/>
      <c r="REJ28" s="3"/>
      <c r="REK28" s="426"/>
      <c r="REL28" s="3"/>
      <c r="REM28" s="564"/>
      <c r="REN28" s="3"/>
      <c r="REO28" s="426"/>
      <c r="REP28" s="3"/>
      <c r="REQ28" s="564"/>
      <c r="RER28" s="3"/>
      <c r="RES28" s="426"/>
      <c r="RET28" s="3"/>
      <c r="REU28" s="564"/>
      <c r="REV28" s="3"/>
      <c r="REW28" s="426"/>
      <c r="REX28" s="3"/>
      <c r="REY28" s="564"/>
      <c r="REZ28" s="3"/>
      <c r="RFA28" s="426"/>
      <c r="RFB28" s="3"/>
      <c r="RFC28" s="564"/>
      <c r="RFD28" s="3"/>
      <c r="RFE28" s="426"/>
      <c r="RFF28" s="3"/>
      <c r="RFG28" s="564"/>
      <c r="RFH28" s="3"/>
      <c r="RFI28" s="426"/>
      <c r="RFJ28" s="3"/>
      <c r="RFK28" s="564"/>
      <c r="RFL28" s="3"/>
      <c r="RFM28" s="426"/>
      <c r="RFN28" s="3"/>
      <c r="RFO28" s="564"/>
      <c r="RFP28" s="3"/>
      <c r="RFQ28" s="426"/>
      <c r="RFR28" s="3"/>
      <c r="RFS28" s="564"/>
      <c r="RFT28" s="3"/>
      <c r="RFU28" s="426"/>
      <c r="RFV28" s="3"/>
      <c r="RFW28" s="564"/>
      <c r="RFX28" s="3"/>
      <c r="RFY28" s="426"/>
      <c r="RFZ28" s="3"/>
      <c r="RGA28" s="564"/>
      <c r="RGB28" s="3"/>
      <c r="RGC28" s="426"/>
      <c r="RGD28" s="3"/>
      <c r="RGE28" s="564"/>
      <c r="RGF28" s="3"/>
      <c r="RGG28" s="426"/>
      <c r="RGH28" s="3"/>
      <c r="RGI28" s="564"/>
      <c r="RGJ28" s="3"/>
      <c r="RGK28" s="426"/>
      <c r="RGL28" s="3"/>
      <c r="RGM28" s="564"/>
      <c r="RGN28" s="3"/>
      <c r="RGO28" s="426"/>
      <c r="RGP28" s="3"/>
      <c r="RGQ28" s="564"/>
      <c r="RGR28" s="3"/>
      <c r="RGS28" s="426"/>
      <c r="RGT28" s="3"/>
      <c r="RGU28" s="564"/>
      <c r="RGV28" s="3"/>
      <c r="RGW28" s="426"/>
      <c r="RGX28" s="3"/>
      <c r="RGY28" s="564"/>
      <c r="RGZ28" s="3"/>
      <c r="RHA28" s="426"/>
      <c r="RHB28" s="3"/>
      <c r="RHC28" s="564"/>
      <c r="RHD28" s="3"/>
      <c r="RHE28" s="426"/>
      <c r="RHF28" s="3"/>
      <c r="RHG28" s="564"/>
      <c r="RHH28" s="3"/>
      <c r="RHI28" s="426"/>
      <c r="RHJ28" s="3"/>
      <c r="RHK28" s="564"/>
      <c r="RHL28" s="3"/>
      <c r="RHM28" s="426"/>
      <c r="RHN28" s="3"/>
      <c r="RHO28" s="564"/>
      <c r="RHP28" s="3"/>
      <c r="RHQ28" s="426"/>
      <c r="RHR28" s="3"/>
      <c r="RHS28" s="564"/>
      <c r="RHT28" s="3"/>
      <c r="RHU28" s="426"/>
      <c r="RHV28" s="3"/>
      <c r="RHW28" s="564"/>
      <c r="RHX28" s="3"/>
      <c r="RHY28" s="426"/>
      <c r="RHZ28" s="3"/>
      <c r="RIA28" s="564"/>
      <c r="RIB28" s="3"/>
      <c r="RIC28" s="426"/>
      <c r="RID28" s="3"/>
      <c r="RIE28" s="564"/>
      <c r="RIF28" s="3"/>
      <c r="RIG28" s="426"/>
      <c r="RIH28" s="3"/>
      <c r="RII28" s="564"/>
      <c r="RIJ28" s="3"/>
      <c r="RIK28" s="426"/>
      <c r="RIL28" s="3"/>
      <c r="RIM28" s="564"/>
      <c r="RIN28" s="3"/>
      <c r="RIO28" s="426"/>
      <c r="RIP28" s="3"/>
      <c r="RIQ28" s="564"/>
      <c r="RIR28" s="3"/>
      <c r="RIS28" s="426"/>
      <c r="RIT28" s="3"/>
      <c r="RIU28" s="564"/>
      <c r="RIV28" s="3"/>
      <c r="RIW28" s="426"/>
      <c r="RIX28" s="3"/>
      <c r="RIY28" s="564"/>
      <c r="RIZ28" s="3"/>
      <c r="RJA28" s="426"/>
      <c r="RJB28" s="3"/>
      <c r="RJC28" s="564"/>
      <c r="RJD28" s="3"/>
      <c r="RJE28" s="426"/>
      <c r="RJF28" s="3"/>
      <c r="RJG28" s="564"/>
      <c r="RJH28" s="3"/>
      <c r="RJI28" s="426"/>
      <c r="RJJ28" s="3"/>
      <c r="RJK28" s="564"/>
      <c r="RJL28" s="3"/>
      <c r="RJM28" s="426"/>
      <c r="RJN28" s="3"/>
      <c r="RJO28" s="564"/>
      <c r="RJP28" s="3"/>
      <c r="RJQ28" s="426"/>
      <c r="RJR28" s="3"/>
      <c r="RJS28" s="564"/>
      <c r="RJT28" s="3"/>
      <c r="RJU28" s="426"/>
      <c r="RJV28" s="3"/>
      <c r="RJW28" s="564"/>
      <c r="RJX28" s="3"/>
      <c r="RJY28" s="426"/>
      <c r="RJZ28" s="3"/>
      <c r="RKA28" s="564"/>
      <c r="RKB28" s="3"/>
      <c r="RKC28" s="426"/>
      <c r="RKD28" s="3"/>
      <c r="RKE28" s="564"/>
      <c r="RKF28" s="3"/>
      <c r="RKG28" s="426"/>
      <c r="RKH28" s="3"/>
      <c r="RKI28" s="564"/>
      <c r="RKJ28" s="3"/>
      <c r="RKK28" s="426"/>
      <c r="RKL28" s="3"/>
      <c r="RKM28" s="564"/>
      <c r="RKN28" s="3"/>
      <c r="RKO28" s="426"/>
      <c r="RKP28" s="3"/>
      <c r="RKQ28" s="564"/>
      <c r="RKR28" s="3"/>
      <c r="RKS28" s="426"/>
      <c r="RKT28" s="3"/>
      <c r="RKU28" s="564"/>
      <c r="RKV28" s="3"/>
      <c r="RKW28" s="426"/>
      <c r="RKX28" s="3"/>
      <c r="RKY28" s="564"/>
      <c r="RKZ28" s="3"/>
      <c r="RLA28" s="426"/>
      <c r="RLB28" s="3"/>
      <c r="RLC28" s="564"/>
      <c r="RLD28" s="3"/>
      <c r="RLE28" s="426"/>
      <c r="RLF28" s="3"/>
      <c r="RLG28" s="564"/>
      <c r="RLH28" s="3"/>
      <c r="RLI28" s="426"/>
      <c r="RLJ28" s="3"/>
      <c r="RLK28" s="564"/>
      <c r="RLL28" s="3"/>
      <c r="RLM28" s="426"/>
      <c r="RLN28" s="3"/>
      <c r="RLO28" s="564"/>
      <c r="RLP28" s="3"/>
      <c r="RLQ28" s="426"/>
      <c r="RLR28" s="3"/>
      <c r="RLS28" s="564"/>
      <c r="RLT28" s="3"/>
      <c r="RLU28" s="426"/>
      <c r="RLV28" s="3"/>
      <c r="RLW28" s="564"/>
      <c r="RLX28" s="3"/>
      <c r="RLY28" s="426"/>
      <c r="RLZ28" s="3"/>
      <c r="RMA28" s="564"/>
      <c r="RMB28" s="3"/>
      <c r="RMC28" s="426"/>
      <c r="RMD28" s="3"/>
      <c r="RME28" s="564"/>
      <c r="RMF28" s="3"/>
      <c r="RMG28" s="426"/>
      <c r="RMH28" s="3"/>
      <c r="RMI28" s="564"/>
      <c r="RMJ28" s="3"/>
      <c r="RMK28" s="426"/>
      <c r="RML28" s="3"/>
      <c r="RMM28" s="564"/>
      <c r="RMN28" s="3"/>
      <c r="RMO28" s="426"/>
      <c r="RMP28" s="3"/>
      <c r="RMQ28" s="564"/>
      <c r="RMR28" s="3"/>
      <c r="RMS28" s="426"/>
      <c r="RMT28" s="3"/>
      <c r="RMU28" s="564"/>
      <c r="RMV28" s="3"/>
      <c r="RMW28" s="426"/>
      <c r="RMX28" s="3"/>
      <c r="RMY28" s="564"/>
      <c r="RMZ28" s="3"/>
      <c r="RNA28" s="426"/>
      <c r="RNB28" s="3"/>
      <c r="RNC28" s="564"/>
      <c r="RND28" s="3"/>
      <c r="RNE28" s="426"/>
      <c r="RNF28" s="3"/>
      <c r="RNG28" s="564"/>
      <c r="RNH28" s="3"/>
      <c r="RNI28" s="426"/>
      <c r="RNJ28" s="3"/>
      <c r="RNK28" s="564"/>
      <c r="RNL28" s="3"/>
      <c r="RNM28" s="426"/>
      <c r="RNN28" s="3"/>
      <c r="RNO28" s="564"/>
      <c r="RNP28" s="3"/>
      <c r="RNQ28" s="426"/>
      <c r="RNR28" s="3"/>
      <c r="RNS28" s="564"/>
      <c r="RNT28" s="3"/>
      <c r="RNU28" s="426"/>
      <c r="RNV28" s="3"/>
      <c r="RNW28" s="564"/>
      <c r="RNX28" s="3"/>
      <c r="RNY28" s="426"/>
      <c r="RNZ28" s="3"/>
      <c r="ROA28" s="564"/>
      <c r="ROB28" s="3"/>
      <c r="ROC28" s="426"/>
      <c r="ROD28" s="3"/>
      <c r="ROE28" s="564"/>
      <c r="ROF28" s="3"/>
      <c r="ROG28" s="426"/>
      <c r="ROH28" s="3"/>
      <c r="ROI28" s="564"/>
      <c r="ROJ28" s="3"/>
      <c r="ROK28" s="426"/>
      <c r="ROL28" s="3"/>
      <c r="ROM28" s="564"/>
      <c r="RON28" s="3"/>
      <c r="ROO28" s="426"/>
      <c r="ROP28" s="3"/>
      <c r="ROQ28" s="564"/>
      <c r="ROR28" s="3"/>
      <c r="ROS28" s="426"/>
      <c r="ROT28" s="3"/>
      <c r="ROU28" s="564"/>
      <c r="ROV28" s="3"/>
      <c r="ROW28" s="426"/>
      <c r="ROX28" s="3"/>
      <c r="ROY28" s="564"/>
      <c r="ROZ28" s="3"/>
      <c r="RPA28" s="426"/>
      <c r="RPB28" s="3"/>
      <c r="RPC28" s="564"/>
      <c r="RPD28" s="3"/>
      <c r="RPE28" s="426"/>
      <c r="RPF28" s="3"/>
      <c r="RPG28" s="564"/>
      <c r="RPH28" s="3"/>
      <c r="RPI28" s="426"/>
      <c r="RPJ28" s="3"/>
      <c r="RPK28" s="564"/>
      <c r="RPL28" s="3"/>
      <c r="RPM28" s="426"/>
      <c r="RPN28" s="3"/>
      <c r="RPO28" s="564"/>
      <c r="RPP28" s="3"/>
      <c r="RPQ28" s="426"/>
      <c r="RPR28" s="3"/>
      <c r="RPS28" s="564"/>
      <c r="RPT28" s="3"/>
      <c r="RPU28" s="426"/>
      <c r="RPV28" s="3"/>
      <c r="RPW28" s="564"/>
      <c r="RPX28" s="3"/>
      <c r="RPY28" s="426"/>
      <c r="RPZ28" s="3"/>
      <c r="RQA28" s="564"/>
      <c r="RQB28" s="3"/>
      <c r="RQC28" s="426"/>
      <c r="RQD28" s="3"/>
      <c r="RQE28" s="564"/>
      <c r="RQF28" s="3"/>
      <c r="RQG28" s="426"/>
      <c r="RQH28" s="3"/>
      <c r="RQI28" s="564"/>
      <c r="RQJ28" s="3"/>
      <c r="RQK28" s="426"/>
      <c r="RQL28" s="3"/>
      <c r="RQM28" s="564"/>
      <c r="RQN28" s="3"/>
      <c r="RQO28" s="426"/>
      <c r="RQP28" s="3"/>
      <c r="RQQ28" s="564"/>
      <c r="RQR28" s="3"/>
      <c r="RQS28" s="426"/>
      <c r="RQT28" s="3"/>
      <c r="RQU28" s="564"/>
      <c r="RQV28" s="3"/>
      <c r="RQW28" s="426"/>
      <c r="RQX28" s="3"/>
      <c r="RQY28" s="564"/>
      <c r="RQZ28" s="3"/>
      <c r="RRA28" s="426"/>
      <c r="RRB28" s="3"/>
      <c r="RRC28" s="564"/>
      <c r="RRD28" s="3"/>
      <c r="RRE28" s="426"/>
      <c r="RRF28" s="3"/>
      <c r="RRG28" s="564"/>
      <c r="RRH28" s="3"/>
      <c r="RRI28" s="426"/>
      <c r="RRJ28" s="3"/>
      <c r="RRK28" s="564"/>
      <c r="RRL28" s="3"/>
      <c r="RRM28" s="426"/>
      <c r="RRN28" s="3"/>
      <c r="RRO28" s="564"/>
      <c r="RRP28" s="3"/>
      <c r="RRQ28" s="426"/>
      <c r="RRR28" s="3"/>
      <c r="RRS28" s="564"/>
      <c r="RRT28" s="3"/>
      <c r="RRU28" s="426"/>
      <c r="RRV28" s="3"/>
      <c r="RRW28" s="564"/>
      <c r="RRX28" s="3"/>
      <c r="RRY28" s="426"/>
      <c r="RRZ28" s="3"/>
      <c r="RSA28" s="564"/>
      <c r="RSB28" s="3"/>
      <c r="RSC28" s="426"/>
      <c r="RSD28" s="3"/>
      <c r="RSE28" s="564"/>
      <c r="RSF28" s="3"/>
      <c r="RSG28" s="426"/>
      <c r="RSH28" s="3"/>
      <c r="RSI28" s="564"/>
      <c r="RSJ28" s="3"/>
      <c r="RSK28" s="426"/>
      <c r="RSL28" s="3"/>
      <c r="RSM28" s="564"/>
      <c r="RSN28" s="3"/>
      <c r="RSO28" s="426"/>
      <c r="RSP28" s="3"/>
      <c r="RSQ28" s="564"/>
      <c r="RSR28" s="3"/>
      <c r="RSS28" s="426"/>
      <c r="RST28" s="3"/>
      <c r="RSU28" s="564"/>
      <c r="RSV28" s="3"/>
      <c r="RSW28" s="426"/>
      <c r="RSX28" s="3"/>
      <c r="RSY28" s="564"/>
      <c r="RSZ28" s="3"/>
      <c r="RTA28" s="426"/>
      <c r="RTB28" s="3"/>
      <c r="RTC28" s="564"/>
      <c r="RTD28" s="3"/>
      <c r="RTE28" s="426"/>
      <c r="RTF28" s="3"/>
      <c r="RTG28" s="564"/>
      <c r="RTH28" s="3"/>
      <c r="RTI28" s="426"/>
      <c r="RTJ28" s="3"/>
      <c r="RTK28" s="564"/>
      <c r="RTL28" s="3"/>
      <c r="RTM28" s="426"/>
      <c r="RTN28" s="3"/>
      <c r="RTO28" s="564"/>
      <c r="RTP28" s="3"/>
      <c r="RTQ28" s="426"/>
      <c r="RTR28" s="3"/>
      <c r="RTS28" s="564"/>
      <c r="RTT28" s="3"/>
      <c r="RTU28" s="426"/>
      <c r="RTV28" s="3"/>
      <c r="RTW28" s="564"/>
      <c r="RTX28" s="3"/>
      <c r="RTY28" s="426"/>
      <c r="RTZ28" s="3"/>
      <c r="RUA28" s="564"/>
      <c r="RUB28" s="3"/>
      <c r="RUC28" s="426"/>
      <c r="RUD28" s="3"/>
      <c r="RUE28" s="564"/>
      <c r="RUF28" s="3"/>
      <c r="RUG28" s="426"/>
      <c r="RUH28" s="3"/>
      <c r="RUI28" s="564"/>
      <c r="RUJ28" s="3"/>
      <c r="RUK28" s="426"/>
      <c r="RUL28" s="3"/>
      <c r="RUM28" s="564"/>
      <c r="RUN28" s="3"/>
      <c r="RUO28" s="426"/>
      <c r="RUP28" s="3"/>
      <c r="RUQ28" s="564"/>
      <c r="RUR28" s="3"/>
      <c r="RUS28" s="426"/>
      <c r="RUT28" s="3"/>
      <c r="RUU28" s="564"/>
      <c r="RUV28" s="3"/>
      <c r="RUW28" s="426"/>
      <c r="RUX28" s="3"/>
      <c r="RUY28" s="564"/>
      <c r="RUZ28" s="3"/>
      <c r="RVA28" s="426"/>
      <c r="RVB28" s="3"/>
      <c r="RVC28" s="564"/>
      <c r="RVD28" s="3"/>
      <c r="RVE28" s="426"/>
      <c r="RVF28" s="3"/>
      <c r="RVG28" s="564"/>
      <c r="RVH28" s="3"/>
      <c r="RVI28" s="426"/>
      <c r="RVJ28" s="3"/>
      <c r="RVK28" s="564"/>
      <c r="RVL28" s="3"/>
      <c r="RVM28" s="426"/>
      <c r="RVN28" s="3"/>
      <c r="RVO28" s="564"/>
      <c r="RVP28" s="3"/>
      <c r="RVQ28" s="426"/>
      <c r="RVR28" s="3"/>
      <c r="RVS28" s="564"/>
      <c r="RVT28" s="3"/>
      <c r="RVU28" s="426"/>
      <c r="RVV28" s="3"/>
      <c r="RVW28" s="564"/>
      <c r="RVX28" s="3"/>
      <c r="RVY28" s="426"/>
      <c r="RVZ28" s="3"/>
      <c r="RWA28" s="564"/>
      <c r="RWB28" s="3"/>
      <c r="RWC28" s="426"/>
      <c r="RWD28" s="3"/>
      <c r="RWE28" s="564"/>
      <c r="RWF28" s="3"/>
      <c r="RWG28" s="426"/>
      <c r="RWH28" s="3"/>
      <c r="RWI28" s="564"/>
      <c r="RWJ28" s="3"/>
      <c r="RWK28" s="426"/>
      <c r="RWL28" s="3"/>
      <c r="RWM28" s="564"/>
      <c r="RWN28" s="3"/>
      <c r="RWO28" s="426"/>
      <c r="RWP28" s="3"/>
      <c r="RWQ28" s="564"/>
      <c r="RWR28" s="3"/>
      <c r="RWS28" s="426"/>
      <c r="RWT28" s="3"/>
      <c r="RWU28" s="564"/>
      <c r="RWV28" s="3"/>
      <c r="RWW28" s="426"/>
      <c r="RWX28" s="3"/>
      <c r="RWY28" s="564"/>
      <c r="RWZ28" s="3"/>
      <c r="RXA28" s="426"/>
      <c r="RXB28" s="3"/>
      <c r="RXC28" s="564"/>
      <c r="RXD28" s="3"/>
      <c r="RXE28" s="426"/>
      <c r="RXF28" s="3"/>
      <c r="RXG28" s="564"/>
      <c r="RXH28" s="3"/>
      <c r="RXI28" s="426"/>
      <c r="RXJ28" s="3"/>
      <c r="RXK28" s="564"/>
      <c r="RXL28" s="3"/>
      <c r="RXM28" s="426"/>
      <c r="RXN28" s="3"/>
      <c r="RXO28" s="564"/>
      <c r="RXP28" s="3"/>
      <c r="RXQ28" s="426"/>
      <c r="RXR28" s="3"/>
      <c r="RXS28" s="564"/>
      <c r="RXT28" s="3"/>
      <c r="RXU28" s="426"/>
      <c r="RXV28" s="3"/>
      <c r="RXW28" s="564"/>
      <c r="RXX28" s="3"/>
      <c r="RXY28" s="426"/>
      <c r="RXZ28" s="3"/>
      <c r="RYA28" s="564"/>
      <c r="RYB28" s="3"/>
      <c r="RYC28" s="426"/>
      <c r="RYD28" s="3"/>
      <c r="RYE28" s="564"/>
      <c r="RYF28" s="3"/>
      <c r="RYG28" s="426"/>
      <c r="RYH28" s="3"/>
      <c r="RYI28" s="564"/>
      <c r="RYJ28" s="3"/>
      <c r="RYK28" s="426"/>
      <c r="RYL28" s="3"/>
      <c r="RYM28" s="564"/>
      <c r="RYN28" s="3"/>
      <c r="RYO28" s="426"/>
      <c r="RYP28" s="3"/>
      <c r="RYQ28" s="564"/>
      <c r="RYR28" s="3"/>
      <c r="RYS28" s="426"/>
      <c r="RYT28" s="3"/>
      <c r="RYU28" s="564"/>
      <c r="RYV28" s="3"/>
      <c r="RYW28" s="426"/>
      <c r="RYX28" s="3"/>
      <c r="RYY28" s="564"/>
      <c r="RYZ28" s="3"/>
      <c r="RZA28" s="426"/>
      <c r="RZB28" s="3"/>
      <c r="RZC28" s="564"/>
      <c r="RZD28" s="3"/>
      <c r="RZE28" s="426"/>
      <c r="RZF28" s="3"/>
      <c r="RZG28" s="564"/>
      <c r="RZH28" s="3"/>
      <c r="RZI28" s="426"/>
      <c r="RZJ28" s="3"/>
      <c r="RZK28" s="564"/>
      <c r="RZL28" s="3"/>
      <c r="RZM28" s="426"/>
      <c r="RZN28" s="3"/>
      <c r="RZO28" s="564"/>
      <c r="RZP28" s="3"/>
      <c r="RZQ28" s="426"/>
      <c r="RZR28" s="3"/>
      <c r="RZS28" s="564"/>
      <c r="RZT28" s="3"/>
      <c r="RZU28" s="426"/>
      <c r="RZV28" s="3"/>
      <c r="RZW28" s="564"/>
      <c r="RZX28" s="3"/>
      <c r="RZY28" s="426"/>
      <c r="RZZ28" s="3"/>
      <c r="SAA28" s="564"/>
      <c r="SAB28" s="3"/>
      <c r="SAC28" s="426"/>
      <c r="SAD28" s="3"/>
      <c r="SAE28" s="564"/>
      <c r="SAF28" s="3"/>
      <c r="SAG28" s="426"/>
      <c r="SAH28" s="3"/>
      <c r="SAI28" s="564"/>
      <c r="SAJ28" s="3"/>
      <c r="SAK28" s="426"/>
      <c r="SAL28" s="3"/>
      <c r="SAM28" s="564"/>
      <c r="SAN28" s="3"/>
      <c r="SAO28" s="426"/>
      <c r="SAP28" s="3"/>
      <c r="SAQ28" s="564"/>
      <c r="SAR28" s="3"/>
      <c r="SAS28" s="426"/>
      <c r="SAT28" s="3"/>
      <c r="SAU28" s="564"/>
      <c r="SAV28" s="3"/>
      <c r="SAW28" s="426"/>
      <c r="SAX28" s="3"/>
      <c r="SAY28" s="564"/>
      <c r="SAZ28" s="3"/>
      <c r="SBA28" s="426"/>
      <c r="SBB28" s="3"/>
      <c r="SBC28" s="564"/>
      <c r="SBD28" s="3"/>
      <c r="SBE28" s="426"/>
      <c r="SBF28" s="3"/>
      <c r="SBG28" s="564"/>
      <c r="SBH28" s="3"/>
      <c r="SBI28" s="426"/>
      <c r="SBJ28" s="3"/>
      <c r="SBK28" s="564"/>
      <c r="SBL28" s="3"/>
      <c r="SBM28" s="426"/>
      <c r="SBN28" s="3"/>
      <c r="SBO28" s="564"/>
      <c r="SBP28" s="3"/>
      <c r="SBQ28" s="426"/>
      <c r="SBR28" s="3"/>
      <c r="SBS28" s="564"/>
      <c r="SBT28" s="3"/>
      <c r="SBU28" s="426"/>
      <c r="SBV28" s="3"/>
      <c r="SBW28" s="564"/>
      <c r="SBX28" s="3"/>
      <c r="SBY28" s="426"/>
      <c r="SBZ28" s="3"/>
      <c r="SCA28" s="564"/>
      <c r="SCB28" s="3"/>
      <c r="SCC28" s="426"/>
      <c r="SCD28" s="3"/>
      <c r="SCE28" s="564"/>
      <c r="SCF28" s="3"/>
      <c r="SCG28" s="426"/>
      <c r="SCH28" s="3"/>
      <c r="SCI28" s="564"/>
      <c r="SCJ28" s="3"/>
      <c r="SCK28" s="426"/>
      <c r="SCL28" s="3"/>
      <c r="SCM28" s="564"/>
      <c r="SCN28" s="3"/>
      <c r="SCO28" s="426"/>
      <c r="SCP28" s="3"/>
      <c r="SCQ28" s="564"/>
      <c r="SCR28" s="3"/>
      <c r="SCS28" s="426"/>
      <c r="SCT28" s="3"/>
      <c r="SCU28" s="564"/>
      <c r="SCV28" s="3"/>
      <c r="SCW28" s="426"/>
      <c r="SCX28" s="3"/>
      <c r="SCY28" s="564"/>
      <c r="SCZ28" s="3"/>
      <c r="SDA28" s="426"/>
      <c r="SDB28" s="3"/>
      <c r="SDC28" s="564"/>
      <c r="SDD28" s="3"/>
      <c r="SDE28" s="426"/>
      <c r="SDF28" s="3"/>
      <c r="SDG28" s="564"/>
      <c r="SDH28" s="3"/>
      <c r="SDI28" s="426"/>
      <c r="SDJ28" s="3"/>
      <c r="SDK28" s="564"/>
      <c r="SDL28" s="3"/>
      <c r="SDM28" s="426"/>
      <c r="SDN28" s="3"/>
      <c r="SDO28" s="564"/>
      <c r="SDP28" s="3"/>
      <c r="SDQ28" s="426"/>
      <c r="SDR28" s="3"/>
      <c r="SDS28" s="564"/>
      <c r="SDT28" s="3"/>
      <c r="SDU28" s="426"/>
      <c r="SDV28" s="3"/>
      <c r="SDW28" s="564"/>
      <c r="SDX28" s="3"/>
      <c r="SDY28" s="426"/>
      <c r="SDZ28" s="3"/>
      <c r="SEA28" s="564"/>
      <c r="SEB28" s="3"/>
      <c r="SEC28" s="426"/>
      <c r="SED28" s="3"/>
      <c r="SEE28" s="564"/>
      <c r="SEF28" s="3"/>
      <c r="SEG28" s="426"/>
      <c r="SEH28" s="3"/>
      <c r="SEI28" s="564"/>
      <c r="SEJ28" s="3"/>
      <c r="SEK28" s="426"/>
      <c r="SEL28" s="3"/>
      <c r="SEM28" s="564"/>
      <c r="SEN28" s="3"/>
      <c r="SEO28" s="426"/>
      <c r="SEP28" s="3"/>
      <c r="SEQ28" s="564"/>
      <c r="SER28" s="3"/>
      <c r="SES28" s="426"/>
      <c r="SET28" s="3"/>
      <c r="SEU28" s="564"/>
      <c r="SEV28" s="3"/>
      <c r="SEW28" s="426"/>
      <c r="SEX28" s="3"/>
      <c r="SEY28" s="564"/>
      <c r="SEZ28" s="3"/>
      <c r="SFA28" s="426"/>
      <c r="SFB28" s="3"/>
      <c r="SFC28" s="564"/>
      <c r="SFD28" s="3"/>
      <c r="SFE28" s="426"/>
      <c r="SFF28" s="3"/>
      <c r="SFG28" s="564"/>
      <c r="SFH28" s="3"/>
      <c r="SFI28" s="426"/>
      <c r="SFJ28" s="3"/>
      <c r="SFK28" s="564"/>
      <c r="SFL28" s="3"/>
      <c r="SFM28" s="426"/>
      <c r="SFN28" s="3"/>
      <c r="SFO28" s="564"/>
      <c r="SFP28" s="3"/>
      <c r="SFQ28" s="426"/>
      <c r="SFR28" s="3"/>
      <c r="SFS28" s="564"/>
      <c r="SFT28" s="3"/>
      <c r="SFU28" s="426"/>
      <c r="SFV28" s="3"/>
      <c r="SFW28" s="564"/>
      <c r="SFX28" s="3"/>
      <c r="SFY28" s="426"/>
      <c r="SFZ28" s="3"/>
      <c r="SGA28" s="564"/>
      <c r="SGB28" s="3"/>
      <c r="SGC28" s="426"/>
      <c r="SGD28" s="3"/>
      <c r="SGE28" s="564"/>
      <c r="SGF28" s="3"/>
      <c r="SGG28" s="426"/>
      <c r="SGH28" s="3"/>
      <c r="SGI28" s="564"/>
      <c r="SGJ28" s="3"/>
      <c r="SGK28" s="426"/>
      <c r="SGL28" s="3"/>
      <c r="SGM28" s="564"/>
      <c r="SGN28" s="3"/>
      <c r="SGO28" s="426"/>
      <c r="SGP28" s="3"/>
      <c r="SGQ28" s="564"/>
      <c r="SGR28" s="3"/>
      <c r="SGS28" s="426"/>
      <c r="SGT28" s="3"/>
      <c r="SGU28" s="564"/>
      <c r="SGV28" s="3"/>
      <c r="SGW28" s="426"/>
      <c r="SGX28" s="3"/>
      <c r="SGY28" s="564"/>
      <c r="SGZ28" s="3"/>
      <c r="SHA28" s="426"/>
      <c r="SHB28" s="3"/>
      <c r="SHC28" s="564"/>
      <c r="SHD28" s="3"/>
      <c r="SHE28" s="426"/>
      <c r="SHF28" s="3"/>
      <c r="SHG28" s="564"/>
      <c r="SHH28" s="3"/>
      <c r="SHI28" s="426"/>
      <c r="SHJ28" s="3"/>
      <c r="SHK28" s="564"/>
      <c r="SHL28" s="3"/>
      <c r="SHM28" s="426"/>
      <c r="SHN28" s="3"/>
      <c r="SHO28" s="564"/>
      <c r="SHP28" s="3"/>
      <c r="SHQ28" s="426"/>
      <c r="SHR28" s="3"/>
      <c r="SHS28" s="564"/>
      <c r="SHT28" s="3"/>
      <c r="SHU28" s="426"/>
      <c r="SHV28" s="3"/>
      <c r="SHW28" s="564"/>
      <c r="SHX28" s="3"/>
      <c r="SHY28" s="426"/>
      <c r="SHZ28" s="3"/>
      <c r="SIA28" s="564"/>
      <c r="SIB28" s="3"/>
      <c r="SIC28" s="426"/>
      <c r="SID28" s="3"/>
      <c r="SIE28" s="564"/>
      <c r="SIF28" s="3"/>
      <c r="SIG28" s="426"/>
      <c r="SIH28" s="3"/>
      <c r="SII28" s="564"/>
      <c r="SIJ28" s="3"/>
      <c r="SIK28" s="426"/>
      <c r="SIL28" s="3"/>
      <c r="SIM28" s="564"/>
      <c r="SIN28" s="3"/>
      <c r="SIO28" s="426"/>
      <c r="SIP28" s="3"/>
      <c r="SIQ28" s="564"/>
      <c r="SIR28" s="3"/>
      <c r="SIS28" s="426"/>
      <c r="SIT28" s="3"/>
      <c r="SIU28" s="564"/>
      <c r="SIV28" s="3"/>
      <c r="SIW28" s="426"/>
      <c r="SIX28" s="3"/>
      <c r="SIY28" s="564"/>
      <c r="SIZ28" s="3"/>
      <c r="SJA28" s="426"/>
      <c r="SJB28" s="3"/>
      <c r="SJC28" s="564"/>
      <c r="SJD28" s="3"/>
      <c r="SJE28" s="426"/>
      <c r="SJF28" s="3"/>
      <c r="SJG28" s="564"/>
      <c r="SJH28" s="3"/>
      <c r="SJI28" s="426"/>
      <c r="SJJ28" s="3"/>
      <c r="SJK28" s="564"/>
      <c r="SJL28" s="3"/>
      <c r="SJM28" s="426"/>
      <c r="SJN28" s="3"/>
      <c r="SJO28" s="564"/>
      <c r="SJP28" s="3"/>
      <c r="SJQ28" s="426"/>
      <c r="SJR28" s="3"/>
      <c r="SJS28" s="564"/>
      <c r="SJT28" s="3"/>
      <c r="SJU28" s="426"/>
      <c r="SJV28" s="3"/>
      <c r="SJW28" s="564"/>
      <c r="SJX28" s="3"/>
      <c r="SJY28" s="426"/>
      <c r="SJZ28" s="3"/>
      <c r="SKA28" s="564"/>
      <c r="SKB28" s="3"/>
      <c r="SKC28" s="426"/>
      <c r="SKD28" s="3"/>
      <c r="SKE28" s="564"/>
      <c r="SKF28" s="3"/>
      <c r="SKG28" s="426"/>
      <c r="SKH28" s="3"/>
      <c r="SKI28" s="564"/>
      <c r="SKJ28" s="3"/>
      <c r="SKK28" s="426"/>
      <c r="SKL28" s="3"/>
      <c r="SKM28" s="564"/>
      <c r="SKN28" s="3"/>
      <c r="SKO28" s="426"/>
      <c r="SKP28" s="3"/>
      <c r="SKQ28" s="564"/>
      <c r="SKR28" s="3"/>
      <c r="SKS28" s="426"/>
      <c r="SKT28" s="3"/>
      <c r="SKU28" s="564"/>
      <c r="SKV28" s="3"/>
      <c r="SKW28" s="426"/>
      <c r="SKX28" s="3"/>
      <c r="SKY28" s="564"/>
      <c r="SKZ28" s="3"/>
      <c r="SLA28" s="426"/>
      <c r="SLB28" s="3"/>
      <c r="SLC28" s="564"/>
      <c r="SLD28" s="3"/>
      <c r="SLE28" s="426"/>
      <c r="SLF28" s="3"/>
      <c r="SLG28" s="564"/>
      <c r="SLH28" s="3"/>
      <c r="SLI28" s="426"/>
      <c r="SLJ28" s="3"/>
      <c r="SLK28" s="564"/>
      <c r="SLL28" s="3"/>
      <c r="SLM28" s="426"/>
      <c r="SLN28" s="3"/>
      <c r="SLO28" s="564"/>
      <c r="SLP28" s="3"/>
      <c r="SLQ28" s="426"/>
      <c r="SLR28" s="3"/>
      <c r="SLS28" s="564"/>
      <c r="SLT28" s="3"/>
      <c r="SLU28" s="426"/>
      <c r="SLV28" s="3"/>
      <c r="SLW28" s="564"/>
      <c r="SLX28" s="3"/>
      <c r="SLY28" s="426"/>
      <c r="SLZ28" s="3"/>
      <c r="SMA28" s="564"/>
      <c r="SMB28" s="3"/>
      <c r="SMC28" s="426"/>
      <c r="SMD28" s="3"/>
      <c r="SME28" s="564"/>
      <c r="SMF28" s="3"/>
      <c r="SMG28" s="426"/>
      <c r="SMH28" s="3"/>
      <c r="SMI28" s="564"/>
      <c r="SMJ28" s="3"/>
      <c r="SMK28" s="426"/>
      <c r="SML28" s="3"/>
      <c r="SMM28" s="564"/>
      <c r="SMN28" s="3"/>
      <c r="SMO28" s="426"/>
      <c r="SMP28" s="3"/>
      <c r="SMQ28" s="564"/>
      <c r="SMR28" s="3"/>
      <c r="SMS28" s="426"/>
      <c r="SMT28" s="3"/>
      <c r="SMU28" s="564"/>
      <c r="SMV28" s="3"/>
      <c r="SMW28" s="426"/>
      <c r="SMX28" s="3"/>
      <c r="SMY28" s="564"/>
      <c r="SMZ28" s="3"/>
      <c r="SNA28" s="426"/>
      <c r="SNB28" s="3"/>
      <c r="SNC28" s="564"/>
      <c r="SND28" s="3"/>
      <c r="SNE28" s="426"/>
      <c r="SNF28" s="3"/>
      <c r="SNG28" s="564"/>
      <c r="SNH28" s="3"/>
      <c r="SNI28" s="426"/>
      <c r="SNJ28" s="3"/>
      <c r="SNK28" s="564"/>
      <c r="SNL28" s="3"/>
      <c r="SNM28" s="426"/>
      <c r="SNN28" s="3"/>
      <c r="SNO28" s="564"/>
      <c r="SNP28" s="3"/>
      <c r="SNQ28" s="426"/>
      <c r="SNR28" s="3"/>
      <c r="SNS28" s="564"/>
      <c r="SNT28" s="3"/>
      <c r="SNU28" s="426"/>
      <c r="SNV28" s="3"/>
      <c r="SNW28" s="564"/>
      <c r="SNX28" s="3"/>
      <c r="SNY28" s="426"/>
      <c r="SNZ28" s="3"/>
      <c r="SOA28" s="564"/>
      <c r="SOB28" s="3"/>
      <c r="SOC28" s="426"/>
      <c r="SOD28" s="3"/>
      <c r="SOE28" s="564"/>
      <c r="SOF28" s="3"/>
      <c r="SOG28" s="426"/>
      <c r="SOH28" s="3"/>
      <c r="SOI28" s="564"/>
      <c r="SOJ28" s="3"/>
      <c r="SOK28" s="426"/>
      <c r="SOL28" s="3"/>
      <c r="SOM28" s="564"/>
      <c r="SON28" s="3"/>
      <c r="SOO28" s="426"/>
      <c r="SOP28" s="3"/>
      <c r="SOQ28" s="564"/>
      <c r="SOR28" s="3"/>
      <c r="SOS28" s="426"/>
      <c r="SOT28" s="3"/>
      <c r="SOU28" s="564"/>
      <c r="SOV28" s="3"/>
      <c r="SOW28" s="426"/>
      <c r="SOX28" s="3"/>
      <c r="SOY28" s="564"/>
      <c r="SOZ28" s="3"/>
      <c r="SPA28" s="426"/>
      <c r="SPB28" s="3"/>
      <c r="SPC28" s="564"/>
      <c r="SPD28" s="3"/>
      <c r="SPE28" s="426"/>
      <c r="SPF28" s="3"/>
      <c r="SPG28" s="564"/>
      <c r="SPH28" s="3"/>
      <c r="SPI28" s="426"/>
      <c r="SPJ28" s="3"/>
      <c r="SPK28" s="564"/>
      <c r="SPL28" s="3"/>
      <c r="SPM28" s="426"/>
      <c r="SPN28" s="3"/>
      <c r="SPO28" s="564"/>
      <c r="SPP28" s="3"/>
      <c r="SPQ28" s="426"/>
      <c r="SPR28" s="3"/>
      <c r="SPS28" s="564"/>
      <c r="SPT28" s="3"/>
      <c r="SPU28" s="426"/>
      <c r="SPV28" s="3"/>
      <c r="SPW28" s="564"/>
      <c r="SPX28" s="3"/>
      <c r="SPY28" s="426"/>
      <c r="SPZ28" s="3"/>
      <c r="SQA28" s="564"/>
      <c r="SQB28" s="3"/>
      <c r="SQC28" s="426"/>
      <c r="SQD28" s="3"/>
      <c r="SQE28" s="564"/>
      <c r="SQF28" s="3"/>
      <c r="SQG28" s="426"/>
      <c r="SQH28" s="3"/>
      <c r="SQI28" s="564"/>
      <c r="SQJ28" s="3"/>
      <c r="SQK28" s="426"/>
      <c r="SQL28" s="3"/>
      <c r="SQM28" s="564"/>
      <c r="SQN28" s="3"/>
      <c r="SQO28" s="426"/>
      <c r="SQP28" s="3"/>
      <c r="SQQ28" s="564"/>
      <c r="SQR28" s="3"/>
      <c r="SQS28" s="426"/>
      <c r="SQT28" s="3"/>
      <c r="SQU28" s="564"/>
      <c r="SQV28" s="3"/>
      <c r="SQW28" s="426"/>
      <c r="SQX28" s="3"/>
      <c r="SQY28" s="564"/>
      <c r="SQZ28" s="3"/>
      <c r="SRA28" s="426"/>
      <c r="SRB28" s="3"/>
      <c r="SRC28" s="564"/>
      <c r="SRD28" s="3"/>
      <c r="SRE28" s="426"/>
      <c r="SRF28" s="3"/>
      <c r="SRG28" s="564"/>
      <c r="SRH28" s="3"/>
      <c r="SRI28" s="426"/>
      <c r="SRJ28" s="3"/>
      <c r="SRK28" s="564"/>
      <c r="SRL28" s="3"/>
      <c r="SRM28" s="426"/>
      <c r="SRN28" s="3"/>
      <c r="SRO28" s="564"/>
      <c r="SRP28" s="3"/>
      <c r="SRQ28" s="426"/>
      <c r="SRR28" s="3"/>
      <c r="SRS28" s="564"/>
      <c r="SRT28" s="3"/>
      <c r="SRU28" s="426"/>
      <c r="SRV28" s="3"/>
      <c r="SRW28" s="564"/>
      <c r="SRX28" s="3"/>
      <c r="SRY28" s="426"/>
      <c r="SRZ28" s="3"/>
      <c r="SSA28" s="564"/>
      <c r="SSB28" s="3"/>
      <c r="SSC28" s="426"/>
      <c r="SSD28" s="3"/>
      <c r="SSE28" s="564"/>
      <c r="SSF28" s="3"/>
      <c r="SSG28" s="426"/>
      <c r="SSH28" s="3"/>
      <c r="SSI28" s="564"/>
      <c r="SSJ28" s="3"/>
      <c r="SSK28" s="426"/>
      <c r="SSL28" s="3"/>
      <c r="SSM28" s="564"/>
      <c r="SSN28" s="3"/>
      <c r="SSO28" s="426"/>
      <c r="SSP28" s="3"/>
      <c r="SSQ28" s="564"/>
      <c r="SSR28" s="3"/>
      <c r="SSS28" s="426"/>
      <c r="SST28" s="3"/>
      <c r="SSU28" s="564"/>
      <c r="SSV28" s="3"/>
      <c r="SSW28" s="426"/>
      <c r="SSX28" s="3"/>
      <c r="SSY28" s="564"/>
      <c r="SSZ28" s="3"/>
      <c r="STA28" s="426"/>
      <c r="STB28" s="3"/>
      <c r="STC28" s="564"/>
      <c r="STD28" s="3"/>
      <c r="STE28" s="426"/>
      <c r="STF28" s="3"/>
      <c r="STG28" s="564"/>
      <c r="STH28" s="3"/>
      <c r="STI28" s="426"/>
      <c r="STJ28" s="3"/>
      <c r="STK28" s="564"/>
      <c r="STL28" s="3"/>
      <c r="STM28" s="426"/>
      <c r="STN28" s="3"/>
      <c r="STO28" s="564"/>
      <c r="STP28" s="3"/>
      <c r="STQ28" s="426"/>
      <c r="STR28" s="3"/>
      <c r="STS28" s="564"/>
      <c r="STT28" s="3"/>
      <c r="STU28" s="426"/>
      <c r="STV28" s="3"/>
      <c r="STW28" s="564"/>
      <c r="STX28" s="3"/>
      <c r="STY28" s="426"/>
      <c r="STZ28" s="3"/>
      <c r="SUA28" s="564"/>
      <c r="SUB28" s="3"/>
      <c r="SUC28" s="426"/>
      <c r="SUD28" s="3"/>
      <c r="SUE28" s="564"/>
      <c r="SUF28" s="3"/>
      <c r="SUG28" s="426"/>
      <c r="SUH28" s="3"/>
      <c r="SUI28" s="564"/>
      <c r="SUJ28" s="3"/>
      <c r="SUK28" s="426"/>
      <c r="SUL28" s="3"/>
      <c r="SUM28" s="564"/>
      <c r="SUN28" s="3"/>
      <c r="SUO28" s="426"/>
      <c r="SUP28" s="3"/>
      <c r="SUQ28" s="564"/>
      <c r="SUR28" s="3"/>
      <c r="SUS28" s="426"/>
      <c r="SUT28" s="3"/>
      <c r="SUU28" s="564"/>
      <c r="SUV28" s="3"/>
      <c r="SUW28" s="426"/>
      <c r="SUX28" s="3"/>
      <c r="SUY28" s="564"/>
      <c r="SUZ28" s="3"/>
      <c r="SVA28" s="426"/>
      <c r="SVB28" s="3"/>
      <c r="SVC28" s="564"/>
      <c r="SVD28" s="3"/>
      <c r="SVE28" s="426"/>
      <c r="SVF28" s="3"/>
      <c r="SVG28" s="564"/>
      <c r="SVH28" s="3"/>
      <c r="SVI28" s="426"/>
      <c r="SVJ28" s="3"/>
      <c r="SVK28" s="564"/>
      <c r="SVL28" s="3"/>
      <c r="SVM28" s="426"/>
      <c r="SVN28" s="3"/>
      <c r="SVO28" s="564"/>
      <c r="SVP28" s="3"/>
      <c r="SVQ28" s="426"/>
      <c r="SVR28" s="3"/>
      <c r="SVS28" s="564"/>
      <c r="SVT28" s="3"/>
      <c r="SVU28" s="426"/>
      <c r="SVV28" s="3"/>
      <c r="SVW28" s="564"/>
      <c r="SVX28" s="3"/>
      <c r="SVY28" s="426"/>
      <c r="SVZ28" s="3"/>
      <c r="SWA28" s="564"/>
      <c r="SWB28" s="3"/>
      <c r="SWC28" s="426"/>
      <c r="SWD28" s="3"/>
      <c r="SWE28" s="564"/>
      <c r="SWF28" s="3"/>
      <c r="SWG28" s="426"/>
      <c r="SWH28" s="3"/>
      <c r="SWI28" s="564"/>
      <c r="SWJ28" s="3"/>
      <c r="SWK28" s="426"/>
      <c r="SWL28" s="3"/>
      <c r="SWM28" s="564"/>
      <c r="SWN28" s="3"/>
      <c r="SWO28" s="426"/>
      <c r="SWP28" s="3"/>
      <c r="SWQ28" s="564"/>
      <c r="SWR28" s="3"/>
      <c r="SWS28" s="426"/>
      <c r="SWT28" s="3"/>
      <c r="SWU28" s="564"/>
      <c r="SWV28" s="3"/>
      <c r="SWW28" s="426"/>
      <c r="SWX28" s="3"/>
      <c r="SWY28" s="564"/>
      <c r="SWZ28" s="3"/>
      <c r="SXA28" s="426"/>
      <c r="SXB28" s="3"/>
      <c r="SXC28" s="564"/>
      <c r="SXD28" s="3"/>
      <c r="SXE28" s="426"/>
      <c r="SXF28" s="3"/>
      <c r="SXG28" s="564"/>
      <c r="SXH28" s="3"/>
      <c r="SXI28" s="426"/>
      <c r="SXJ28" s="3"/>
      <c r="SXK28" s="564"/>
      <c r="SXL28" s="3"/>
      <c r="SXM28" s="426"/>
      <c r="SXN28" s="3"/>
      <c r="SXO28" s="564"/>
      <c r="SXP28" s="3"/>
      <c r="SXQ28" s="426"/>
      <c r="SXR28" s="3"/>
      <c r="SXS28" s="564"/>
      <c r="SXT28" s="3"/>
      <c r="SXU28" s="426"/>
      <c r="SXV28" s="3"/>
      <c r="SXW28" s="564"/>
      <c r="SXX28" s="3"/>
      <c r="SXY28" s="426"/>
      <c r="SXZ28" s="3"/>
      <c r="SYA28" s="564"/>
      <c r="SYB28" s="3"/>
      <c r="SYC28" s="426"/>
      <c r="SYD28" s="3"/>
      <c r="SYE28" s="564"/>
      <c r="SYF28" s="3"/>
      <c r="SYG28" s="426"/>
      <c r="SYH28" s="3"/>
      <c r="SYI28" s="564"/>
      <c r="SYJ28" s="3"/>
      <c r="SYK28" s="426"/>
      <c r="SYL28" s="3"/>
      <c r="SYM28" s="564"/>
      <c r="SYN28" s="3"/>
      <c r="SYO28" s="426"/>
      <c r="SYP28" s="3"/>
      <c r="SYQ28" s="564"/>
      <c r="SYR28" s="3"/>
      <c r="SYS28" s="426"/>
      <c r="SYT28" s="3"/>
      <c r="SYU28" s="564"/>
      <c r="SYV28" s="3"/>
      <c r="SYW28" s="426"/>
      <c r="SYX28" s="3"/>
      <c r="SYY28" s="564"/>
      <c r="SYZ28" s="3"/>
      <c r="SZA28" s="426"/>
      <c r="SZB28" s="3"/>
      <c r="SZC28" s="564"/>
      <c r="SZD28" s="3"/>
      <c r="SZE28" s="426"/>
      <c r="SZF28" s="3"/>
      <c r="SZG28" s="564"/>
      <c r="SZH28" s="3"/>
      <c r="SZI28" s="426"/>
      <c r="SZJ28" s="3"/>
      <c r="SZK28" s="564"/>
      <c r="SZL28" s="3"/>
      <c r="SZM28" s="426"/>
      <c r="SZN28" s="3"/>
      <c r="SZO28" s="564"/>
      <c r="SZP28" s="3"/>
      <c r="SZQ28" s="426"/>
      <c r="SZR28" s="3"/>
      <c r="SZS28" s="564"/>
      <c r="SZT28" s="3"/>
      <c r="SZU28" s="426"/>
      <c r="SZV28" s="3"/>
      <c r="SZW28" s="564"/>
      <c r="SZX28" s="3"/>
      <c r="SZY28" s="426"/>
      <c r="SZZ28" s="3"/>
      <c r="TAA28" s="564"/>
      <c r="TAB28" s="3"/>
      <c r="TAC28" s="426"/>
      <c r="TAD28" s="3"/>
      <c r="TAE28" s="564"/>
      <c r="TAF28" s="3"/>
      <c r="TAG28" s="426"/>
      <c r="TAH28" s="3"/>
      <c r="TAI28" s="564"/>
      <c r="TAJ28" s="3"/>
      <c r="TAK28" s="426"/>
      <c r="TAL28" s="3"/>
      <c r="TAM28" s="564"/>
      <c r="TAN28" s="3"/>
      <c r="TAO28" s="426"/>
      <c r="TAP28" s="3"/>
      <c r="TAQ28" s="564"/>
      <c r="TAR28" s="3"/>
      <c r="TAS28" s="426"/>
      <c r="TAT28" s="3"/>
      <c r="TAU28" s="564"/>
      <c r="TAV28" s="3"/>
      <c r="TAW28" s="426"/>
      <c r="TAX28" s="3"/>
      <c r="TAY28" s="564"/>
      <c r="TAZ28" s="3"/>
      <c r="TBA28" s="426"/>
      <c r="TBB28" s="3"/>
      <c r="TBC28" s="564"/>
      <c r="TBD28" s="3"/>
      <c r="TBE28" s="426"/>
      <c r="TBF28" s="3"/>
      <c r="TBG28" s="564"/>
      <c r="TBH28" s="3"/>
      <c r="TBI28" s="426"/>
      <c r="TBJ28" s="3"/>
      <c r="TBK28" s="564"/>
      <c r="TBL28" s="3"/>
      <c r="TBM28" s="426"/>
      <c r="TBN28" s="3"/>
      <c r="TBO28" s="564"/>
      <c r="TBP28" s="3"/>
      <c r="TBQ28" s="426"/>
      <c r="TBR28" s="3"/>
      <c r="TBS28" s="564"/>
      <c r="TBT28" s="3"/>
      <c r="TBU28" s="426"/>
      <c r="TBV28" s="3"/>
      <c r="TBW28" s="564"/>
      <c r="TBX28" s="3"/>
      <c r="TBY28" s="426"/>
      <c r="TBZ28" s="3"/>
      <c r="TCA28" s="564"/>
      <c r="TCB28" s="3"/>
      <c r="TCC28" s="426"/>
      <c r="TCD28" s="3"/>
      <c r="TCE28" s="564"/>
      <c r="TCF28" s="3"/>
      <c r="TCG28" s="426"/>
      <c r="TCH28" s="3"/>
      <c r="TCI28" s="564"/>
      <c r="TCJ28" s="3"/>
      <c r="TCK28" s="426"/>
      <c r="TCL28" s="3"/>
      <c r="TCM28" s="564"/>
      <c r="TCN28" s="3"/>
      <c r="TCO28" s="426"/>
      <c r="TCP28" s="3"/>
      <c r="TCQ28" s="564"/>
      <c r="TCR28" s="3"/>
      <c r="TCS28" s="426"/>
      <c r="TCT28" s="3"/>
      <c r="TCU28" s="564"/>
      <c r="TCV28" s="3"/>
      <c r="TCW28" s="426"/>
      <c r="TCX28" s="3"/>
      <c r="TCY28" s="564"/>
      <c r="TCZ28" s="3"/>
      <c r="TDA28" s="426"/>
      <c r="TDB28" s="3"/>
      <c r="TDC28" s="564"/>
      <c r="TDD28" s="3"/>
      <c r="TDE28" s="426"/>
      <c r="TDF28" s="3"/>
      <c r="TDG28" s="564"/>
      <c r="TDH28" s="3"/>
      <c r="TDI28" s="426"/>
      <c r="TDJ28" s="3"/>
      <c r="TDK28" s="564"/>
      <c r="TDL28" s="3"/>
      <c r="TDM28" s="426"/>
      <c r="TDN28" s="3"/>
      <c r="TDO28" s="564"/>
      <c r="TDP28" s="3"/>
      <c r="TDQ28" s="426"/>
      <c r="TDR28" s="3"/>
      <c r="TDS28" s="564"/>
      <c r="TDT28" s="3"/>
      <c r="TDU28" s="426"/>
      <c r="TDV28" s="3"/>
      <c r="TDW28" s="564"/>
      <c r="TDX28" s="3"/>
      <c r="TDY28" s="426"/>
      <c r="TDZ28" s="3"/>
      <c r="TEA28" s="564"/>
      <c r="TEB28" s="3"/>
      <c r="TEC28" s="426"/>
      <c r="TED28" s="3"/>
      <c r="TEE28" s="564"/>
      <c r="TEF28" s="3"/>
      <c r="TEG28" s="426"/>
      <c r="TEH28" s="3"/>
      <c r="TEI28" s="564"/>
      <c r="TEJ28" s="3"/>
      <c r="TEK28" s="426"/>
      <c r="TEL28" s="3"/>
      <c r="TEM28" s="564"/>
      <c r="TEN28" s="3"/>
      <c r="TEO28" s="426"/>
      <c r="TEP28" s="3"/>
      <c r="TEQ28" s="564"/>
      <c r="TER28" s="3"/>
      <c r="TES28" s="426"/>
      <c r="TET28" s="3"/>
      <c r="TEU28" s="564"/>
      <c r="TEV28" s="3"/>
      <c r="TEW28" s="426"/>
      <c r="TEX28" s="3"/>
      <c r="TEY28" s="564"/>
      <c r="TEZ28" s="3"/>
      <c r="TFA28" s="426"/>
      <c r="TFB28" s="3"/>
      <c r="TFC28" s="564"/>
      <c r="TFD28" s="3"/>
      <c r="TFE28" s="426"/>
      <c r="TFF28" s="3"/>
      <c r="TFG28" s="564"/>
      <c r="TFH28" s="3"/>
      <c r="TFI28" s="426"/>
      <c r="TFJ28" s="3"/>
      <c r="TFK28" s="564"/>
      <c r="TFL28" s="3"/>
      <c r="TFM28" s="426"/>
      <c r="TFN28" s="3"/>
      <c r="TFO28" s="564"/>
      <c r="TFP28" s="3"/>
      <c r="TFQ28" s="426"/>
      <c r="TFR28" s="3"/>
      <c r="TFS28" s="564"/>
      <c r="TFT28" s="3"/>
      <c r="TFU28" s="426"/>
      <c r="TFV28" s="3"/>
      <c r="TFW28" s="564"/>
      <c r="TFX28" s="3"/>
      <c r="TFY28" s="426"/>
      <c r="TFZ28" s="3"/>
      <c r="TGA28" s="564"/>
      <c r="TGB28" s="3"/>
      <c r="TGC28" s="426"/>
      <c r="TGD28" s="3"/>
      <c r="TGE28" s="564"/>
      <c r="TGF28" s="3"/>
      <c r="TGG28" s="426"/>
      <c r="TGH28" s="3"/>
      <c r="TGI28" s="564"/>
      <c r="TGJ28" s="3"/>
      <c r="TGK28" s="426"/>
      <c r="TGL28" s="3"/>
      <c r="TGM28" s="564"/>
      <c r="TGN28" s="3"/>
      <c r="TGO28" s="426"/>
      <c r="TGP28" s="3"/>
      <c r="TGQ28" s="564"/>
      <c r="TGR28" s="3"/>
      <c r="TGS28" s="426"/>
      <c r="TGT28" s="3"/>
      <c r="TGU28" s="564"/>
      <c r="TGV28" s="3"/>
      <c r="TGW28" s="426"/>
      <c r="TGX28" s="3"/>
      <c r="TGY28" s="564"/>
      <c r="TGZ28" s="3"/>
      <c r="THA28" s="426"/>
      <c r="THB28" s="3"/>
      <c r="THC28" s="564"/>
      <c r="THD28" s="3"/>
      <c r="THE28" s="426"/>
      <c r="THF28" s="3"/>
      <c r="THG28" s="564"/>
      <c r="THH28" s="3"/>
      <c r="THI28" s="426"/>
      <c r="THJ28" s="3"/>
      <c r="THK28" s="564"/>
      <c r="THL28" s="3"/>
      <c r="THM28" s="426"/>
      <c r="THN28" s="3"/>
      <c r="THO28" s="564"/>
      <c r="THP28" s="3"/>
      <c r="THQ28" s="426"/>
      <c r="THR28" s="3"/>
      <c r="THS28" s="564"/>
      <c r="THT28" s="3"/>
      <c r="THU28" s="426"/>
      <c r="THV28" s="3"/>
      <c r="THW28" s="564"/>
      <c r="THX28" s="3"/>
      <c r="THY28" s="426"/>
      <c r="THZ28" s="3"/>
      <c r="TIA28" s="564"/>
      <c r="TIB28" s="3"/>
      <c r="TIC28" s="426"/>
      <c r="TID28" s="3"/>
      <c r="TIE28" s="564"/>
      <c r="TIF28" s="3"/>
      <c r="TIG28" s="426"/>
      <c r="TIH28" s="3"/>
      <c r="TII28" s="564"/>
      <c r="TIJ28" s="3"/>
      <c r="TIK28" s="426"/>
      <c r="TIL28" s="3"/>
      <c r="TIM28" s="564"/>
      <c r="TIN28" s="3"/>
      <c r="TIO28" s="426"/>
      <c r="TIP28" s="3"/>
      <c r="TIQ28" s="564"/>
      <c r="TIR28" s="3"/>
      <c r="TIS28" s="426"/>
      <c r="TIT28" s="3"/>
      <c r="TIU28" s="564"/>
      <c r="TIV28" s="3"/>
      <c r="TIW28" s="426"/>
      <c r="TIX28" s="3"/>
      <c r="TIY28" s="564"/>
      <c r="TIZ28" s="3"/>
      <c r="TJA28" s="426"/>
      <c r="TJB28" s="3"/>
      <c r="TJC28" s="564"/>
      <c r="TJD28" s="3"/>
      <c r="TJE28" s="426"/>
      <c r="TJF28" s="3"/>
      <c r="TJG28" s="564"/>
      <c r="TJH28" s="3"/>
      <c r="TJI28" s="426"/>
      <c r="TJJ28" s="3"/>
      <c r="TJK28" s="564"/>
      <c r="TJL28" s="3"/>
      <c r="TJM28" s="426"/>
      <c r="TJN28" s="3"/>
      <c r="TJO28" s="564"/>
      <c r="TJP28" s="3"/>
      <c r="TJQ28" s="426"/>
      <c r="TJR28" s="3"/>
      <c r="TJS28" s="564"/>
      <c r="TJT28" s="3"/>
      <c r="TJU28" s="426"/>
      <c r="TJV28" s="3"/>
      <c r="TJW28" s="564"/>
      <c r="TJX28" s="3"/>
      <c r="TJY28" s="426"/>
      <c r="TJZ28" s="3"/>
      <c r="TKA28" s="564"/>
      <c r="TKB28" s="3"/>
      <c r="TKC28" s="426"/>
      <c r="TKD28" s="3"/>
      <c r="TKE28" s="564"/>
      <c r="TKF28" s="3"/>
      <c r="TKG28" s="426"/>
      <c r="TKH28" s="3"/>
      <c r="TKI28" s="564"/>
      <c r="TKJ28" s="3"/>
      <c r="TKK28" s="426"/>
      <c r="TKL28" s="3"/>
      <c r="TKM28" s="564"/>
      <c r="TKN28" s="3"/>
      <c r="TKO28" s="426"/>
      <c r="TKP28" s="3"/>
      <c r="TKQ28" s="564"/>
      <c r="TKR28" s="3"/>
      <c r="TKS28" s="426"/>
      <c r="TKT28" s="3"/>
      <c r="TKU28" s="564"/>
      <c r="TKV28" s="3"/>
      <c r="TKW28" s="426"/>
      <c r="TKX28" s="3"/>
      <c r="TKY28" s="564"/>
      <c r="TKZ28" s="3"/>
      <c r="TLA28" s="426"/>
      <c r="TLB28" s="3"/>
      <c r="TLC28" s="564"/>
      <c r="TLD28" s="3"/>
      <c r="TLE28" s="426"/>
      <c r="TLF28" s="3"/>
      <c r="TLG28" s="564"/>
      <c r="TLH28" s="3"/>
      <c r="TLI28" s="426"/>
      <c r="TLJ28" s="3"/>
      <c r="TLK28" s="564"/>
      <c r="TLL28" s="3"/>
      <c r="TLM28" s="426"/>
      <c r="TLN28" s="3"/>
      <c r="TLO28" s="564"/>
      <c r="TLP28" s="3"/>
      <c r="TLQ28" s="426"/>
      <c r="TLR28" s="3"/>
      <c r="TLS28" s="564"/>
      <c r="TLT28" s="3"/>
      <c r="TLU28" s="426"/>
      <c r="TLV28" s="3"/>
      <c r="TLW28" s="564"/>
      <c r="TLX28" s="3"/>
      <c r="TLY28" s="426"/>
      <c r="TLZ28" s="3"/>
      <c r="TMA28" s="564"/>
      <c r="TMB28" s="3"/>
      <c r="TMC28" s="426"/>
      <c r="TMD28" s="3"/>
      <c r="TME28" s="564"/>
      <c r="TMF28" s="3"/>
      <c r="TMG28" s="426"/>
      <c r="TMH28" s="3"/>
      <c r="TMI28" s="564"/>
      <c r="TMJ28" s="3"/>
      <c r="TMK28" s="426"/>
      <c r="TML28" s="3"/>
      <c r="TMM28" s="564"/>
      <c r="TMN28" s="3"/>
      <c r="TMO28" s="426"/>
      <c r="TMP28" s="3"/>
      <c r="TMQ28" s="564"/>
      <c r="TMR28" s="3"/>
      <c r="TMS28" s="426"/>
      <c r="TMT28" s="3"/>
      <c r="TMU28" s="564"/>
      <c r="TMV28" s="3"/>
      <c r="TMW28" s="426"/>
      <c r="TMX28" s="3"/>
      <c r="TMY28" s="564"/>
      <c r="TMZ28" s="3"/>
      <c r="TNA28" s="426"/>
      <c r="TNB28" s="3"/>
      <c r="TNC28" s="564"/>
      <c r="TND28" s="3"/>
      <c r="TNE28" s="426"/>
      <c r="TNF28" s="3"/>
      <c r="TNG28" s="564"/>
      <c r="TNH28" s="3"/>
      <c r="TNI28" s="426"/>
      <c r="TNJ28" s="3"/>
      <c r="TNK28" s="564"/>
      <c r="TNL28" s="3"/>
      <c r="TNM28" s="426"/>
      <c r="TNN28" s="3"/>
      <c r="TNO28" s="564"/>
      <c r="TNP28" s="3"/>
      <c r="TNQ28" s="426"/>
      <c r="TNR28" s="3"/>
      <c r="TNS28" s="564"/>
      <c r="TNT28" s="3"/>
      <c r="TNU28" s="426"/>
      <c r="TNV28" s="3"/>
      <c r="TNW28" s="564"/>
      <c r="TNX28" s="3"/>
      <c r="TNY28" s="426"/>
      <c r="TNZ28" s="3"/>
      <c r="TOA28" s="564"/>
      <c r="TOB28" s="3"/>
      <c r="TOC28" s="426"/>
      <c r="TOD28" s="3"/>
      <c r="TOE28" s="564"/>
      <c r="TOF28" s="3"/>
      <c r="TOG28" s="426"/>
      <c r="TOH28" s="3"/>
      <c r="TOI28" s="564"/>
      <c r="TOJ28" s="3"/>
      <c r="TOK28" s="426"/>
      <c r="TOL28" s="3"/>
      <c r="TOM28" s="564"/>
      <c r="TON28" s="3"/>
      <c r="TOO28" s="426"/>
      <c r="TOP28" s="3"/>
      <c r="TOQ28" s="564"/>
      <c r="TOR28" s="3"/>
      <c r="TOS28" s="426"/>
      <c r="TOT28" s="3"/>
      <c r="TOU28" s="564"/>
      <c r="TOV28" s="3"/>
      <c r="TOW28" s="426"/>
      <c r="TOX28" s="3"/>
      <c r="TOY28" s="564"/>
      <c r="TOZ28" s="3"/>
      <c r="TPA28" s="426"/>
      <c r="TPB28" s="3"/>
      <c r="TPC28" s="564"/>
      <c r="TPD28" s="3"/>
      <c r="TPE28" s="426"/>
      <c r="TPF28" s="3"/>
      <c r="TPG28" s="564"/>
      <c r="TPH28" s="3"/>
      <c r="TPI28" s="426"/>
      <c r="TPJ28" s="3"/>
      <c r="TPK28" s="564"/>
      <c r="TPL28" s="3"/>
      <c r="TPM28" s="426"/>
      <c r="TPN28" s="3"/>
      <c r="TPO28" s="564"/>
      <c r="TPP28" s="3"/>
      <c r="TPQ28" s="426"/>
      <c r="TPR28" s="3"/>
      <c r="TPS28" s="564"/>
      <c r="TPT28" s="3"/>
      <c r="TPU28" s="426"/>
      <c r="TPV28" s="3"/>
      <c r="TPW28" s="564"/>
      <c r="TPX28" s="3"/>
      <c r="TPY28" s="426"/>
      <c r="TPZ28" s="3"/>
      <c r="TQA28" s="564"/>
      <c r="TQB28" s="3"/>
      <c r="TQC28" s="426"/>
      <c r="TQD28" s="3"/>
      <c r="TQE28" s="564"/>
      <c r="TQF28" s="3"/>
      <c r="TQG28" s="426"/>
      <c r="TQH28" s="3"/>
      <c r="TQI28" s="564"/>
      <c r="TQJ28" s="3"/>
      <c r="TQK28" s="426"/>
      <c r="TQL28" s="3"/>
      <c r="TQM28" s="564"/>
      <c r="TQN28" s="3"/>
      <c r="TQO28" s="426"/>
      <c r="TQP28" s="3"/>
      <c r="TQQ28" s="564"/>
      <c r="TQR28" s="3"/>
      <c r="TQS28" s="426"/>
      <c r="TQT28" s="3"/>
      <c r="TQU28" s="564"/>
      <c r="TQV28" s="3"/>
      <c r="TQW28" s="426"/>
      <c r="TQX28" s="3"/>
      <c r="TQY28" s="564"/>
      <c r="TQZ28" s="3"/>
      <c r="TRA28" s="426"/>
      <c r="TRB28" s="3"/>
      <c r="TRC28" s="564"/>
      <c r="TRD28" s="3"/>
      <c r="TRE28" s="426"/>
      <c r="TRF28" s="3"/>
      <c r="TRG28" s="564"/>
      <c r="TRH28" s="3"/>
      <c r="TRI28" s="426"/>
      <c r="TRJ28" s="3"/>
      <c r="TRK28" s="564"/>
      <c r="TRL28" s="3"/>
      <c r="TRM28" s="426"/>
      <c r="TRN28" s="3"/>
      <c r="TRO28" s="564"/>
      <c r="TRP28" s="3"/>
      <c r="TRQ28" s="426"/>
      <c r="TRR28" s="3"/>
      <c r="TRS28" s="564"/>
      <c r="TRT28" s="3"/>
      <c r="TRU28" s="426"/>
      <c r="TRV28" s="3"/>
      <c r="TRW28" s="564"/>
      <c r="TRX28" s="3"/>
      <c r="TRY28" s="426"/>
      <c r="TRZ28" s="3"/>
      <c r="TSA28" s="564"/>
      <c r="TSB28" s="3"/>
      <c r="TSC28" s="426"/>
      <c r="TSD28" s="3"/>
      <c r="TSE28" s="564"/>
      <c r="TSF28" s="3"/>
      <c r="TSG28" s="426"/>
      <c r="TSH28" s="3"/>
      <c r="TSI28" s="564"/>
      <c r="TSJ28" s="3"/>
      <c r="TSK28" s="426"/>
      <c r="TSL28" s="3"/>
      <c r="TSM28" s="564"/>
      <c r="TSN28" s="3"/>
      <c r="TSO28" s="426"/>
      <c r="TSP28" s="3"/>
      <c r="TSQ28" s="564"/>
      <c r="TSR28" s="3"/>
      <c r="TSS28" s="426"/>
      <c r="TST28" s="3"/>
      <c r="TSU28" s="564"/>
      <c r="TSV28" s="3"/>
      <c r="TSW28" s="426"/>
      <c r="TSX28" s="3"/>
      <c r="TSY28" s="564"/>
      <c r="TSZ28" s="3"/>
      <c r="TTA28" s="426"/>
      <c r="TTB28" s="3"/>
      <c r="TTC28" s="564"/>
      <c r="TTD28" s="3"/>
      <c r="TTE28" s="426"/>
      <c r="TTF28" s="3"/>
      <c r="TTG28" s="564"/>
      <c r="TTH28" s="3"/>
      <c r="TTI28" s="426"/>
      <c r="TTJ28" s="3"/>
      <c r="TTK28" s="564"/>
      <c r="TTL28" s="3"/>
      <c r="TTM28" s="426"/>
      <c r="TTN28" s="3"/>
      <c r="TTO28" s="564"/>
      <c r="TTP28" s="3"/>
      <c r="TTQ28" s="426"/>
      <c r="TTR28" s="3"/>
      <c r="TTS28" s="564"/>
      <c r="TTT28" s="3"/>
      <c r="TTU28" s="426"/>
      <c r="TTV28" s="3"/>
      <c r="TTW28" s="564"/>
      <c r="TTX28" s="3"/>
      <c r="TTY28" s="426"/>
      <c r="TTZ28" s="3"/>
      <c r="TUA28" s="564"/>
      <c r="TUB28" s="3"/>
      <c r="TUC28" s="426"/>
      <c r="TUD28" s="3"/>
      <c r="TUE28" s="564"/>
      <c r="TUF28" s="3"/>
      <c r="TUG28" s="426"/>
      <c r="TUH28" s="3"/>
      <c r="TUI28" s="564"/>
      <c r="TUJ28" s="3"/>
      <c r="TUK28" s="426"/>
      <c r="TUL28" s="3"/>
      <c r="TUM28" s="564"/>
      <c r="TUN28" s="3"/>
      <c r="TUO28" s="426"/>
      <c r="TUP28" s="3"/>
      <c r="TUQ28" s="564"/>
      <c r="TUR28" s="3"/>
      <c r="TUS28" s="426"/>
      <c r="TUT28" s="3"/>
      <c r="TUU28" s="564"/>
      <c r="TUV28" s="3"/>
      <c r="TUW28" s="426"/>
      <c r="TUX28" s="3"/>
      <c r="TUY28" s="564"/>
      <c r="TUZ28" s="3"/>
      <c r="TVA28" s="426"/>
      <c r="TVB28" s="3"/>
      <c r="TVC28" s="564"/>
      <c r="TVD28" s="3"/>
      <c r="TVE28" s="426"/>
      <c r="TVF28" s="3"/>
      <c r="TVG28" s="564"/>
      <c r="TVH28" s="3"/>
      <c r="TVI28" s="426"/>
      <c r="TVJ28" s="3"/>
      <c r="TVK28" s="564"/>
      <c r="TVL28" s="3"/>
      <c r="TVM28" s="426"/>
      <c r="TVN28" s="3"/>
      <c r="TVO28" s="564"/>
      <c r="TVP28" s="3"/>
      <c r="TVQ28" s="426"/>
      <c r="TVR28" s="3"/>
      <c r="TVS28" s="564"/>
      <c r="TVT28" s="3"/>
      <c r="TVU28" s="426"/>
      <c r="TVV28" s="3"/>
      <c r="TVW28" s="564"/>
      <c r="TVX28" s="3"/>
      <c r="TVY28" s="426"/>
      <c r="TVZ28" s="3"/>
      <c r="TWA28" s="564"/>
      <c r="TWB28" s="3"/>
      <c r="TWC28" s="426"/>
      <c r="TWD28" s="3"/>
      <c r="TWE28" s="564"/>
      <c r="TWF28" s="3"/>
      <c r="TWG28" s="426"/>
      <c r="TWH28" s="3"/>
      <c r="TWI28" s="564"/>
      <c r="TWJ28" s="3"/>
      <c r="TWK28" s="426"/>
      <c r="TWL28" s="3"/>
      <c r="TWM28" s="564"/>
      <c r="TWN28" s="3"/>
      <c r="TWO28" s="426"/>
      <c r="TWP28" s="3"/>
      <c r="TWQ28" s="564"/>
      <c r="TWR28" s="3"/>
      <c r="TWS28" s="426"/>
      <c r="TWT28" s="3"/>
      <c r="TWU28" s="564"/>
      <c r="TWV28" s="3"/>
      <c r="TWW28" s="426"/>
      <c r="TWX28" s="3"/>
      <c r="TWY28" s="564"/>
      <c r="TWZ28" s="3"/>
      <c r="TXA28" s="426"/>
      <c r="TXB28" s="3"/>
      <c r="TXC28" s="564"/>
      <c r="TXD28" s="3"/>
      <c r="TXE28" s="426"/>
      <c r="TXF28" s="3"/>
      <c r="TXG28" s="564"/>
      <c r="TXH28" s="3"/>
      <c r="TXI28" s="426"/>
      <c r="TXJ28" s="3"/>
      <c r="TXK28" s="564"/>
      <c r="TXL28" s="3"/>
      <c r="TXM28" s="426"/>
      <c r="TXN28" s="3"/>
      <c r="TXO28" s="564"/>
      <c r="TXP28" s="3"/>
      <c r="TXQ28" s="426"/>
      <c r="TXR28" s="3"/>
      <c r="TXS28" s="564"/>
      <c r="TXT28" s="3"/>
      <c r="TXU28" s="426"/>
      <c r="TXV28" s="3"/>
      <c r="TXW28" s="564"/>
      <c r="TXX28" s="3"/>
      <c r="TXY28" s="426"/>
      <c r="TXZ28" s="3"/>
      <c r="TYA28" s="564"/>
      <c r="TYB28" s="3"/>
      <c r="TYC28" s="426"/>
      <c r="TYD28" s="3"/>
      <c r="TYE28" s="564"/>
      <c r="TYF28" s="3"/>
      <c r="TYG28" s="426"/>
      <c r="TYH28" s="3"/>
      <c r="TYI28" s="564"/>
      <c r="TYJ28" s="3"/>
      <c r="TYK28" s="426"/>
      <c r="TYL28" s="3"/>
      <c r="TYM28" s="564"/>
      <c r="TYN28" s="3"/>
      <c r="TYO28" s="426"/>
      <c r="TYP28" s="3"/>
      <c r="TYQ28" s="564"/>
      <c r="TYR28" s="3"/>
      <c r="TYS28" s="426"/>
      <c r="TYT28" s="3"/>
      <c r="TYU28" s="564"/>
      <c r="TYV28" s="3"/>
      <c r="TYW28" s="426"/>
      <c r="TYX28" s="3"/>
      <c r="TYY28" s="564"/>
      <c r="TYZ28" s="3"/>
      <c r="TZA28" s="426"/>
      <c r="TZB28" s="3"/>
      <c r="TZC28" s="564"/>
      <c r="TZD28" s="3"/>
      <c r="TZE28" s="426"/>
      <c r="TZF28" s="3"/>
      <c r="TZG28" s="564"/>
      <c r="TZH28" s="3"/>
      <c r="TZI28" s="426"/>
      <c r="TZJ28" s="3"/>
      <c r="TZK28" s="564"/>
      <c r="TZL28" s="3"/>
      <c r="TZM28" s="426"/>
      <c r="TZN28" s="3"/>
      <c r="TZO28" s="564"/>
      <c r="TZP28" s="3"/>
      <c r="TZQ28" s="426"/>
      <c r="TZR28" s="3"/>
      <c r="TZS28" s="564"/>
      <c r="TZT28" s="3"/>
      <c r="TZU28" s="426"/>
      <c r="TZV28" s="3"/>
      <c r="TZW28" s="564"/>
      <c r="TZX28" s="3"/>
      <c r="TZY28" s="426"/>
      <c r="TZZ28" s="3"/>
      <c r="UAA28" s="564"/>
      <c r="UAB28" s="3"/>
      <c r="UAC28" s="426"/>
      <c r="UAD28" s="3"/>
      <c r="UAE28" s="564"/>
      <c r="UAF28" s="3"/>
      <c r="UAG28" s="426"/>
      <c r="UAH28" s="3"/>
      <c r="UAI28" s="564"/>
      <c r="UAJ28" s="3"/>
      <c r="UAK28" s="426"/>
      <c r="UAL28" s="3"/>
      <c r="UAM28" s="564"/>
      <c r="UAN28" s="3"/>
      <c r="UAO28" s="426"/>
      <c r="UAP28" s="3"/>
      <c r="UAQ28" s="564"/>
      <c r="UAR28" s="3"/>
      <c r="UAS28" s="426"/>
      <c r="UAT28" s="3"/>
      <c r="UAU28" s="564"/>
      <c r="UAV28" s="3"/>
      <c r="UAW28" s="426"/>
      <c r="UAX28" s="3"/>
      <c r="UAY28" s="564"/>
      <c r="UAZ28" s="3"/>
      <c r="UBA28" s="426"/>
      <c r="UBB28" s="3"/>
      <c r="UBC28" s="564"/>
      <c r="UBD28" s="3"/>
      <c r="UBE28" s="426"/>
      <c r="UBF28" s="3"/>
      <c r="UBG28" s="564"/>
      <c r="UBH28" s="3"/>
      <c r="UBI28" s="426"/>
      <c r="UBJ28" s="3"/>
      <c r="UBK28" s="564"/>
      <c r="UBL28" s="3"/>
      <c r="UBM28" s="426"/>
      <c r="UBN28" s="3"/>
      <c r="UBO28" s="564"/>
      <c r="UBP28" s="3"/>
      <c r="UBQ28" s="426"/>
      <c r="UBR28" s="3"/>
      <c r="UBS28" s="564"/>
      <c r="UBT28" s="3"/>
      <c r="UBU28" s="426"/>
      <c r="UBV28" s="3"/>
      <c r="UBW28" s="564"/>
      <c r="UBX28" s="3"/>
      <c r="UBY28" s="426"/>
      <c r="UBZ28" s="3"/>
      <c r="UCA28" s="564"/>
      <c r="UCB28" s="3"/>
      <c r="UCC28" s="426"/>
      <c r="UCD28" s="3"/>
      <c r="UCE28" s="564"/>
      <c r="UCF28" s="3"/>
      <c r="UCG28" s="426"/>
      <c r="UCH28" s="3"/>
      <c r="UCI28" s="564"/>
      <c r="UCJ28" s="3"/>
      <c r="UCK28" s="426"/>
      <c r="UCL28" s="3"/>
      <c r="UCM28" s="564"/>
      <c r="UCN28" s="3"/>
      <c r="UCO28" s="426"/>
      <c r="UCP28" s="3"/>
      <c r="UCQ28" s="564"/>
      <c r="UCR28" s="3"/>
      <c r="UCS28" s="426"/>
      <c r="UCT28" s="3"/>
      <c r="UCU28" s="564"/>
      <c r="UCV28" s="3"/>
      <c r="UCW28" s="426"/>
      <c r="UCX28" s="3"/>
      <c r="UCY28" s="564"/>
      <c r="UCZ28" s="3"/>
      <c r="UDA28" s="426"/>
      <c r="UDB28" s="3"/>
      <c r="UDC28" s="564"/>
      <c r="UDD28" s="3"/>
      <c r="UDE28" s="426"/>
      <c r="UDF28" s="3"/>
      <c r="UDG28" s="564"/>
      <c r="UDH28" s="3"/>
      <c r="UDI28" s="426"/>
      <c r="UDJ28" s="3"/>
      <c r="UDK28" s="564"/>
      <c r="UDL28" s="3"/>
      <c r="UDM28" s="426"/>
      <c r="UDN28" s="3"/>
      <c r="UDO28" s="564"/>
      <c r="UDP28" s="3"/>
      <c r="UDQ28" s="426"/>
      <c r="UDR28" s="3"/>
      <c r="UDS28" s="564"/>
      <c r="UDT28" s="3"/>
      <c r="UDU28" s="426"/>
      <c r="UDV28" s="3"/>
      <c r="UDW28" s="564"/>
      <c r="UDX28" s="3"/>
      <c r="UDY28" s="426"/>
      <c r="UDZ28" s="3"/>
      <c r="UEA28" s="564"/>
      <c r="UEB28" s="3"/>
      <c r="UEC28" s="426"/>
      <c r="UED28" s="3"/>
      <c r="UEE28" s="564"/>
      <c r="UEF28" s="3"/>
      <c r="UEG28" s="426"/>
      <c r="UEH28" s="3"/>
      <c r="UEI28" s="564"/>
      <c r="UEJ28" s="3"/>
      <c r="UEK28" s="426"/>
      <c r="UEL28" s="3"/>
      <c r="UEM28" s="564"/>
      <c r="UEN28" s="3"/>
      <c r="UEO28" s="426"/>
      <c r="UEP28" s="3"/>
      <c r="UEQ28" s="564"/>
      <c r="UER28" s="3"/>
      <c r="UES28" s="426"/>
      <c r="UET28" s="3"/>
      <c r="UEU28" s="564"/>
      <c r="UEV28" s="3"/>
      <c r="UEW28" s="426"/>
      <c r="UEX28" s="3"/>
      <c r="UEY28" s="564"/>
      <c r="UEZ28" s="3"/>
      <c r="UFA28" s="426"/>
      <c r="UFB28" s="3"/>
      <c r="UFC28" s="564"/>
      <c r="UFD28" s="3"/>
      <c r="UFE28" s="426"/>
      <c r="UFF28" s="3"/>
      <c r="UFG28" s="564"/>
      <c r="UFH28" s="3"/>
      <c r="UFI28" s="426"/>
      <c r="UFJ28" s="3"/>
      <c r="UFK28" s="564"/>
      <c r="UFL28" s="3"/>
      <c r="UFM28" s="426"/>
      <c r="UFN28" s="3"/>
      <c r="UFO28" s="564"/>
      <c r="UFP28" s="3"/>
      <c r="UFQ28" s="426"/>
      <c r="UFR28" s="3"/>
      <c r="UFS28" s="564"/>
      <c r="UFT28" s="3"/>
      <c r="UFU28" s="426"/>
      <c r="UFV28" s="3"/>
      <c r="UFW28" s="564"/>
      <c r="UFX28" s="3"/>
      <c r="UFY28" s="426"/>
      <c r="UFZ28" s="3"/>
      <c r="UGA28" s="564"/>
      <c r="UGB28" s="3"/>
      <c r="UGC28" s="426"/>
      <c r="UGD28" s="3"/>
      <c r="UGE28" s="564"/>
      <c r="UGF28" s="3"/>
      <c r="UGG28" s="426"/>
      <c r="UGH28" s="3"/>
      <c r="UGI28" s="564"/>
      <c r="UGJ28" s="3"/>
      <c r="UGK28" s="426"/>
      <c r="UGL28" s="3"/>
      <c r="UGM28" s="564"/>
      <c r="UGN28" s="3"/>
      <c r="UGO28" s="426"/>
      <c r="UGP28" s="3"/>
      <c r="UGQ28" s="564"/>
      <c r="UGR28" s="3"/>
      <c r="UGS28" s="426"/>
      <c r="UGT28" s="3"/>
      <c r="UGU28" s="564"/>
      <c r="UGV28" s="3"/>
      <c r="UGW28" s="426"/>
      <c r="UGX28" s="3"/>
      <c r="UGY28" s="564"/>
      <c r="UGZ28" s="3"/>
      <c r="UHA28" s="426"/>
      <c r="UHB28" s="3"/>
      <c r="UHC28" s="564"/>
      <c r="UHD28" s="3"/>
      <c r="UHE28" s="426"/>
      <c r="UHF28" s="3"/>
      <c r="UHG28" s="564"/>
      <c r="UHH28" s="3"/>
      <c r="UHI28" s="426"/>
      <c r="UHJ28" s="3"/>
      <c r="UHK28" s="564"/>
      <c r="UHL28" s="3"/>
      <c r="UHM28" s="426"/>
      <c r="UHN28" s="3"/>
      <c r="UHO28" s="564"/>
      <c r="UHP28" s="3"/>
      <c r="UHQ28" s="426"/>
      <c r="UHR28" s="3"/>
      <c r="UHS28" s="564"/>
      <c r="UHT28" s="3"/>
      <c r="UHU28" s="426"/>
      <c r="UHV28" s="3"/>
      <c r="UHW28" s="564"/>
      <c r="UHX28" s="3"/>
      <c r="UHY28" s="426"/>
      <c r="UHZ28" s="3"/>
      <c r="UIA28" s="564"/>
      <c r="UIB28" s="3"/>
      <c r="UIC28" s="426"/>
      <c r="UID28" s="3"/>
      <c r="UIE28" s="564"/>
      <c r="UIF28" s="3"/>
      <c r="UIG28" s="426"/>
      <c r="UIH28" s="3"/>
      <c r="UII28" s="564"/>
      <c r="UIJ28" s="3"/>
      <c r="UIK28" s="426"/>
      <c r="UIL28" s="3"/>
      <c r="UIM28" s="564"/>
      <c r="UIN28" s="3"/>
      <c r="UIO28" s="426"/>
      <c r="UIP28" s="3"/>
      <c r="UIQ28" s="564"/>
      <c r="UIR28" s="3"/>
      <c r="UIS28" s="426"/>
      <c r="UIT28" s="3"/>
      <c r="UIU28" s="564"/>
      <c r="UIV28" s="3"/>
      <c r="UIW28" s="426"/>
      <c r="UIX28" s="3"/>
      <c r="UIY28" s="564"/>
      <c r="UIZ28" s="3"/>
      <c r="UJA28" s="426"/>
      <c r="UJB28" s="3"/>
      <c r="UJC28" s="564"/>
      <c r="UJD28" s="3"/>
      <c r="UJE28" s="426"/>
      <c r="UJF28" s="3"/>
      <c r="UJG28" s="564"/>
      <c r="UJH28" s="3"/>
      <c r="UJI28" s="426"/>
      <c r="UJJ28" s="3"/>
      <c r="UJK28" s="564"/>
      <c r="UJL28" s="3"/>
      <c r="UJM28" s="426"/>
      <c r="UJN28" s="3"/>
      <c r="UJO28" s="564"/>
      <c r="UJP28" s="3"/>
      <c r="UJQ28" s="426"/>
      <c r="UJR28" s="3"/>
      <c r="UJS28" s="564"/>
      <c r="UJT28" s="3"/>
      <c r="UJU28" s="426"/>
      <c r="UJV28" s="3"/>
      <c r="UJW28" s="564"/>
      <c r="UJX28" s="3"/>
      <c r="UJY28" s="426"/>
      <c r="UJZ28" s="3"/>
      <c r="UKA28" s="564"/>
      <c r="UKB28" s="3"/>
      <c r="UKC28" s="426"/>
      <c r="UKD28" s="3"/>
      <c r="UKE28" s="564"/>
      <c r="UKF28" s="3"/>
      <c r="UKG28" s="426"/>
      <c r="UKH28" s="3"/>
      <c r="UKI28" s="564"/>
      <c r="UKJ28" s="3"/>
      <c r="UKK28" s="426"/>
      <c r="UKL28" s="3"/>
      <c r="UKM28" s="564"/>
      <c r="UKN28" s="3"/>
      <c r="UKO28" s="426"/>
      <c r="UKP28" s="3"/>
      <c r="UKQ28" s="564"/>
      <c r="UKR28" s="3"/>
      <c r="UKS28" s="426"/>
      <c r="UKT28" s="3"/>
      <c r="UKU28" s="564"/>
      <c r="UKV28" s="3"/>
      <c r="UKW28" s="426"/>
      <c r="UKX28" s="3"/>
      <c r="UKY28" s="564"/>
      <c r="UKZ28" s="3"/>
      <c r="ULA28" s="426"/>
      <c r="ULB28" s="3"/>
      <c r="ULC28" s="564"/>
      <c r="ULD28" s="3"/>
      <c r="ULE28" s="426"/>
      <c r="ULF28" s="3"/>
      <c r="ULG28" s="564"/>
      <c r="ULH28" s="3"/>
      <c r="ULI28" s="426"/>
      <c r="ULJ28" s="3"/>
      <c r="ULK28" s="564"/>
      <c r="ULL28" s="3"/>
      <c r="ULM28" s="426"/>
      <c r="ULN28" s="3"/>
      <c r="ULO28" s="564"/>
      <c r="ULP28" s="3"/>
      <c r="ULQ28" s="426"/>
      <c r="ULR28" s="3"/>
      <c r="ULS28" s="564"/>
      <c r="ULT28" s="3"/>
      <c r="ULU28" s="426"/>
      <c r="ULV28" s="3"/>
      <c r="ULW28" s="564"/>
      <c r="ULX28" s="3"/>
      <c r="ULY28" s="426"/>
      <c r="ULZ28" s="3"/>
      <c r="UMA28" s="564"/>
      <c r="UMB28" s="3"/>
      <c r="UMC28" s="426"/>
      <c r="UMD28" s="3"/>
      <c r="UME28" s="564"/>
      <c r="UMF28" s="3"/>
      <c r="UMG28" s="426"/>
      <c r="UMH28" s="3"/>
      <c r="UMI28" s="564"/>
      <c r="UMJ28" s="3"/>
      <c r="UMK28" s="426"/>
      <c r="UML28" s="3"/>
      <c r="UMM28" s="564"/>
      <c r="UMN28" s="3"/>
      <c r="UMO28" s="426"/>
      <c r="UMP28" s="3"/>
      <c r="UMQ28" s="564"/>
      <c r="UMR28" s="3"/>
      <c r="UMS28" s="426"/>
      <c r="UMT28" s="3"/>
      <c r="UMU28" s="564"/>
      <c r="UMV28" s="3"/>
      <c r="UMW28" s="426"/>
      <c r="UMX28" s="3"/>
      <c r="UMY28" s="564"/>
      <c r="UMZ28" s="3"/>
      <c r="UNA28" s="426"/>
      <c r="UNB28" s="3"/>
      <c r="UNC28" s="564"/>
      <c r="UND28" s="3"/>
      <c r="UNE28" s="426"/>
      <c r="UNF28" s="3"/>
      <c r="UNG28" s="564"/>
      <c r="UNH28" s="3"/>
      <c r="UNI28" s="426"/>
      <c r="UNJ28" s="3"/>
      <c r="UNK28" s="564"/>
      <c r="UNL28" s="3"/>
      <c r="UNM28" s="426"/>
      <c r="UNN28" s="3"/>
      <c r="UNO28" s="564"/>
      <c r="UNP28" s="3"/>
      <c r="UNQ28" s="426"/>
      <c r="UNR28" s="3"/>
      <c r="UNS28" s="564"/>
      <c r="UNT28" s="3"/>
      <c r="UNU28" s="426"/>
      <c r="UNV28" s="3"/>
      <c r="UNW28" s="564"/>
      <c r="UNX28" s="3"/>
      <c r="UNY28" s="426"/>
      <c r="UNZ28" s="3"/>
      <c r="UOA28" s="564"/>
      <c r="UOB28" s="3"/>
      <c r="UOC28" s="426"/>
      <c r="UOD28" s="3"/>
      <c r="UOE28" s="564"/>
      <c r="UOF28" s="3"/>
      <c r="UOG28" s="426"/>
      <c r="UOH28" s="3"/>
      <c r="UOI28" s="564"/>
      <c r="UOJ28" s="3"/>
      <c r="UOK28" s="426"/>
      <c r="UOL28" s="3"/>
      <c r="UOM28" s="564"/>
      <c r="UON28" s="3"/>
      <c r="UOO28" s="426"/>
      <c r="UOP28" s="3"/>
      <c r="UOQ28" s="564"/>
      <c r="UOR28" s="3"/>
      <c r="UOS28" s="426"/>
      <c r="UOT28" s="3"/>
      <c r="UOU28" s="564"/>
      <c r="UOV28" s="3"/>
      <c r="UOW28" s="426"/>
      <c r="UOX28" s="3"/>
      <c r="UOY28" s="564"/>
      <c r="UOZ28" s="3"/>
      <c r="UPA28" s="426"/>
      <c r="UPB28" s="3"/>
      <c r="UPC28" s="564"/>
      <c r="UPD28" s="3"/>
      <c r="UPE28" s="426"/>
      <c r="UPF28" s="3"/>
      <c r="UPG28" s="564"/>
      <c r="UPH28" s="3"/>
      <c r="UPI28" s="426"/>
      <c r="UPJ28" s="3"/>
      <c r="UPK28" s="564"/>
      <c r="UPL28" s="3"/>
      <c r="UPM28" s="426"/>
      <c r="UPN28" s="3"/>
      <c r="UPO28" s="564"/>
      <c r="UPP28" s="3"/>
      <c r="UPQ28" s="426"/>
      <c r="UPR28" s="3"/>
      <c r="UPS28" s="564"/>
      <c r="UPT28" s="3"/>
      <c r="UPU28" s="426"/>
      <c r="UPV28" s="3"/>
      <c r="UPW28" s="564"/>
      <c r="UPX28" s="3"/>
      <c r="UPY28" s="426"/>
      <c r="UPZ28" s="3"/>
      <c r="UQA28" s="564"/>
      <c r="UQB28" s="3"/>
      <c r="UQC28" s="426"/>
      <c r="UQD28" s="3"/>
      <c r="UQE28" s="564"/>
      <c r="UQF28" s="3"/>
      <c r="UQG28" s="426"/>
      <c r="UQH28" s="3"/>
      <c r="UQI28" s="564"/>
      <c r="UQJ28" s="3"/>
      <c r="UQK28" s="426"/>
      <c r="UQL28" s="3"/>
      <c r="UQM28" s="564"/>
      <c r="UQN28" s="3"/>
      <c r="UQO28" s="426"/>
      <c r="UQP28" s="3"/>
      <c r="UQQ28" s="564"/>
      <c r="UQR28" s="3"/>
      <c r="UQS28" s="426"/>
      <c r="UQT28" s="3"/>
      <c r="UQU28" s="564"/>
      <c r="UQV28" s="3"/>
      <c r="UQW28" s="426"/>
      <c r="UQX28" s="3"/>
      <c r="UQY28" s="564"/>
      <c r="UQZ28" s="3"/>
      <c r="URA28" s="426"/>
      <c r="URB28" s="3"/>
      <c r="URC28" s="564"/>
      <c r="URD28" s="3"/>
      <c r="URE28" s="426"/>
      <c r="URF28" s="3"/>
      <c r="URG28" s="564"/>
      <c r="URH28" s="3"/>
      <c r="URI28" s="426"/>
      <c r="URJ28" s="3"/>
      <c r="URK28" s="564"/>
      <c r="URL28" s="3"/>
      <c r="URM28" s="426"/>
      <c r="URN28" s="3"/>
      <c r="URO28" s="564"/>
      <c r="URP28" s="3"/>
      <c r="URQ28" s="426"/>
      <c r="URR28" s="3"/>
      <c r="URS28" s="564"/>
      <c r="URT28" s="3"/>
      <c r="URU28" s="426"/>
      <c r="URV28" s="3"/>
      <c r="URW28" s="564"/>
      <c r="URX28" s="3"/>
      <c r="URY28" s="426"/>
      <c r="URZ28" s="3"/>
      <c r="USA28" s="564"/>
      <c r="USB28" s="3"/>
      <c r="USC28" s="426"/>
      <c r="USD28" s="3"/>
      <c r="USE28" s="564"/>
      <c r="USF28" s="3"/>
      <c r="USG28" s="426"/>
      <c r="USH28" s="3"/>
      <c r="USI28" s="564"/>
      <c r="USJ28" s="3"/>
      <c r="USK28" s="426"/>
      <c r="USL28" s="3"/>
      <c r="USM28" s="564"/>
      <c r="USN28" s="3"/>
      <c r="USO28" s="426"/>
      <c r="USP28" s="3"/>
      <c r="USQ28" s="564"/>
      <c r="USR28" s="3"/>
      <c r="USS28" s="426"/>
      <c r="UST28" s="3"/>
      <c r="USU28" s="564"/>
      <c r="USV28" s="3"/>
      <c r="USW28" s="426"/>
      <c r="USX28" s="3"/>
      <c r="USY28" s="564"/>
      <c r="USZ28" s="3"/>
      <c r="UTA28" s="426"/>
      <c r="UTB28" s="3"/>
      <c r="UTC28" s="564"/>
      <c r="UTD28" s="3"/>
      <c r="UTE28" s="426"/>
      <c r="UTF28" s="3"/>
      <c r="UTG28" s="564"/>
      <c r="UTH28" s="3"/>
      <c r="UTI28" s="426"/>
      <c r="UTJ28" s="3"/>
      <c r="UTK28" s="564"/>
      <c r="UTL28" s="3"/>
      <c r="UTM28" s="426"/>
      <c r="UTN28" s="3"/>
      <c r="UTO28" s="564"/>
      <c r="UTP28" s="3"/>
      <c r="UTQ28" s="426"/>
      <c r="UTR28" s="3"/>
      <c r="UTS28" s="564"/>
      <c r="UTT28" s="3"/>
      <c r="UTU28" s="426"/>
      <c r="UTV28" s="3"/>
      <c r="UTW28" s="564"/>
      <c r="UTX28" s="3"/>
      <c r="UTY28" s="426"/>
      <c r="UTZ28" s="3"/>
      <c r="UUA28" s="564"/>
      <c r="UUB28" s="3"/>
      <c r="UUC28" s="426"/>
      <c r="UUD28" s="3"/>
      <c r="UUE28" s="564"/>
      <c r="UUF28" s="3"/>
      <c r="UUG28" s="426"/>
      <c r="UUH28" s="3"/>
      <c r="UUI28" s="564"/>
      <c r="UUJ28" s="3"/>
      <c r="UUK28" s="426"/>
      <c r="UUL28" s="3"/>
      <c r="UUM28" s="564"/>
      <c r="UUN28" s="3"/>
      <c r="UUO28" s="426"/>
      <c r="UUP28" s="3"/>
      <c r="UUQ28" s="564"/>
      <c r="UUR28" s="3"/>
      <c r="UUS28" s="426"/>
      <c r="UUT28" s="3"/>
      <c r="UUU28" s="564"/>
      <c r="UUV28" s="3"/>
      <c r="UUW28" s="426"/>
      <c r="UUX28" s="3"/>
      <c r="UUY28" s="564"/>
      <c r="UUZ28" s="3"/>
      <c r="UVA28" s="426"/>
      <c r="UVB28" s="3"/>
      <c r="UVC28" s="564"/>
      <c r="UVD28" s="3"/>
      <c r="UVE28" s="426"/>
      <c r="UVF28" s="3"/>
      <c r="UVG28" s="564"/>
      <c r="UVH28" s="3"/>
      <c r="UVI28" s="426"/>
      <c r="UVJ28" s="3"/>
      <c r="UVK28" s="564"/>
      <c r="UVL28" s="3"/>
      <c r="UVM28" s="426"/>
      <c r="UVN28" s="3"/>
      <c r="UVO28" s="564"/>
      <c r="UVP28" s="3"/>
      <c r="UVQ28" s="426"/>
      <c r="UVR28" s="3"/>
      <c r="UVS28" s="564"/>
      <c r="UVT28" s="3"/>
      <c r="UVU28" s="426"/>
      <c r="UVV28" s="3"/>
      <c r="UVW28" s="564"/>
      <c r="UVX28" s="3"/>
      <c r="UVY28" s="426"/>
      <c r="UVZ28" s="3"/>
      <c r="UWA28" s="564"/>
      <c r="UWB28" s="3"/>
      <c r="UWC28" s="426"/>
      <c r="UWD28" s="3"/>
      <c r="UWE28" s="564"/>
      <c r="UWF28" s="3"/>
      <c r="UWG28" s="426"/>
      <c r="UWH28" s="3"/>
      <c r="UWI28" s="564"/>
      <c r="UWJ28" s="3"/>
      <c r="UWK28" s="426"/>
      <c r="UWL28" s="3"/>
      <c r="UWM28" s="564"/>
      <c r="UWN28" s="3"/>
      <c r="UWO28" s="426"/>
      <c r="UWP28" s="3"/>
      <c r="UWQ28" s="564"/>
      <c r="UWR28" s="3"/>
      <c r="UWS28" s="426"/>
      <c r="UWT28" s="3"/>
      <c r="UWU28" s="564"/>
      <c r="UWV28" s="3"/>
      <c r="UWW28" s="426"/>
      <c r="UWX28" s="3"/>
      <c r="UWY28" s="564"/>
      <c r="UWZ28" s="3"/>
      <c r="UXA28" s="426"/>
      <c r="UXB28" s="3"/>
      <c r="UXC28" s="564"/>
      <c r="UXD28" s="3"/>
      <c r="UXE28" s="426"/>
      <c r="UXF28" s="3"/>
      <c r="UXG28" s="564"/>
      <c r="UXH28" s="3"/>
      <c r="UXI28" s="426"/>
      <c r="UXJ28" s="3"/>
      <c r="UXK28" s="564"/>
      <c r="UXL28" s="3"/>
      <c r="UXM28" s="426"/>
      <c r="UXN28" s="3"/>
      <c r="UXO28" s="564"/>
      <c r="UXP28" s="3"/>
      <c r="UXQ28" s="426"/>
      <c r="UXR28" s="3"/>
      <c r="UXS28" s="564"/>
      <c r="UXT28" s="3"/>
      <c r="UXU28" s="426"/>
      <c r="UXV28" s="3"/>
      <c r="UXW28" s="564"/>
      <c r="UXX28" s="3"/>
      <c r="UXY28" s="426"/>
      <c r="UXZ28" s="3"/>
      <c r="UYA28" s="564"/>
      <c r="UYB28" s="3"/>
      <c r="UYC28" s="426"/>
      <c r="UYD28" s="3"/>
      <c r="UYE28" s="564"/>
      <c r="UYF28" s="3"/>
      <c r="UYG28" s="426"/>
      <c r="UYH28" s="3"/>
      <c r="UYI28" s="564"/>
      <c r="UYJ28" s="3"/>
      <c r="UYK28" s="426"/>
      <c r="UYL28" s="3"/>
      <c r="UYM28" s="564"/>
      <c r="UYN28" s="3"/>
      <c r="UYO28" s="426"/>
      <c r="UYP28" s="3"/>
      <c r="UYQ28" s="564"/>
      <c r="UYR28" s="3"/>
      <c r="UYS28" s="426"/>
      <c r="UYT28" s="3"/>
      <c r="UYU28" s="564"/>
      <c r="UYV28" s="3"/>
      <c r="UYW28" s="426"/>
      <c r="UYX28" s="3"/>
      <c r="UYY28" s="564"/>
      <c r="UYZ28" s="3"/>
      <c r="UZA28" s="426"/>
      <c r="UZB28" s="3"/>
      <c r="UZC28" s="564"/>
      <c r="UZD28" s="3"/>
      <c r="UZE28" s="426"/>
      <c r="UZF28" s="3"/>
      <c r="UZG28" s="564"/>
      <c r="UZH28" s="3"/>
      <c r="UZI28" s="426"/>
      <c r="UZJ28" s="3"/>
      <c r="UZK28" s="564"/>
      <c r="UZL28" s="3"/>
      <c r="UZM28" s="426"/>
      <c r="UZN28" s="3"/>
      <c r="UZO28" s="564"/>
      <c r="UZP28" s="3"/>
      <c r="UZQ28" s="426"/>
      <c r="UZR28" s="3"/>
      <c r="UZS28" s="564"/>
      <c r="UZT28" s="3"/>
      <c r="UZU28" s="426"/>
      <c r="UZV28" s="3"/>
      <c r="UZW28" s="564"/>
      <c r="UZX28" s="3"/>
      <c r="UZY28" s="426"/>
      <c r="UZZ28" s="3"/>
      <c r="VAA28" s="564"/>
      <c r="VAB28" s="3"/>
      <c r="VAC28" s="426"/>
      <c r="VAD28" s="3"/>
      <c r="VAE28" s="564"/>
      <c r="VAF28" s="3"/>
      <c r="VAG28" s="426"/>
      <c r="VAH28" s="3"/>
      <c r="VAI28" s="564"/>
      <c r="VAJ28" s="3"/>
      <c r="VAK28" s="426"/>
      <c r="VAL28" s="3"/>
      <c r="VAM28" s="564"/>
      <c r="VAN28" s="3"/>
      <c r="VAO28" s="426"/>
      <c r="VAP28" s="3"/>
      <c r="VAQ28" s="564"/>
      <c r="VAR28" s="3"/>
      <c r="VAS28" s="426"/>
      <c r="VAT28" s="3"/>
      <c r="VAU28" s="564"/>
      <c r="VAV28" s="3"/>
      <c r="VAW28" s="426"/>
      <c r="VAX28" s="3"/>
      <c r="VAY28" s="564"/>
      <c r="VAZ28" s="3"/>
      <c r="VBA28" s="426"/>
      <c r="VBB28" s="3"/>
      <c r="VBC28" s="564"/>
      <c r="VBD28" s="3"/>
      <c r="VBE28" s="426"/>
      <c r="VBF28" s="3"/>
      <c r="VBG28" s="564"/>
      <c r="VBH28" s="3"/>
      <c r="VBI28" s="426"/>
      <c r="VBJ28" s="3"/>
      <c r="VBK28" s="564"/>
      <c r="VBL28" s="3"/>
      <c r="VBM28" s="426"/>
      <c r="VBN28" s="3"/>
      <c r="VBO28" s="564"/>
      <c r="VBP28" s="3"/>
      <c r="VBQ28" s="426"/>
      <c r="VBR28" s="3"/>
      <c r="VBS28" s="564"/>
      <c r="VBT28" s="3"/>
      <c r="VBU28" s="426"/>
      <c r="VBV28" s="3"/>
      <c r="VBW28" s="564"/>
      <c r="VBX28" s="3"/>
      <c r="VBY28" s="426"/>
      <c r="VBZ28" s="3"/>
      <c r="VCA28" s="564"/>
      <c r="VCB28" s="3"/>
      <c r="VCC28" s="426"/>
      <c r="VCD28" s="3"/>
      <c r="VCE28" s="564"/>
      <c r="VCF28" s="3"/>
      <c r="VCG28" s="426"/>
      <c r="VCH28" s="3"/>
      <c r="VCI28" s="564"/>
      <c r="VCJ28" s="3"/>
      <c r="VCK28" s="426"/>
      <c r="VCL28" s="3"/>
      <c r="VCM28" s="564"/>
      <c r="VCN28" s="3"/>
      <c r="VCO28" s="426"/>
      <c r="VCP28" s="3"/>
      <c r="VCQ28" s="564"/>
      <c r="VCR28" s="3"/>
      <c r="VCS28" s="426"/>
      <c r="VCT28" s="3"/>
      <c r="VCU28" s="564"/>
      <c r="VCV28" s="3"/>
      <c r="VCW28" s="426"/>
      <c r="VCX28" s="3"/>
      <c r="VCY28" s="564"/>
      <c r="VCZ28" s="3"/>
      <c r="VDA28" s="426"/>
      <c r="VDB28" s="3"/>
      <c r="VDC28" s="564"/>
      <c r="VDD28" s="3"/>
      <c r="VDE28" s="426"/>
      <c r="VDF28" s="3"/>
      <c r="VDG28" s="564"/>
      <c r="VDH28" s="3"/>
      <c r="VDI28" s="426"/>
      <c r="VDJ28" s="3"/>
      <c r="VDK28" s="564"/>
      <c r="VDL28" s="3"/>
      <c r="VDM28" s="426"/>
      <c r="VDN28" s="3"/>
      <c r="VDO28" s="564"/>
      <c r="VDP28" s="3"/>
      <c r="VDQ28" s="426"/>
      <c r="VDR28" s="3"/>
      <c r="VDS28" s="564"/>
      <c r="VDT28" s="3"/>
      <c r="VDU28" s="426"/>
      <c r="VDV28" s="3"/>
      <c r="VDW28" s="564"/>
      <c r="VDX28" s="3"/>
      <c r="VDY28" s="426"/>
      <c r="VDZ28" s="3"/>
      <c r="VEA28" s="564"/>
      <c r="VEB28" s="3"/>
      <c r="VEC28" s="426"/>
      <c r="VED28" s="3"/>
      <c r="VEE28" s="564"/>
      <c r="VEF28" s="3"/>
      <c r="VEG28" s="426"/>
      <c r="VEH28" s="3"/>
      <c r="VEI28" s="564"/>
      <c r="VEJ28" s="3"/>
      <c r="VEK28" s="426"/>
      <c r="VEL28" s="3"/>
      <c r="VEM28" s="564"/>
      <c r="VEN28" s="3"/>
      <c r="VEO28" s="426"/>
      <c r="VEP28" s="3"/>
      <c r="VEQ28" s="564"/>
      <c r="VER28" s="3"/>
      <c r="VES28" s="426"/>
      <c r="VET28" s="3"/>
      <c r="VEU28" s="564"/>
      <c r="VEV28" s="3"/>
      <c r="VEW28" s="426"/>
      <c r="VEX28" s="3"/>
      <c r="VEY28" s="564"/>
      <c r="VEZ28" s="3"/>
      <c r="VFA28" s="426"/>
      <c r="VFB28" s="3"/>
      <c r="VFC28" s="564"/>
      <c r="VFD28" s="3"/>
      <c r="VFE28" s="426"/>
      <c r="VFF28" s="3"/>
      <c r="VFG28" s="564"/>
      <c r="VFH28" s="3"/>
      <c r="VFI28" s="426"/>
      <c r="VFJ28" s="3"/>
      <c r="VFK28" s="564"/>
      <c r="VFL28" s="3"/>
      <c r="VFM28" s="426"/>
      <c r="VFN28" s="3"/>
      <c r="VFO28" s="564"/>
      <c r="VFP28" s="3"/>
      <c r="VFQ28" s="426"/>
      <c r="VFR28" s="3"/>
      <c r="VFS28" s="564"/>
      <c r="VFT28" s="3"/>
      <c r="VFU28" s="426"/>
      <c r="VFV28" s="3"/>
      <c r="VFW28" s="564"/>
      <c r="VFX28" s="3"/>
      <c r="VFY28" s="426"/>
      <c r="VFZ28" s="3"/>
      <c r="VGA28" s="564"/>
      <c r="VGB28" s="3"/>
      <c r="VGC28" s="426"/>
      <c r="VGD28" s="3"/>
      <c r="VGE28" s="564"/>
      <c r="VGF28" s="3"/>
      <c r="VGG28" s="426"/>
      <c r="VGH28" s="3"/>
      <c r="VGI28" s="564"/>
      <c r="VGJ28" s="3"/>
      <c r="VGK28" s="426"/>
      <c r="VGL28" s="3"/>
      <c r="VGM28" s="564"/>
      <c r="VGN28" s="3"/>
      <c r="VGO28" s="426"/>
      <c r="VGP28" s="3"/>
      <c r="VGQ28" s="564"/>
      <c r="VGR28" s="3"/>
      <c r="VGS28" s="426"/>
      <c r="VGT28" s="3"/>
      <c r="VGU28" s="564"/>
      <c r="VGV28" s="3"/>
      <c r="VGW28" s="426"/>
      <c r="VGX28" s="3"/>
      <c r="VGY28" s="564"/>
      <c r="VGZ28" s="3"/>
      <c r="VHA28" s="426"/>
      <c r="VHB28" s="3"/>
      <c r="VHC28" s="564"/>
      <c r="VHD28" s="3"/>
      <c r="VHE28" s="426"/>
      <c r="VHF28" s="3"/>
      <c r="VHG28" s="564"/>
      <c r="VHH28" s="3"/>
      <c r="VHI28" s="426"/>
      <c r="VHJ28" s="3"/>
      <c r="VHK28" s="564"/>
      <c r="VHL28" s="3"/>
      <c r="VHM28" s="426"/>
      <c r="VHN28" s="3"/>
      <c r="VHO28" s="564"/>
      <c r="VHP28" s="3"/>
      <c r="VHQ28" s="426"/>
      <c r="VHR28" s="3"/>
      <c r="VHS28" s="564"/>
      <c r="VHT28" s="3"/>
      <c r="VHU28" s="426"/>
      <c r="VHV28" s="3"/>
      <c r="VHW28" s="564"/>
      <c r="VHX28" s="3"/>
      <c r="VHY28" s="426"/>
      <c r="VHZ28" s="3"/>
      <c r="VIA28" s="564"/>
      <c r="VIB28" s="3"/>
      <c r="VIC28" s="426"/>
      <c r="VID28" s="3"/>
      <c r="VIE28" s="564"/>
      <c r="VIF28" s="3"/>
      <c r="VIG28" s="426"/>
      <c r="VIH28" s="3"/>
      <c r="VII28" s="564"/>
      <c r="VIJ28" s="3"/>
      <c r="VIK28" s="426"/>
      <c r="VIL28" s="3"/>
      <c r="VIM28" s="564"/>
      <c r="VIN28" s="3"/>
      <c r="VIO28" s="426"/>
      <c r="VIP28" s="3"/>
      <c r="VIQ28" s="564"/>
      <c r="VIR28" s="3"/>
      <c r="VIS28" s="426"/>
      <c r="VIT28" s="3"/>
      <c r="VIU28" s="564"/>
      <c r="VIV28" s="3"/>
      <c r="VIW28" s="426"/>
      <c r="VIX28" s="3"/>
      <c r="VIY28" s="564"/>
      <c r="VIZ28" s="3"/>
      <c r="VJA28" s="426"/>
      <c r="VJB28" s="3"/>
      <c r="VJC28" s="564"/>
      <c r="VJD28" s="3"/>
      <c r="VJE28" s="426"/>
      <c r="VJF28" s="3"/>
      <c r="VJG28" s="564"/>
      <c r="VJH28" s="3"/>
      <c r="VJI28" s="426"/>
      <c r="VJJ28" s="3"/>
      <c r="VJK28" s="564"/>
      <c r="VJL28" s="3"/>
      <c r="VJM28" s="426"/>
      <c r="VJN28" s="3"/>
      <c r="VJO28" s="564"/>
      <c r="VJP28" s="3"/>
      <c r="VJQ28" s="426"/>
      <c r="VJR28" s="3"/>
      <c r="VJS28" s="564"/>
      <c r="VJT28" s="3"/>
      <c r="VJU28" s="426"/>
      <c r="VJV28" s="3"/>
      <c r="VJW28" s="564"/>
      <c r="VJX28" s="3"/>
      <c r="VJY28" s="426"/>
      <c r="VJZ28" s="3"/>
      <c r="VKA28" s="564"/>
      <c r="VKB28" s="3"/>
      <c r="VKC28" s="426"/>
      <c r="VKD28" s="3"/>
      <c r="VKE28" s="564"/>
      <c r="VKF28" s="3"/>
      <c r="VKG28" s="426"/>
      <c r="VKH28" s="3"/>
      <c r="VKI28" s="564"/>
      <c r="VKJ28" s="3"/>
      <c r="VKK28" s="426"/>
      <c r="VKL28" s="3"/>
      <c r="VKM28" s="564"/>
      <c r="VKN28" s="3"/>
      <c r="VKO28" s="426"/>
      <c r="VKP28" s="3"/>
      <c r="VKQ28" s="564"/>
      <c r="VKR28" s="3"/>
      <c r="VKS28" s="426"/>
      <c r="VKT28" s="3"/>
      <c r="VKU28" s="564"/>
      <c r="VKV28" s="3"/>
      <c r="VKW28" s="426"/>
      <c r="VKX28" s="3"/>
      <c r="VKY28" s="564"/>
      <c r="VKZ28" s="3"/>
      <c r="VLA28" s="426"/>
      <c r="VLB28" s="3"/>
      <c r="VLC28" s="564"/>
      <c r="VLD28" s="3"/>
      <c r="VLE28" s="426"/>
      <c r="VLF28" s="3"/>
      <c r="VLG28" s="564"/>
      <c r="VLH28" s="3"/>
      <c r="VLI28" s="426"/>
      <c r="VLJ28" s="3"/>
      <c r="VLK28" s="564"/>
      <c r="VLL28" s="3"/>
      <c r="VLM28" s="426"/>
      <c r="VLN28" s="3"/>
      <c r="VLO28" s="564"/>
      <c r="VLP28" s="3"/>
      <c r="VLQ28" s="426"/>
      <c r="VLR28" s="3"/>
      <c r="VLS28" s="564"/>
      <c r="VLT28" s="3"/>
      <c r="VLU28" s="426"/>
      <c r="VLV28" s="3"/>
      <c r="VLW28" s="564"/>
      <c r="VLX28" s="3"/>
      <c r="VLY28" s="426"/>
      <c r="VLZ28" s="3"/>
      <c r="VMA28" s="564"/>
      <c r="VMB28" s="3"/>
      <c r="VMC28" s="426"/>
      <c r="VMD28" s="3"/>
      <c r="VME28" s="564"/>
      <c r="VMF28" s="3"/>
      <c r="VMG28" s="426"/>
      <c r="VMH28" s="3"/>
      <c r="VMI28" s="564"/>
      <c r="VMJ28" s="3"/>
      <c r="VMK28" s="426"/>
      <c r="VML28" s="3"/>
      <c r="VMM28" s="564"/>
      <c r="VMN28" s="3"/>
      <c r="VMO28" s="426"/>
      <c r="VMP28" s="3"/>
      <c r="VMQ28" s="564"/>
      <c r="VMR28" s="3"/>
      <c r="VMS28" s="426"/>
      <c r="VMT28" s="3"/>
      <c r="VMU28" s="564"/>
      <c r="VMV28" s="3"/>
      <c r="VMW28" s="426"/>
      <c r="VMX28" s="3"/>
      <c r="VMY28" s="564"/>
      <c r="VMZ28" s="3"/>
      <c r="VNA28" s="426"/>
      <c r="VNB28" s="3"/>
      <c r="VNC28" s="564"/>
      <c r="VND28" s="3"/>
      <c r="VNE28" s="426"/>
      <c r="VNF28" s="3"/>
      <c r="VNG28" s="564"/>
      <c r="VNH28" s="3"/>
      <c r="VNI28" s="426"/>
      <c r="VNJ28" s="3"/>
      <c r="VNK28" s="564"/>
      <c r="VNL28" s="3"/>
      <c r="VNM28" s="426"/>
      <c r="VNN28" s="3"/>
      <c r="VNO28" s="564"/>
      <c r="VNP28" s="3"/>
      <c r="VNQ28" s="426"/>
      <c r="VNR28" s="3"/>
      <c r="VNS28" s="564"/>
      <c r="VNT28" s="3"/>
      <c r="VNU28" s="426"/>
      <c r="VNV28" s="3"/>
      <c r="VNW28" s="564"/>
      <c r="VNX28" s="3"/>
      <c r="VNY28" s="426"/>
      <c r="VNZ28" s="3"/>
      <c r="VOA28" s="564"/>
      <c r="VOB28" s="3"/>
      <c r="VOC28" s="426"/>
      <c r="VOD28" s="3"/>
      <c r="VOE28" s="564"/>
      <c r="VOF28" s="3"/>
      <c r="VOG28" s="426"/>
      <c r="VOH28" s="3"/>
      <c r="VOI28" s="564"/>
      <c r="VOJ28" s="3"/>
      <c r="VOK28" s="426"/>
      <c r="VOL28" s="3"/>
      <c r="VOM28" s="564"/>
      <c r="VON28" s="3"/>
      <c r="VOO28" s="426"/>
      <c r="VOP28" s="3"/>
      <c r="VOQ28" s="564"/>
      <c r="VOR28" s="3"/>
      <c r="VOS28" s="426"/>
      <c r="VOT28" s="3"/>
      <c r="VOU28" s="564"/>
      <c r="VOV28" s="3"/>
      <c r="VOW28" s="426"/>
      <c r="VOX28" s="3"/>
      <c r="VOY28" s="564"/>
      <c r="VOZ28" s="3"/>
      <c r="VPA28" s="426"/>
      <c r="VPB28" s="3"/>
      <c r="VPC28" s="564"/>
      <c r="VPD28" s="3"/>
      <c r="VPE28" s="426"/>
      <c r="VPF28" s="3"/>
      <c r="VPG28" s="564"/>
      <c r="VPH28" s="3"/>
      <c r="VPI28" s="426"/>
      <c r="VPJ28" s="3"/>
      <c r="VPK28" s="564"/>
      <c r="VPL28" s="3"/>
      <c r="VPM28" s="426"/>
      <c r="VPN28" s="3"/>
      <c r="VPO28" s="564"/>
      <c r="VPP28" s="3"/>
      <c r="VPQ28" s="426"/>
      <c r="VPR28" s="3"/>
      <c r="VPS28" s="564"/>
      <c r="VPT28" s="3"/>
      <c r="VPU28" s="426"/>
      <c r="VPV28" s="3"/>
      <c r="VPW28" s="564"/>
      <c r="VPX28" s="3"/>
      <c r="VPY28" s="426"/>
      <c r="VPZ28" s="3"/>
      <c r="VQA28" s="564"/>
      <c r="VQB28" s="3"/>
      <c r="VQC28" s="426"/>
      <c r="VQD28" s="3"/>
      <c r="VQE28" s="564"/>
      <c r="VQF28" s="3"/>
      <c r="VQG28" s="426"/>
      <c r="VQH28" s="3"/>
      <c r="VQI28" s="564"/>
      <c r="VQJ28" s="3"/>
      <c r="VQK28" s="426"/>
      <c r="VQL28" s="3"/>
      <c r="VQM28" s="564"/>
      <c r="VQN28" s="3"/>
      <c r="VQO28" s="426"/>
      <c r="VQP28" s="3"/>
      <c r="VQQ28" s="564"/>
      <c r="VQR28" s="3"/>
      <c r="VQS28" s="426"/>
      <c r="VQT28" s="3"/>
      <c r="VQU28" s="564"/>
      <c r="VQV28" s="3"/>
      <c r="VQW28" s="426"/>
      <c r="VQX28" s="3"/>
      <c r="VQY28" s="564"/>
      <c r="VQZ28" s="3"/>
      <c r="VRA28" s="426"/>
      <c r="VRB28" s="3"/>
      <c r="VRC28" s="564"/>
      <c r="VRD28" s="3"/>
      <c r="VRE28" s="426"/>
      <c r="VRF28" s="3"/>
      <c r="VRG28" s="564"/>
      <c r="VRH28" s="3"/>
      <c r="VRI28" s="426"/>
      <c r="VRJ28" s="3"/>
      <c r="VRK28" s="564"/>
      <c r="VRL28" s="3"/>
      <c r="VRM28" s="426"/>
      <c r="VRN28" s="3"/>
      <c r="VRO28" s="564"/>
      <c r="VRP28" s="3"/>
      <c r="VRQ28" s="426"/>
      <c r="VRR28" s="3"/>
      <c r="VRS28" s="564"/>
      <c r="VRT28" s="3"/>
      <c r="VRU28" s="426"/>
      <c r="VRV28" s="3"/>
      <c r="VRW28" s="564"/>
      <c r="VRX28" s="3"/>
      <c r="VRY28" s="426"/>
      <c r="VRZ28" s="3"/>
      <c r="VSA28" s="564"/>
      <c r="VSB28" s="3"/>
      <c r="VSC28" s="426"/>
      <c r="VSD28" s="3"/>
      <c r="VSE28" s="564"/>
      <c r="VSF28" s="3"/>
      <c r="VSG28" s="426"/>
      <c r="VSH28" s="3"/>
      <c r="VSI28" s="564"/>
      <c r="VSJ28" s="3"/>
      <c r="VSK28" s="426"/>
      <c r="VSL28" s="3"/>
      <c r="VSM28" s="564"/>
      <c r="VSN28" s="3"/>
      <c r="VSO28" s="426"/>
      <c r="VSP28" s="3"/>
      <c r="VSQ28" s="564"/>
      <c r="VSR28" s="3"/>
      <c r="VSS28" s="426"/>
      <c r="VST28" s="3"/>
      <c r="VSU28" s="564"/>
      <c r="VSV28" s="3"/>
      <c r="VSW28" s="426"/>
      <c r="VSX28" s="3"/>
      <c r="VSY28" s="564"/>
      <c r="VSZ28" s="3"/>
      <c r="VTA28" s="426"/>
      <c r="VTB28" s="3"/>
      <c r="VTC28" s="564"/>
      <c r="VTD28" s="3"/>
      <c r="VTE28" s="426"/>
      <c r="VTF28" s="3"/>
      <c r="VTG28" s="564"/>
      <c r="VTH28" s="3"/>
      <c r="VTI28" s="426"/>
      <c r="VTJ28" s="3"/>
      <c r="VTK28" s="564"/>
      <c r="VTL28" s="3"/>
      <c r="VTM28" s="426"/>
      <c r="VTN28" s="3"/>
      <c r="VTO28" s="564"/>
      <c r="VTP28" s="3"/>
      <c r="VTQ28" s="426"/>
      <c r="VTR28" s="3"/>
      <c r="VTS28" s="564"/>
      <c r="VTT28" s="3"/>
      <c r="VTU28" s="426"/>
      <c r="VTV28" s="3"/>
      <c r="VTW28" s="564"/>
      <c r="VTX28" s="3"/>
      <c r="VTY28" s="426"/>
      <c r="VTZ28" s="3"/>
      <c r="VUA28" s="564"/>
      <c r="VUB28" s="3"/>
      <c r="VUC28" s="426"/>
      <c r="VUD28" s="3"/>
      <c r="VUE28" s="564"/>
      <c r="VUF28" s="3"/>
      <c r="VUG28" s="426"/>
      <c r="VUH28" s="3"/>
      <c r="VUI28" s="564"/>
      <c r="VUJ28" s="3"/>
      <c r="VUK28" s="426"/>
      <c r="VUL28" s="3"/>
      <c r="VUM28" s="564"/>
      <c r="VUN28" s="3"/>
      <c r="VUO28" s="426"/>
      <c r="VUP28" s="3"/>
      <c r="VUQ28" s="564"/>
      <c r="VUR28" s="3"/>
      <c r="VUS28" s="426"/>
      <c r="VUT28" s="3"/>
      <c r="VUU28" s="564"/>
      <c r="VUV28" s="3"/>
      <c r="VUW28" s="426"/>
      <c r="VUX28" s="3"/>
      <c r="VUY28" s="564"/>
      <c r="VUZ28" s="3"/>
      <c r="VVA28" s="426"/>
      <c r="VVB28" s="3"/>
      <c r="VVC28" s="564"/>
      <c r="VVD28" s="3"/>
      <c r="VVE28" s="426"/>
      <c r="VVF28" s="3"/>
      <c r="VVG28" s="564"/>
      <c r="VVH28" s="3"/>
      <c r="VVI28" s="426"/>
      <c r="VVJ28" s="3"/>
      <c r="VVK28" s="564"/>
      <c r="VVL28" s="3"/>
      <c r="VVM28" s="426"/>
      <c r="VVN28" s="3"/>
      <c r="VVO28" s="564"/>
      <c r="VVP28" s="3"/>
      <c r="VVQ28" s="426"/>
      <c r="VVR28" s="3"/>
      <c r="VVS28" s="564"/>
      <c r="VVT28" s="3"/>
      <c r="VVU28" s="426"/>
      <c r="VVV28" s="3"/>
      <c r="VVW28" s="564"/>
      <c r="VVX28" s="3"/>
      <c r="VVY28" s="426"/>
      <c r="VVZ28" s="3"/>
      <c r="VWA28" s="564"/>
      <c r="VWB28" s="3"/>
      <c r="VWC28" s="426"/>
      <c r="VWD28" s="3"/>
      <c r="VWE28" s="564"/>
      <c r="VWF28" s="3"/>
      <c r="VWG28" s="426"/>
      <c r="VWH28" s="3"/>
      <c r="VWI28" s="564"/>
      <c r="VWJ28" s="3"/>
      <c r="VWK28" s="426"/>
      <c r="VWL28" s="3"/>
      <c r="VWM28" s="564"/>
      <c r="VWN28" s="3"/>
      <c r="VWO28" s="426"/>
      <c r="VWP28" s="3"/>
      <c r="VWQ28" s="564"/>
      <c r="VWR28" s="3"/>
      <c r="VWS28" s="426"/>
      <c r="VWT28" s="3"/>
      <c r="VWU28" s="564"/>
      <c r="VWV28" s="3"/>
      <c r="VWW28" s="426"/>
      <c r="VWX28" s="3"/>
      <c r="VWY28" s="564"/>
      <c r="VWZ28" s="3"/>
      <c r="VXA28" s="426"/>
      <c r="VXB28" s="3"/>
      <c r="VXC28" s="564"/>
      <c r="VXD28" s="3"/>
      <c r="VXE28" s="426"/>
      <c r="VXF28" s="3"/>
      <c r="VXG28" s="564"/>
      <c r="VXH28" s="3"/>
      <c r="VXI28" s="426"/>
      <c r="VXJ28" s="3"/>
      <c r="VXK28" s="564"/>
      <c r="VXL28" s="3"/>
      <c r="VXM28" s="426"/>
      <c r="VXN28" s="3"/>
      <c r="VXO28" s="564"/>
      <c r="VXP28" s="3"/>
      <c r="VXQ28" s="426"/>
      <c r="VXR28" s="3"/>
      <c r="VXS28" s="564"/>
      <c r="VXT28" s="3"/>
      <c r="VXU28" s="426"/>
      <c r="VXV28" s="3"/>
      <c r="VXW28" s="564"/>
      <c r="VXX28" s="3"/>
      <c r="VXY28" s="426"/>
      <c r="VXZ28" s="3"/>
      <c r="VYA28" s="564"/>
      <c r="VYB28" s="3"/>
      <c r="VYC28" s="426"/>
      <c r="VYD28" s="3"/>
      <c r="VYE28" s="564"/>
      <c r="VYF28" s="3"/>
      <c r="VYG28" s="426"/>
      <c r="VYH28" s="3"/>
      <c r="VYI28" s="564"/>
      <c r="VYJ28" s="3"/>
      <c r="VYK28" s="426"/>
      <c r="VYL28" s="3"/>
      <c r="VYM28" s="564"/>
      <c r="VYN28" s="3"/>
      <c r="VYO28" s="426"/>
      <c r="VYP28" s="3"/>
      <c r="VYQ28" s="564"/>
      <c r="VYR28" s="3"/>
      <c r="VYS28" s="426"/>
      <c r="VYT28" s="3"/>
      <c r="VYU28" s="564"/>
      <c r="VYV28" s="3"/>
      <c r="VYW28" s="426"/>
      <c r="VYX28" s="3"/>
      <c r="VYY28" s="564"/>
      <c r="VYZ28" s="3"/>
      <c r="VZA28" s="426"/>
      <c r="VZB28" s="3"/>
      <c r="VZC28" s="564"/>
      <c r="VZD28" s="3"/>
      <c r="VZE28" s="426"/>
      <c r="VZF28" s="3"/>
      <c r="VZG28" s="564"/>
      <c r="VZH28" s="3"/>
      <c r="VZI28" s="426"/>
      <c r="VZJ28" s="3"/>
      <c r="VZK28" s="564"/>
      <c r="VZL28" s="3"/>
      <c r="VZM28" s="426"/>
      <c r="VZN28" s="3"/>
      <c r="VZO28" s="564"/>
      <c r="VZP28" s="3"/>
      <c r="VZQ28" s="426"/>
      <c r="VZR28" s="3"/>
      <c r="VZS28" s="564"/>
      <c r="VZT28" s="3"/>
      <c r="VZU28" s="426"/>
      <c r="VZV28" s="3"/>
      <c r="VZW28" s="564"/>
      <c r="VZX28" s="3"/>
      <c r="VZY28" s="426"/>
      <c r="VZZ28" s="3"/>
      <c r="WAA28" s="564"/>
      <c r="WAB28" s="3"/>
      <c r="WAC28" s="426"/>
      <c r="WAD28" s="3"/>
      <c r="WAE28" s="564"/>
      <c r="WAF28" s="3"/>
      <c r="WAG28" s="426"/>
      <c r="WAH28" s="3"/>
      <c r="WAI28" s="564"/>
      <c r="WAJ28" s="3"/>
      <c r="WAK28" s="426"/>
      <c r="WAL28" s="3"/>
      <c r="WAM28" s="564"/>
      <c r="WAN28" s="3"/>
      <c r="WAO28" s="426"/>
      <c r="WAP28" s="3"/>
      <c r="WAQ28" s="564"/>
      <c r="WAR28" s="3"/>
      <c r="WAS28" s="426"/>
      <c r="WAT28" s="3"/>
      <c r="WAU28" s="564"/>
      <c r="WAV28" s="3"/>
      <c r="WAW28" s="426"/>
      <c r="WAX28" s="3"/>
      <c r="WAY28" s="564"/>
      <c r="WAZ28" s="3"/>
      <c r="WBA28" s="426"/>
      <c r="WBB28" s="3"/>
      <c r="WBC28" s="564"/>
      <c r="WBD28" s="3"/>
      <c r="WBE28" s="426"/>
      <c r="WBF28" s="3"/>
      <c r="WBG28" s="564"/>
      <c r="WBH28" s="3"/>
      <c r="WBI28" s="426"/>
      <c r="WBJ28" s="3"/>
      <c r="WBK28" s="564"/>
      <c r="WBL28" s="3"/>
      <c r="WBM28" s="426"/>
      <c r="WBN28" s="3"/>
      <c r="WBO28" s="564"/>
      <c r="WBP28" s="3"/>
      <c r="WBQ28" s="426"/>
      <c r="WBR28" s="3"/>
      <c r="WBS28" s="564"/>
      <c r="WBT28" s="3"/>
      <c r="WBU28" s="426"/>
      <c r="WBV28" s="3"/>
      <c r="WBW28" s="564"/>
      <c r="WBX28" s="3"/>
      <c r="WBY28" s="426"/>
      <c r="WBZ28" s="3"/>
      <c r="WCA28" s="564"/>
      <c r="WCB28" s="3"/>
      <c r="WCC28" s="426"/>
      <c r="WCD28" s="3"/>
      <c r="WCE28" s="564"/>
      <c r="WCF28" s="3"/>
      <c r="WCG28" s="426"/>
      <c r="WCH28" s="3"/>
      <c r="WCI28" s="564"/>
      <c r="WCJ28" s="3"/>
      <c r="WCK28" s="426"/>
      <c r="WCL28" s="3"/>
      <c r="WCM28" s="564"/>
      <c r="WCN28" s="3"/>
      <c r="WCO28" s="426"/>
      <c r="WCP28" s="3"/>
      <c r="WCQ28" s="564"/>
      <c r="WCR28" s="3"/>
      <c r="WCS28" s="426"/>
      <c r="WCT28" s="3"/>
      <c r="WCU28" s="564"/>
      <c r="WCV28" s="3"/>
      <c r="WCW28" s="426"/>
      <c r="WCX28" s="3"/>
      <c r="WCY28" s="564"/>
      <c r="WCZ28" s="3"/>
      <c r="WDA28" s="426"/>
      <c r="WDB28" s="3"/>
      <c r="WDC28" s="564"/>
      <c r="WDD28" s="3"/>
      <c r="WDE28" s="426"/>
      <c r="WDF28" s="3"/>
      <c r="WDG28" s="564"/>
      <c r="WDH28" s="3"/>
      <c r="WDI28" s="426"/>
      <c r="WDJ28" s="3"/>
      <c r="WDK28" s="564"/>
      <c r="WDL28" s="3"/>
      <c r="WDM28" s="426"/>
      <c r="WDN28" s="3"/>
      <c r="WDO28" s="564"/>
      <c r="WDP28" s="3"/>
      <c r="WDQ28" s="426"/>
      <c r="WDR28" s="3"/>
      <c r="WDS28" s="564"/>
      <c r="WDT28" s="3"/>
      <c r="WDU28" s="426"/>
      <c r="WDV28" s="3"/>
      <c r="WDW28" s="564"/>
      <c r="WDX28" s="3"/>
      <c r="WDY28" s="426"/>
      <c r="WDZ28" s="3"/>
      <c r="WEA28" s="564"/>
      <c r="WEB28" s="3"/>
      <c r="WEC28" s="426"/>
      <c r="WED28" s="3"/>
      <c r="WEE28" s="564"/>
      <c r="WEF28" s="3"/>
      <c r="WEG28" s="426"/>
      <c r="WEH28" s="3"/>
      <c r="WEI28" s="564"/>
      <c r="WEJ28" s="3"/>
      <c r="WEK28" s="426"/>
      <c r="WEL28" s="3"/>
      <c r="WEM28" s="564"/>
      <c r="WEN28" s="3"/>
      <c r="WEO28" s="426"/>
      <c r="WEP28" s="3"/>
      <c r="WEQ28" s="564"/>
      <c r="WER28" s="3"/>
      <c r="WES28" s="426"/>
      <c r="WET28" s="3"/>
      <c r="WEU28" s="564"/>
      <c r="WEV28" s="3"/>
      <c r="WEW28" s="426"/>
      <c r="WEX28" s="3"/>
      <c r="WEY28" s="564"/>
      <c r="WEZ28" s="3"/>
      <c r="WFA28" s="426"/>
      <c r="WFB28" s="3"/>
      <c r="WFC28" s="564"/>
      <c r="WFD28" s="3"/>
      <c r="WFE28" s="426"/>
      <c r="WFF28" s="3"/>
      <c r="WFG28" s="564"/>
      <c r="WFH28" s="3"/>
      <c r="WFI28" s="426"/>
      <c r="WFJ28" s="3"/>
      <c r="WFK28" s="564"/>
      <c r="WFL28" s="3"/>
      <c r="WFM28" s="426"/>
      <c r="WFN28" s="3"/>
      <c r="WFO28" s="564"/>
      <c r="WFP28" s="3"/>
      <c r="WFQ28" s="426"/>
      <c r="WFR28" s="3"/>
      <c r="WFS28" s="564"/>
      <c r="WFT28" s="3"/>
      <c r="WFU28" s="426"/>
      <c r="WFV28" s="3"/>
      <c r="WFW28" s="564"/>
      <c r="WFX28" s="3"/>
      <c r="WFY28" s="426"/>
      <c r="WFZ28" s="3"/>
      <c r="WGA28" s="564"/>
      <c r="WGB28" s="3"/>
      <c r="WGC28" s="426"/>
      <c r="WGD28" s="3"/>
      <c r="WGE28" s="564"/>
      <c r="WGF28" s="3"/>
      <c r="WGG28" s="426"/>
      <c r="WGH28" s="3"/>
      <c r="WGI28" s="564"/>
      <c r="WGJ28" s="3"/>
      <c r="WGK28" s="426"/>
      <c r="WGL28" s="3"/>
      <c r="WGM28" s="564"/>
      <c r="WGN28" s="3"/>
      <c r="WGO28" s="426"/>
      <c r="WGP28" s="3"/>
      <c r="WGQ28" s="564"/>
      <c r="WGR28" s="3"/>
      <c r="WGS28" s="426"/>
      <c r="WGT28" s="3"/>
      <c r="WGU28" s="564"/>
      <c r="WGV28" s="3"/>
      <c r="WGW28" s="426"/>
      <c r="WGX28" s="3"/>
      <c r="WGY28" s="564"/>
      <c r="WGZ28" s="3"/>
      <c r="WHA28" s="426"/>
      <c r="WHB28" s="3"/>
      <c r="WHC28" s="564"/>
      <c r="WHD28" s="3"/>
      <c r="WHE28" s="426"/>
      <c r="WHF28" s="3"/>
      <c r="WHG28" s="564"/>
      <c r="WHH28" s="3"/>
      <c r="WHI28" s="426"/>
      <c r="WHJ28" s="3"/>
      <c r="WHK28" s="564"/>
      <c r="WHL28" s="3"/>
      <c r="WHM28" s="426"/>
      <c r="WHN28" s="3"/>
      <c r="WHO28" s="564"/>
      <c r="WHP28" s="3"/>
      <c r="WHQ28" s="426"/>
      <c r="WHR28" s="3"/>
      <c r="WHS28" s="564"/>
      <c r="WHT28" s="3"/>
      <c r="WHU28" s="426"/>
      <c r="WHV28" s="3"/>
      <c r="WHW28" s="564"/>
      <c r="WHX28" s="3"/>
      <c r="WHY28" s="426"/>
      <c r="WHZ28" s="3"/>
      <c r="WIA28" s="564"/>
      <c r="WIB28" s="3"/>
      <c r="WIC28" s="426"/>
      <c r="WID28" s="3"/>
      <c r="WIE28" s="564"/>
      <c r="WIF28" s="3"/>
      <c r="WIG28" s="426"/>
      <c r="WIH28" s="3"/>
      <c r="WII28" s="564"/>
      <c r="WIJ28" s="3"/>
      <c r="WIK28" s="426"/>
      <c r="WIL28" s="3"/>
      <c r="WIM28" s="564"/>
      <c r="WIN28" s="3"/>
      <c r="WIO28" s="426"/>
      <c r="WIP28" s="3"/>
      <c r="WIQ28" s="564"/>
      <c r="WIR28" s="3"/>
      <c r="WIS28" s="426"/>
      <c r="WIT28" s="3"/>
      <c r="WIU28" s="564"/>
      <c r="WIV28" s="3"/>
      <c r="WIW28" s="426"/>
      <c r="WIX28" s="3"/>
      <c r="WIY28" s="564"/>
      <c r="WIZ28" s="3"/>
      <c r="WJA28" s="426"/>
      <c r="WJB28" s="3"/>
      <c r="WJC28" s="564"/>
      <c r="WJD28" s="3"/>
      <c r="WJE28" s="426"/>
      <c r="WJF28" s="3"/>
      <c r="WJG28" s="564"/>
      <c r="WJH28" s="3"/>
      <c r="WJI28" s="426"/>
      <c r="WJJ28" s="3"/>
      <c r="WJK28" s="564"/>
      <c r="WJL28" s="3"/>
      <c r="WJM28" s="426"/>
      <c r="WJN28" s="3"/>
      <c r="WJO28" s="564"/>
      <c r="WJP28" s="3"/>
      <c r="WJQ28" s="426"/>
      <c r="WJR28" s="3"/>
      <c r="WJS28" s="564"/>
      <c r="WJT28" s="3"/>
      <c r="WJU28" s="426"/>
      <c r="WJV28" s="3"/>
      <c r="WJW28" s="564"/>
      <c r="WJX28" s="3"/>
      <c r="WJY28" s="426"/>
      <c r="WJZ28" s="3"/>
      <c r="WKA28" s="564"/>
      <c r="WKB28" s="3"/>
      <c r="WKC28" s="426"/>
      <c r="WKD28" s="3"/>
      <c r="WKE28" s="564"/>
      <c r="WKF28" s="3"/>
      <c r="WKG28" s="426"/>
      <c r="WKH28" s="3"/>
      <c r="WKI28" s="564"/>
      <c r="WKJ28" s="3"/>
      <c r="WKK28" s="426"/>
      <c r="WKL28" s="3"/>
      <c r="WKM28" s="564"/>
      <c r="WKN28" s="3"/>
      <c r="WKO28" s="426"/>
      <c r="WKP28" s="3"/>
      <c r="WKQ28" s="564"/>
      <c r="WKR28" s="3"/>
      <c r="WKS28" s="426"/>
      <c r="WKT28" s="3"/>
      <c r="WKU28" s="564"/>
      <c r="WKV28" s="3"/>
      <c r="WKW28" s="426"/>
      <c r="WKX28" s="3"/>
      <c r="WKY28" s="564"/>
      <c r="WKZ28" s="3"/>
      <c r="WLA28" s="426"/>
      <c r="WLB28" s="3"/>
      <c r="WLC28" s="564"/>
      <c r="WLD28" s="3"/>
      <c r="WLE28" s="426"/>
      <c r="WLF28" s="3"/>
      <c r="WLG28" s="564"/>
      <c r="WLH28" s="3"/>
      <c r="WLI28" s="426"/>
      <c r="WLJ28" s="3"/>
      <c r="WLK28" s="564"/>
      <c r="WLL28" s="3"/>
      <c r="WLM28" s="426"/>
      <c r="WLN28" s="3"/>
      <c r="WLO28" s="564"/>
      <c r="WLP28" s="3"/>
      <c r="WLQ28" s="426"/>
      <c r="WLR28" s="3"/>
      <c r="WLS28" s="564"/>
      <c r="WLT28" s="3"/>
      <c r="WLU28" s="426"/>
      <c r="WLV28" s="3"/>
      <c r="WLW28" s="564"/>
      <c r="WLX28" s="3"/>
      <c r="WLY28" s="426"/>
      <c r="WLZ28" s="3"/>
      <c r="WMA28" s="564"/>
      <c r="WMB28" s="3"/>
      <c r="WMC28" s="426"/>
      <c r="WMD28" s="3"/>
      <c r="WME28" s="564"/>
      <c r="WMF28" s="3"/>
      <c r="WMG28" s="426"/>
      <c r="WMH28" s="3"/>
      <c r="WMI28" s="564"/>
      <c r="WMJ28" s="3"/>
      <c r="WMK28" s="426"/>
      <c r="WML28" s="3"/>
      <c r="WMM28" s="564"/>
      <c r="WMN28" s="3"/>
      <c r="WMO28" s="426"/>
      <c r="WMP28" s="3"/>
      <c r="WMQ28" s="564"/>
      <c r="WMR28" s="3"/>
      <c r="WMS28" s="426"/>
      <c r="WMT28" s="3"/>
      <c r="WMU28" s="564"/>
      <c r="WMV28" s="3"/>
      <c r="WMW28" s="426"/>
      <c r="WMX28" s="3"/>
      <c r="WMY28" s="564"/>
      <c r="WMZ28" s="3"/>
      <c r="WNA28" s="426"/>
      <c r="WNB28" s="3"/>
      <c r="WNC28" s="564"/>
      <c r="WND28" s="3"/>
      <c r="WNE28" s="426"/>
      <c r="WNF28" s="3"/>
      <c r="WNG28" s="564"/>
      <c r="WNH28" s="3"/>
      <c r="WNI28" s="426"/>
      <c r="WNJ28" s="3"/>
      <c r="WNK28" s="564"/>
      <c r="WNL28" s="3"/>
      <c r="WNM28" s="426"/>
      <c r="WNN28" s="3"/>
      <c r="WNO28" s="564"/>
      <c r="WNP28" s="3"/>
      <c r="WNQ28" s="426"/>
      <c r="WNR28" s="3"/>
      <c r="WNS28" s="564"/>
      <c r="WNT28" s="3"/>
      <c r="WNU28" s="426"/>
      <c r="WNV28" s="3"/>
      <c r="WNW28" s="564"/>
      <c r="WNX28" s="3"/>
      <c r="WNY28" s="426"/>
      <c r="WNZ28" s="3"/>
      <c r="WOA28" s="564"/>
      <c r="WOB28" s="3"/>
      <c r="WOC28" s="426"/>
      <c r="WOD28" s="3"/>
      <c r="WOE28" s="564"/>
      <c r="WOF28" s="3"/>
      <c r="WOG28" s="426"/>
      <c r="WOH28" s="3"/>
      <c r="WOI28" s="564"/>
      <c r="WOJ28" s="3"/>
      <c r="WOK28" s="426"/>
      <c r="WOL28" s="3"/>
      <c r="WOM28" s="564"/>
      <c r="WON28" s="3"/>
      <c r="WOO28" s="426"/>
      <c r="WOP28" s="3"/>
      <c r="WOQ28" s="564"/>
      <c r="WOR28" s="3"/>
      <c r="WOS28" s="426"/>
      <c r="WOT28" s="3"/>
      <c r="WOU28" s="564"/>
      <c r="WOV28" s="3"/>
      <c r="WOW28" s="426"/>
      <c r="WOX28" s="3"/>
      <c r="WOY28" s="564"/>
      <c r="WOZ28" s="3"/>
      <c r="WPA28" s="426"/>
      <c r="WPB28" s="3"/>
      <c r="WPC28" s="564"/>
      <c r="WPD28" s="3"/>
      <c r="WPE28" s="426"/>
      <c r="WPF28" s="3"/>
      <c r="WPG28" s="564"/>
      <c r="WPH28" s="3"/>
      <c r="WPI28" s="426"/>
      <c r="WPJ28" s="3"/>
      <c r="WPK28" s="564"/>
      <c r="WPL28" s="3"/>
      <c r="WPM28" s="426"/>
      <c r="WPN28" s="3"/>
      <c r="WPO28" s="564"/>
      <c r="WPP28" s="3"/>
      <c r="WPQ28" s="426"/>
      <c r="WPR28" s="3"/>
      <c r="WPS28" s="564"/>
      <c r="WPT28" s="3"/>
      <c r="WPU28" s="426"/>
      <c r="WPV28" s="3"/>
      <c r="WPW28" s="564"/>
      <c r="WPX28" s="3"/>
      <c r="WPY28" s="426"/>
      <c r="WPZ28" s="3"/>
      <c r="WQA28" s="564"/>
      <c r="WQB28" s="3"/>
      <c r="WQC28" s="426"/>
      <c r="WQD28" s="3"/>
      <c r="WQE28" s="564"/>
      <c r="WQF28" s="3"/>
      <c r="WQG28" s="426"/>
      <c r="WQH28" s="3"/>
      <c r="WQI28" s="564"/>
      <c r="WQJ28" s="3"/>
      <c r="WQK28" s="426"/>
      <c r="WQL28" s="3"/>
      <c r="WQM28" s="564"/>
      <c r="WQN28" s="3"/>
      <c r="WQO28" s="426"/>
      <c r="WQP28" s="3"/>
      <c r="WQQ28" s="564"/>
      <c r="WQR28" s="3"/>
      <c r="WQS28" s="426"/>
      <c r="WQT28" s="3"/>
      <c r="WQU28" s="564"/>
      <c r="WQV28" s="3"/>
      <c r="WQW28" s="426"/>
      <c r="WQX28" s="3"/>
      <c r="WQY28" s="564"/>
      <c r="WQZ28" s="3"/>
      <c r="WRA28" s="426"/>
      <c r="WRB28" s="3"/>
      <c r="WRC28" s="564"/>
      <c r="WRD28" s="3"/>
      <c r="WRE28" s="426"/>
      <c r="WRF28" s="3"/>
      <c r="WRG28" s="564"/>
      <c r="WRH28" s="3"/>
      <c r="WRI28" s="426"/>
      <c r="WRJ28" s="3"/>
      <c r="WRK28" s="564"/>
      <c r="WRL28" s="3"/>
      <c r="WRM28" s="426"/>
      <c r="WRN28" s="3"/>
      <c r="WRO28" s="564"/>
      <c r="WRP28" s="3"/>
      <c r="WRQ28" s="426"/>
      <c r="WRR28" s="3"/>
      <c r="WRS28" s="564"/>
      <c r="WRT28" s="3"/>
      <c r="WRU28" s="426"/>
      <c r="WRV28" s="3"/>
      <c r="WRW28" s="564"/>
      <c r="WRX28" s="3"/>
      <c r="WRY28" s="426"/>
      <c r="WRZ28" s="3"/>
      <c r="WSA28" s="564"/>
      <c r="WSB28" s="3"/>
      <c r="WSC28" s="426"/>
      <c r="WSD28" s="3"/>
      <c r="WSE28" s="564"/>
      <c r="WSF28" s="3"/>
      <c r="WSG28" s="426"/>
      <c r="WSH28" s="3"/>
      <c r="WSI28" s="564"/>
      <c r="WSJ28" s="3"/>
      <c r="WSK28" s="426"/>
      <c r="WSL28" s="3"/>
      <c r="WSM28" s="564"/>
      <c r="WSN28" s="3"/>
      <c r="WSO28" s="426"/>
      <c r="WSP28" s="3"/>
      <c r="WSQ28" s="564"/>
      <c r="WSR28" s="3"/>
      <c r="WSS28" s="426"/>
      <c r="WST28" s="3"/>
      <c r="WSU28" s="564"/>
      <c r="WSV28" s="3"/>
      <c r="WSW28" s="426"/>
      <c r="WSX28" s="3"/>
      <c r="WSY28" s="564"/>
      <c r="WSZ28" s="3"/>
      <c r="WTA28" s="426"/>
      <c r="WTB28" s="3"/>
      <c r="WTC28" s="564"/>
      <c r="WTD28" s="3"/>
      <c r="WTE28" s="426"/>
      <c r="WTF28" s="3"/>
      <c r="WTG28" s="564"/>
      <c r="WTH28" s="3"/>
      <c r="WTI28" s="426"/>
      <c r="WTJ28" s="3"/>
      <c r="WTK28" s="564"/>
      <c r="WTL28" s="3"/>
      <c r="WTM28" s="426"/>
      <c r="WTN28" s="3"/>
      <c r="WTO28" s="564"/>
      <c r="WTP28" s="3"/>
      <c r="WTQ28" s="426"/>
      <c r="WTR28" s="3"/>
      <c r="WTS28" s="564"/>
      <c r="WTT28" s="3"/>
      <c r="WTU28" s="426"/>
      <c r="WTV28" s="3"/>
      <c r="WTW28" s="564"/>
      <c r="WTX28" s="3"/>
      <c r="WTY28" s="426"/>
      <c r="WTZ28" s="3"/>
      <c r="WUA28" s="564"/>
      <c r="WUB28" s="3"/>
      <c r="WUC28" s="426"/>
      <c r="WUD28" s="3"/>
      <c r="WUE28" s="564"/>
      <c r="WUF28" s="3"/>
      <c r="WUG28" s="426"/>
      <c r="WUH28" s="3"/>
      <c r="WUI28" s="564"/>
      <c r="WUJ28" s="3"/>
      <c r="WUK28" s="426"/>
      <c r="WUL28" s="3"/>
      <c r="WUM28" s="564"/>
      <c r="WUN28" s="3"/>
      <c r="WUO28" s="426"/>
      <c r="WUP28" s="3"/>
      <c r="WUQ28" s="564"/>
      <c r="WUR28" s="3"/>
      <c r="WUS28" s="426"/>
      <c r="WUT28" s="3"/>
      <c r="WUU28" s="564"/>
      <c r="WUV28" s="3"/>
      <c r="WUW28" s="426"/>
      <c r="WUX28" s="3"/>
      <c r="WUY28" s="564"/>
      <c r="WUZ28" s="3"/>
      <c r="WVA28" s="426"/>
      <c r="WVB28" s="3"/>
      <c r="WVC28" s="564"/>
      <c r="WVD28" s="3"/>
      <c r="WVE28" s="426"/>
      <c r="WVF28" s="3"/>
      <c r="WVG28" s="564"/>
      <c r="WVH28" s="3"/>
      <c r="WVI28" s="426"/>
      <c r="WVJ28" s="3"/>
      <c r="WVK28" s="564"/>
      <c r="WVL28" s="3"/>
      <c r="WVM28" s="426"/>
      <c r="WVN28" s="3"/>
      <c r="WVO28" s="564"/>
      <c r="WVP28" s="3"/>
      <c r="WVQ28" s="426"/>
      <c r="WVR28" s="3"/>
      <c r="WVS28" s="564"/>
      <c r="WVT28" s="3"/>
      <c r="WVU28" s="426"/>
      <c r="WVV28" s="3"/>
      <c r="WVW28" s="564"/>
      <c r="WVX28" s="3"/>
      <c r="WVY28" s="426"/>
      <c r="WVZ28" s="3"/>
      <c r="WWA28" s="564"/>
      <c r="WWB28" s="3"/>
      <c r="WWC28" s="426"/>
      <c r="WWD28" s="3"/>
      <c r="WWE28" s="564"/>
      <c r="WWF28" s="3"/>
      <c r="WWG28" s="426"/>
      <c r="WWH28" s="3"/>
      <c r="WWI28" s="564"/>
      <c r="WWJ28" s="3"/>
      <c r="WWK28" s="426"/>
      <c r="WWL28" s="3"/>
      <c r="WWM28" s="564"/>
      <c r="WWN28" s="3"/>
      <c r="WWO28" s="426"/>
      <c r="WWP28" s="3"/>
      <c r="WWQ28" s="564"/>
      <c r="WWR28" s="3"/>
      <c r="WWS28" s="426"/>
      <c r="WWT28" s="3"/>
      <c r="WWU28" s="564"/>
      <c r="WWV28" s="3"/>
      <c r="WWW28" s="426"/>
      <c r="WWX28" s="3"/>
      <c r="WWY28" s="564"/>
      <c r="WWZ28" s="3"/>
      <c r="WXA28" s="426"/>
      <c r="WXB28" s="3"/>
      <c r="WXC28" s="564"/>
      <c r="WXD28" s="3"/>
      <c r="WXE28" s="426"/>
      <c r="WXF28" s="3"/>
      <c r="WXG28" s="564"/>
      <c r="WXH28" s="3"/>
      <c r="WXI28" s="426"/>
      <c r="WXJ28" s="3"/>
      <c r="WXK28" s="564"/>
      <c r="WXL28" s="3"/>
      <c r="WXM28" s="426"/>
      <c r="WXN28" s="3"/>
      <c r="WXO28" s="564"/>
      <c r="WXP28" s="3"/>
      <c r="WXQ28" s="426"/>
      <c r="WXR28" s="3"/>
      <c r="WXS28" s="564"/>
      <c r="WXT28" s="3"/>
      <c r="WXU28" s="426"/>
      <c r="WXV28" s="3"/>
      <c r="WXW28" s="564"/>
      <c r="WXX28" s="3"/>
      <c r="WXY28" s="426"/>
      <c r="WXZ28" s="3"/>
      <c r="WYA28" s="564"/>
      <c r="WYB28" s="3"/>
      <c r="WYC28" s="426"/>
      <c r="WYD28" s="3"/>
      <c r="WYE28" s="564"/>
      <c r="WYF28" s="3"/>
      <c r="WYG28" s="426"/>
      <c r="WYH28" s="3"/>
      <c r="WYI28" s="564"/>
      <c r="WYJ28" s="3"/>
      <c r="WYK28" s="426"/>
      <c r="WYL28" s="3"/>
      <c r="WYM28" s="564"/>
      <c r="WYN28" s="3"/>
      <c r="WYO28" s="426"/>
      <c r="WYP28" s="3"/>
      <c r="WYQ28" s="564"/>
      <c r="WYR28" s="3"/>
      <c r="WYS28" s="426"/>
      <c r="WYT28" s="3"/>
      <c r="WYU28" s="564"/>
      <c r="WYV28" s="3"/>
      <c r="WYW28" s="426"/>
      <c r="WYX28" s="3"/>
      <c r="WYY28" s="564"/>
      <c r="WYZ28" s="3"/>
      <c r="WZA28" s="426"/>
      <c r="WZB28" s="3"/>
      <c r="WZC28" s="564"/>
      <c r="WZD28" s="3"/>
      <c r="WZE28" s="426"/>
      <c r="WZF28" s="3"/>
      <c r="WZG28" s="564"/>
      <c r="WZH28" s="3"/>
      <c r="WZI28" s="426"/>
      <c r="WZJ28" s="3"/>
      <c r="WZK28" s="564"/>
      <c r="WZL28" s="3"/>
      <c r="WZM28" s="426"/>
      <c r="WZN28" s="3"/>
      <c r="WZO28" s="564"/>
      <c r="WZP28" s="3"/>
      <c r="WZQ28" s="426"/>
      <c r="WZR28" s="3"/>
      <c r="WZS28" s="564"/>
      <c r="WZT28" s="3"/>
      <c r="WZU28" s="426"/>
      <c r="WZV28" s="3"/>
      <c r="WZW28" s="564"/>
      <c r="WZX28" s="3"/>
      <c r="WZY28" s="426"/>
      <c r="WZZ28" s="3"/>
      <c r="XAA28" s="564"/>
      <c r="XAB28" s="3"/>
      <c r="XAC28" s="426"/>
      <c r="XAD28" s="3"/>
      <c r="XAE28" s="564"/>
      <c r="XAF28" s="3"/>
      <c r="XAG28" s="426"/>
      <c r="XAH28" s="3"/>
      <c r="XAI28" s="564"/>
      <c r="XAJ28" s="3"/>
      <c r="XAK28" s="426"/>
      <c r="XAL28" s="3"/>
      <c r="XAM28" s="564"/>
      <c r="XAN28" s="3"/>
      <c r="XAO28" s="426"/>
      <c r="XAP28" s="3"/>
      <c r="XAQ28" s="564"/>
      <c r="XAR28" s="3"/>
      <c r="XAS28" s="426"/>
      <c r="XAT28" s="3"/>
      <c r="XAU28" s="564"/>
      <c r="XAV28" s="3"/>
      <c r="XAW28" s="426"/>
      <c r="XAX28" s="3"/>
      <c r="XAY28" s="564"/>
      <c r="XAZ28" s="3"/>
      <c r="XBA28" s="426"/>
      <c r="XBB28" s="3"/>
      <c r="XBC28" s="564"/>
      <c r="XBD28" s="3"/>
      <c r="XBE28" s="426"/>
      <c r="XBF28" s="3"/>
      <c r="XBG28" s="564"/>
      <c r="XBH28" s="3"/>
      <c r="XBI28" s="426"/>
      <c r="XBJ28" s="3"/>
      <c r="XBK28" s="564"/>
      <c r="XBL28" s="3"/>
      <c r="XBM28" s="426"/>
      <c r="XBN28" s="3"/>
      <c r="XBO28" s="564"/>
      <c r="XBP28" s="3"/>
      <c r="XBQ28" s="426"/>
      <c r="XBR28" s="3"/>
      <c r="XBS28" s="564"/>
      <c r="XBT28" s="3"/>
      <c r="XBU28" s="426"/>
      <c r="XBV28" s="3"/>
      <c r="XBW28" s="564"/>
      <c r="XBX28" s="3"/>
      <c r="XBY28" s="426"/>
      <c r="XBZ28" s="3"/>
      <c r="XCA28" s="564"/>
      <c r="XCB28" s="3"/>
      <c r="XCC28" s="426"/>
      <c r="XCD28" s="3"/>
      <c r="XCE28" s="564"/>
      <c r="XCF28" s="3"/>
      <c r="XCG28" s="426"/>
      <c r="XCH28" s="3"/>
      <c r="XCI28" s="564"/>
      <c r="XCJ28" s="3"/>
      <c r="XCK28" s="426"/>
      <c r="XCL28" s="3"/>
      <c r="XCM28" s="564"/>
      <c r="XCN28" s="3"/>
      <c r="XCO28" s="426"/>
      <c r="XCP28" s="3"/>
      <c r="XCQ28" s="564"/>
      <c r="XCR28" s="3"/>
      <c r="XCS28" s="426"/>
      <c r="XCT28" s="3"/>
      <c r="XCU28" s="564"/>
      <c r="XCV28" s="3"/>
      <c r="XCW28" s="426"/>
      <c r="XCX28" s="3"/>
      <c r="XCY28" s="564"/>
      <c r="XCZ28" s="3"/>
      <c r="XDA28" s="426"/>
      <c r="XDB28" s="3"/>
      <c r="XDC28" s="564"/>
      <c r="XDD28" s="3"/>
      <c r="XDE28" s="426"/>
      <c r="XDF28" s="3"/>
      <c r="XDG28" s="564"/>
      <c r="XDH28" s="3"/>
      <c r="XDI28" s="426"/>
      <c r="XDJ28" s="3"/>
      <c r="XDK28" s="564"/>
      <c r="XDL28" s="3"/>
      <c r="XDM28" s="426"/>
      <c r="XDN28" s="3"/>
      <c r="XDO28" s="564"/>
      <c r="XDP28" s="3"/>
      <c r="XDQ28" s="426"/>
      <c r="XDR28" s="3"/>
      <c r="XDS28" s="564"/>
      <c r="XDT28" s="3"/>
      <c r="XDU28" s="426"/>
      <c r="XDV28" s="3"/>
      <c r="XDW28" s="564"/>
      <c r="XDX28" s="3"/>
      <c r="XDY28" s="426"/>
      <c r="XDZ28" s="3"/>
      <c r="XEA28" s="564"/>
      <c r="XEB28" s="3"/>
      <c r="XEC28" s="426"/>
      <c r="XED28" s="3"/>
      <c r="XEE28" s="564"/>
      <c r="XEF28" s="3"/>
      <c r="XEG28" s="426"/>
      <c r="XEH28" s="3"/>
      <c r="XEI28" s="564"/>
      <c r="XEJ28" s="3"/>
      <c r="XEK28" s="426"/>
      <c r="XEL28" s="3"/>
      <c r="XEM28" s="564"/>
      <c r="XEN28" s="3"/>
      <c r="XEO28" s="426"/>
      <c r="XEP28" s="3"/>
      <c r="XEQ28" s="564"/>
      <c r="XER28" s="3"/>
      <c r="XES28" s="426"/>
      <c r="XET28" s="3"/>
      <c r="XEU28" s="564"/>
      <c r="XEV28" s="3"/>
      <c r="XEW28" s="426"/>
      <c r="XEX28" s="3"/>
      <c r="XEY28" s="564"/>
      <c r="XEZ28" s="3"/>
      <c r="XFA28" s="426"/>
      <c r="XFB28" s="3"/>
      <c r="XFC28" s="564"/>
      <c r="XFD28" s="3"/>
    </row>
    <row r="29" spans="1:16384" s="21" customFormat="1" x14ac:dyDescent="0.3">
      <c r="A29" s="426"/>
      <c r="B29" s="3"/>
      <c r="C29" s="3"/>
      <c r="D29" s="3"/>
      <c r="E29" s="426"/>
      <c r="F29" s="3"/>
      <c r="G29" s="564"/>
      <c r="H29" s="3"/>
      <c r="I29" s="426"/>
      <c r="J29" s="3"/>
      <c r="K29" s="564"/>
      <c r="L29" s="3"/>
      <c r="M29" s="426"/>
      <c r="N29" s="3"/>
      <c r="O29" s="564"/>
      <c r="P29" s="3"/>
      <c r="Q29" s="426"/>
      <c r="R29" s="3"/>
      <c r="S29" s="564"/>
      <c r="T29" s="3"/>
      <c r="U29" s="426"/>
      <c r="V29" s="3"/>
      <c r="W29" s="564"/>
      <c r="X29" s="3"/>
      <c r="Y29" s="426"/>
      <c r="Z29" s="3"/>
      <c r="AA29" s="564"/>
      <c r="AB29" s="3"/>
      <c r="AC29" s="426"/>
      <c r="AD29" s="3"/>
      <c r="AE29" s="564"/>
      <c r="AF29" s="3"/>
      <c r="AG29" s="426"/>
      <c r="AH29" s="3"/>
      <c r="AI29" s="564"/>
      <c r="AJ29" s="3"/>
      <c r="AK29" s="426"/>
      <c r="AL29" s="3"/>
      <c r="AM29" s="564"/>
      <c r="AN29" s="3"/>
      <c r="AO29" s="426"/>
      <c r="AP29" s="3"/>
      <c r="AQ29" s="564"/>
      <c r="AR29" s="3"/>
      <c r="AS29" s="426"/>
      <c r="AT29" s="3"/>
      <c r="AU29" s="564"/>
      <c r="AV29" s="3"/>
      <c r="AW29" s="426"/>
      <c r="AX29" s="3"/>
      <c r="AY29" s="564"/>
      <c r="AZ29" s="3"/>
      <c r="BA29" s="426"/>
      <c r="BB29" s="3"/>
      <c r="BC29" s="564"/>
      <c r="BD29" s="3"/>
      <c r="BE29" s="426"/>
      <c r="BF29" s="3"/>
      <c r="BG29" s="564"/>
      <c r="BH29" s="3"/>
      <c r="BI29" s="426"/>
      <c r="BJ29" s="3"/>
      <c r="BK29" s="564"/>
      <c r="BL29" s="3"/>
      <c r="BM29" s="426"/>
      <c r="BN29" s="3"/>
      <c r="BO29" s="564"/>
      <c r="BP29" s="3"/>
      <c r="BQ29" s="426"/>
      <c r="BR29" s="3"/>
      <c r="BS29" s="564"/>
      <c r="BT29" s="3"/>
      <c r="BU29" s="426"/>
      <c r="BV29" s="3"/>
      <c r="BW29" s="564"/>
      <c r="BX29" s="3"/>
      <c r="BY29" s="426"/>
      <c r="BZ29" s="3"/>
      <c r="CA29" s="564"/>
      <c r="CB29" s="3"/>
      <c r="CC29" s="426"/>
      <c r="CD29" s="3"/>
      <c r="CE29" s="564"/>
      <c r="CF29" s="3"/>
      <c r="CG29" s="426"/>
      <c r="CH29" s="3"/>
      <c r="CI29" s="564"/>
      <c r="CJ29" s="3"/>
      <c r="CK29" s="426"/>
      <c r="CL29" s="3"/>
      <c r="CM29" s="564"/>
      <c r="CN29" s="3"/>
      <c r="CO29" s="426"/>
      <c r="CP29" s="3"/>
      <c r="CQ29" s="564"/>
      <c r="CR29" s="3"/>
      <c r="CS29" s="426"/>
      <c r="CT29" s="3"/>
      <c r="CU29" s="564"/>
      <c r="CV29" s="3"/>
      <c r="CW29" s="426"/>
      <c r="CX29" s="3"/>
      <c r="CY29" s="564"/>
      <c r="CZ29" s="3"/>
      <c r="DA29" s="426"/>
      <c r="DB29" s="3"/>
      <c r="DC29" s="564"/>
      <c r="DD29" s="3"/>
      <c r="DE29" s="426"/>
      <c r="DF29" s="3"/>
      <c r="DG29" s="564"/>
      <c r="DH29" s="3"/>
      <c r="DI29" s="426"/>
      <c r="DJ29" s="3"/>
      <c r="DK29" s="564"/>
      <c r="DL29" s="3"/>
      <c r="DM29" s="426"/>
      <c r="DN29" s="3"/>
      <c r="DO29" s="564"/>
      <c r="DP29" s="3"/>
      <c r="DQ29" s="426"/>
      <c r="DR29" s="3"/>
      <c r="DS29" s="564"/>
      <c r="DT29" s="3"/>
      <c r="DU29" s="426"/>
      <c r="DV29" s="3"/>
      <c r="DW29" s="564"/>
      <c r="DX29" s="3"/>
      <c r="DY29" s="426"/>
      <c r="DZ29" s="3"/>
      <c r="EA29" s="564"/>
      <c r="EB29" s="3"/>
      <c r="EC29" s="426"/>
      <c r="ED29" s="3"/>
      <c r="EE29" s="564"/>
      <c r="EF29" s="3"/>
      <c r="EG29" s="426"/>
      <c r="EH29" s="3"/>
      <c r="EI29" s="564"/>
      <c r="EJ29" s="3"/>
      <c r="EK29" s="426"/>
      <c r="EL29" s="3"/>
      <c r="EM29" s="564"/>
      <c r="EN29" s="3"/>
      <c r="EO29" s="426"/>
      <c r="EP29" s="3"/>
      <c r="EQ29" s="564"/>
      <c r="ER29" s="3"/>
      <c r="ES29" s="426"/>
      <c r="ET29" s="3"/>
      <c r="EU29" s="564"/>
      <c r="EV29" s="3"/>
      <c r="EW29" s="426"/>
      <c r="EX29" s="3"/>
      <c r="EY29" s="564"/>
      <c r="EZ29" s="3"/>
      <c r="FA29" s="426"/>
      <c r="FB29" s="3"/>
      <c r="FC29" s="564"/>
      <c r="FD29" s="3"/>
      <c r="FE29" s="426"/>
      <c r="FF29" s="3"/>
      <c r="FG29" s="564"/>
      <c r="FH29" s="3"/>
      <c r="FI29" s="426"/>
      <c r="FJ29" s="3"/>
      <c r="FK29" s="564"/>
      <c r="FL29" s="3"/>
      <c r="FM29" s="426"/>
      <c r="FN29" s="3"/>
      <c r="FO29" s="564"/>
      <c r="FP29" s="3"/>
      <c r="FQ29" s="426"/>
      <c r="FR29" s="3"/>
      <c r="FS29" s="564"/>
      <c r="FT29" s="3"/>
      <c r="FU29" s="426"/>
      <c r="FV29" s="3"/>
      <c r="FW29" s="564"/>
      <c r="FX29" s="3"/>
      <c r="FY29" s="426"/>
      <c r="FZ29" s="3"/>
      <c r="GA29" s="564"/>
      <c r="GB29" s="3"/>
      <c r="GC29" s="426"/>
      <c r="GD29" s="3"/>
      <c r="GE29" s="564"/>
      <c r="GF29" s="3"/>
      <c r="GG29" s="426"/>
      <c r="GH29" s="3"/>
      <c r="GI29" s="564"/>
      <c r="GJ29" s="3"/>
      <c r="GK29" s="426"/>
      <c r="GL29" s="3"/>
      <c r="GM29" s="564"/>
      <c r="GN29" s="3"/>
      <c r="GO29" s="426"/>
      <c r="GP29" s="3"/>
      <c r="GQ29" s="564"/>
      <c r="GR29" s="3"/>
      <c r="GS29" s="426"/>
      <c r="GT29" s="3"/>
      <c r="GU29" s="564"/>
      <c r="GV29" s="3"/>
      <c r="GW29" s="426"/>
      <c r="GX29" s="3"/>
      <c r="GY29" s="564"/>
      <c r="GZ29" s="3"/>
      <c r="HA29" s="426"/>
      <c r="HB29" s="3"/>
      <c r="HC29" s="564"/>
      <c r="HD29" s="3"/>
      <c r="HE29" s="426"/>
      <c r="HF29" s="3"/>
      <c r="HG29" s="564"/>
      <c r="HH29" s="3"/>
      <c r="HI29" s="426"/>
      <c r="HJ29" s="3"/>
      <c r="HK29" s="564"/>
      <c r="HL29" s="3"/>
      <c r="HM29" s="426"/>
      <c r="HN29" s="3"/>
      <c r="HO29" s="564"/>
      <c r="HP29" s="3"/>
      <c r="HQ29" s="426"/>
      <c r="HR29" s="3"/>
      <c r="HS29" s="564"/>
      <c r="HT29" s="3"/>
      <c r="HU29" s="426"/>
      <c r="HV29" s="3"/>
      <c r="HW29" s="564"/>
      <c r="HX29" s="3"/>
      <c r="HY29" s="426"/>
      <c r="HZ29" s="3"/>
      <c r="IA29" s="564"/>
      <c r="IB29" s="3"/>
      <c r="IC29" s="426"/>
      <c r="ID29" s="3"/>
      <c r="IE29" s="564"/>
      <c r="IF29" s="3"/>
      <c r="IG29" s="426"/>
      <c r="IH29" s="3"/>
      <c r="II29" s="564"/>
      <c r="IJ29" s="3"/>
      <c r="IK29" s="426"/>
      <c r="IL29" s="3"/>
      <c r="IM29" s="564"/>
      <c r="IN29" s="3"/>
      <c r="IO29" s="426"/>
      <c r="IP29" s="3"/>
      <c r="IQ29" s="564"/>
      <c r="IR29" s="3"/>
      <c r="IS29" s="426"/>
      <c r="IT29" s="3"/>
      <c r="IU29" s="564"/>
      <c r="IV29" s="3"/>
      <c r="IW29" s="426"/>
      <c r="IX29" s="3"/>
      <c r="IY29" s="564"/>
      <c r="IZ29" s="3"/>
      <c r="JA29" s="426"/>
      <c r="JB29" s="3"/>
      <c r="JC29" s="564"/>
      <c r="JD29" s="3"/>
      <c r="JE29" s="426"/>
      <c r="JF29" s="3"/>
      <c r="JG29" s="564"/>
      <c r="JH29" s="3"/>
      <c r="JI29" s="426"/>
      <c r="JJ29" s="3"/>
      <c r="JK29" s="564"/>
      <c r="JL29" s="3"/>
      <c r="JM29" s="426"/>
      <c r="JN29" s="3"/>
      <c r="JO29" s="564"/>
      <c r="JP29" s="3"/>
      <c r="JQ29" s="426"/>
      <c r="JR29" s="3"/>
      <c r="JS29" s="564"/>
      <c r="JT29" s="3"/>
      <c r="JU29" s="426"/>
      <c r="JV29" s="3"/>
      <c r="JW29" s="564"/>
      <c r="JX29" s="3"/>
      <c r="JY29" s="426"/>
      <c r="JZ29" s="3"/>
      <c r="KA29" s="564"/>
      <c r="KB29" s="3"/>
      <c r="KC29" s="426"/>
      <c r="KD29" s="3"/>
      <c r="KE29" s="564"/>
      <c r="KF29" s="3"/>
      <c r="KG29" s="426"/>
      <c r="KH29" s="3"/>
      <c r="KI29" s="564"/>
      <c r="KJ29" s="3"/>
      <c r="KK29" s="426"/>
      <c r="KL29" s="3"/>
      <c r="KM29" s="564"/>
      <c r="KN29" s="3"/>
      <c r="KO29" s="426"/>
      <c r="KP29" s="3"/>
      <c r="KQ29" s="564"/>
      <c r="KR29" s="3"/>
      <c r="KS29" s="426"/>
      <c r="KT29" s="3"/>
      <c r="KU29" s="564"/>
      <c r="KV29" s="3"/>
      <c r="KW29" s="426"/>
      <c r="KX29" s="3"/>
      <c r="KY29" s="564"/>
      <c r="KZ29" s="3"/>
      <c r="LA29" s="426"/>
      <c r="LB29" s="3"/>
      <c r="LC29" s="564"/>
      <c r="LD29" s="3"/>
      <c r="LE29" s="426"/>
      <c r="LF29" s="3"/>
      <c r="LG29" s="564"/>
      <c r="LH29" s="3"/>
      <c r="LI29" s="426"/>
      <c r="LJ29" s="3"/>
      <c r="LK29" s="564"/>
      <c r="LL29" s="3"/>
      <c r="LM29" s="426"/>
      <c r="LN29" s="3"/>
      <c r="LO29" s="564"/>
      <c r="LP29" s="3"/>
      <c r="LQ29" s="426"/>
      <c r="LR29" s="3"/>
      <c r="LS29" s="564"/>
      <c r="LT29" s="3"/>
      <c r="LU29" s="426"/>
      <c r="LV29" s="3"/>
      <c r="LW29" s="564"/>
      <c r="LX29" s="3"/>
      <c r="LY29" s="426"/>
      <c r="LZ29" s="3"/>
      <c r="MA29" s="564"/>
      <c r="MB29" s="3"/>
      <c r="MC29" s="426"/>
      <c r="MD29" s="3"/>
      <c r="ME29" s="564"/>
      <c r="MF29" s="3"/>
      <c r="MG29" s="426"/>
      <c r="MH29" s="3"/>
      <c r="MI29" s="564"/>
      <c r="MJ29" s="3"/>
      <c r="MK29" s="426"/>
      <c r="ML29" s="3"/>
      <c r="MM29" s="564"/>
      <c r="MN29" s="3"/>
      <c r="MO29" s="426"/>
      <c r="MP29" s="3"/>
      <c r="MQ29" s="564"/>
      <c r="MR29" s="3"/>
      <c r="MS29" s="426"/>
      <c r="MT29" s="3"/>
      <c r="MU29" s="564"/>
      <c r="MV29" s="3"/>
      <c r="MW29" s="426"/>
      <c r="MX29" s="3"/>
      <c r="MY29" s="564"/>
      <c r="MZ29" s="3"/>
      <c r="NA29" s="426"/>
      <c r="NB29" s="3"/>
      <c r="NC29" s="564"/>
      <c r="ND29" s="3"/>
      <c r="NE29" s="426"/>
      <c r="NF29" s="3"/>
      <c r="NG29" s="564"/>
      <c r="NH29" s="3"/>
      <c r="NI29" s="426"/>
      <c r="NJ29" s="3"/>
      <c r="NK29" s="564"/>
      <c r="NL29" s="3"/>
      <c r="NM29" s="426"/>
      <c r="NN29" s="3"/>
      <c r="NO29" s="564"/>
      <c r="NP29" s="3"/>
      <c r="NQ29" s="426"/>
      <c r="NR29" s="3"/>
      <c r="NS29" s="564"/>
      <c r="NT29" s="3"/>
      <c r="NU29" s="426"/>
      <c r="NV29" s="3"/>
      <c r="NW29" s="564"/>
      <c r="NX29" s="3"/>
      <c r="NY29" s="426"/>
      <c r="NZ29" s="3"/>
      <c r="OA29" s="564"/>
      <c r="OB29" s="3"/>
      <c r="OC29" s="426"/>
      <c r="OD29" s="3"/>
      <c r="OE29" s="564"/>
      <c r="OF29" s="3"/>
      <c r="OG29" s="426"/>
      <c r="OH29" s="3"/>
      <c r="OI29" s="564"/>
      <c r="OJ29" s="3"/>
      <c r="OK29" s="426"/>
      <c r="OL29" s="3"/>
      <c r="OM29" s="564"/>
      <c r="ON29" s="3"/>
      <c r="OO29" s="426"/>
      <c r="OP29" s="3"/>
      <c r="OQ29" s="564"/>
      <c r="OR29" s="3"/>
      <c r="OS29" s="426"/>
      <c r="OT29" s="3"/>
      <c r="OU29" s="564"/>
      <c r="OV29" s="3"/>
      <c r="OW29" s="426"/>
      <c r="OX29" s="3"/>
      <c r="OY29" s="564"/>
      <c r="OZ29" s="3"/>
      <c r="PA29" s="426"/>
      <c r="PB29" s="3"/>
      <c r="PC29" s="564"/>
      <c r="PD29" s="3"/>
      <c r="PE29" s="426"/>
      <c r="PF29" s="3"/>
      <c r="PG29" s="564"/>
      <c r="PH29" s="3"/>
      <c r="PI29" s="426"/>
      <c r="PJ29" s="3"/>
      <c r="PK29" s="564"/>
      <c r="PL29" s="3"/>
      <c r="PM29" s="426"/>
      <c r="PN29" s="3"/>
      <c r="PO29" s="564"/>
      <c r="PP29" s="3"/>
      <c r="PQ29" s="426"/>
      <c r="PR29" s="3"/>
      <c r="PS29" s="564"/>
      <c r="PT29" s="3"/>
      <c r="PU29" s="426"/>
      <c r="PV29" s="3"/>
      <c r="PW29" s="564"/>
      <c r="PX29" s="3"/>
      <c r="PY29" s="426"/>
      <c r="PZ29" s="3"/>
      <c r="QA29" s="564"/>
      <c r="QB29" s="3"/>
      <c r="QC29" s="426"/>
      <c r="QD29" s="3"/>
      <c r="QE29" s="564"/>
      <c r="QF29" s="3"/>
      <c r="QG29" s="426"/>
      <c r="QH29" s="3"/>
      <c r="QI29" s="564"/>
      <c r="QJ29" s="3"/>
      <c r="QK29" s="426"/>
      <c r="QL29" s="3"/>
      <c r="QM29" s="564"/>
      <c r="QN29" s="3"/>
      <c r="QO29" s="426"/>
      <c r="QP29" s="3"/>
      <c r="QQ29" s="564"/>
      <c r="QR29" s="3"/>
      <c r="QS29" s="426"/>
      <c r="QT29" s="3"/>
      <c r="QU29" s="564"/>
      <c r="QV29" s="3"/>
      <c r="QW29" s="426"/>
      <c r="QX29" s="3"/>
      <c r="QY29" s="564"/>
      <c r="QZ29" s="3"/>
      <c r="RA29" s="426"/>
      <c r="RB29" s="3"/>
      <c r="RC29" s="564"/>
      <c r="RD29" s="3"/>
      <c r="RE29" s="426"/>
      <c r="RF29" s="3"/>
      <c r="RG29" s="564"/>
      <c r="RH29" s="3"/>
      <c r="RI29" s="426"/>
      <c r="RJ29" s="3"/>
      <c r="RK29" s="564"/>
      <c r="RL29" s="3"/>
      <c r="RM29" s="426"/>
      <c r="RN29" s="3"/>
      <c r="RO29" s="564"/>
      <c r="RP29" s="3"/>
      <c r="RQ29" s="426"/>
      <c r="RR29" s="3"/>
      <c r="RS29" s="564"/>
      <c r="RT29" s="3"/>
      <c r="RU29" s="426"/>
      <c r="RV29" s="3"/>
      <c r="RW29" s="564"/>
      <c r="RX29" s="3"/>
      <c r="RY29" s="426"/>
      <c r="RZ29" s="3"/>
      <c r="SA29" s="564"/>
      <c r="SB29" s="3"/>
      <c r="SC29" s="426"/>
      <c r="SD29" s="3"/>
      <c r="SE29" s="564"/>
      <c r="SF29" s="3"/>
      <c r="SG29" s="426"/>
      <c r="SH29" s="3"/>
      <c r="SI29" s="564"/>
      <c r="SJ29" s="3"/>
      <c r="SK29" s="426"/>
      <c r="SL29" s="3"/>
      <c r="SM29" s="564"/>
      <c r="SN29" s="3"/>
      <c r="SO29" s="426"/>
      <c r="SP29" s="3"/>
      <c r="SQ29" s="564"/>
      <c r="SR29" s="3"/>
      <c r="SS29" s="426"/>
      <c r="ST29" s="3"/>
      <c r="SU29" s="564"/>
      <c r="SV29" s="3"/>
      <c r="SW29" s="426"/>
      <c r="SX29" s="3"/>
      <c r="SY29" s="564"/>
      <c r="SZ29" s="3"/>
      <c r="TA29" s="426"/>
      <c r="TB29" s="3"/>
      <c r="TC29" s="564"/>
      <c r="TD29" s="3"/>
      <c r="TE29" s="426"/>
      <c r="TF29" s="3"/>
      <c r="TG29" s="564"/>
      <c r="TH29" s="3"/>
      <c r="TI29" s="426"/>
      <c r="TJ29" s="3"/>
      <c r="TK29" s="564"/>
      <c r="TL29" s="3"/>
      <c r="TM29" s="426"/>
      <c r="TN29" s="3"/>
      <c r="TO29" s="564"/>
      <c r="TP29" s="3"/>
      <c r="TQ29" s="426"/>
      <c r="TR29" s="3"/>
      <c r="TS29" s="564"/>
      <c r="TT29" s="3"/>
      <c r="TU29" s="426"/>
      <c r="TV29" s="3"/>
      <c r="TW29" s="564"/>
      <c r="TX29" s="3"/>
      <c r="TY29" s="426"/>
      <c r="TZ29" s="3"/>
      <c r="UA29" s="564"/>
      <c r="UB29" s="3"/>
      <c r="UC29" s="426"/>
      <c r="UD29" s="3"/>
      <c r="UE29" s="564"/>
      <c r="UF29" s="3"/>
      <c r="UG29" s="426"/>
      <c r="UH29" s="3"/>
      <c r="UI29" s="564"/>
      <c r="UJ29" s="3"/>
      <c r="UK29" s="426"/>
      <c r="UL29" s="3"/>
      <c r="UM29" s="564"/>
      <c r="UN29" s="3"/>
      <c r="UO29" s="426"/>
      <c r="UP29" s="3"/>
      <c r="UQ29" s="564"/>
      <c r="UR29" s="3"/>
      <c r="US29" s="426"/>
      <c r="UT29" s="3"/>
      <c r="UU29" s="564"/>
      <c r="UV29" s="3"/>
      <c r="UW29" s="426"/>
      <c r="UX29" s="3"/>
      <c r="UY29" s="564"/>
      <c r="UZ29" s="3"/>
      <c r="VA29" s="426"/>
      <c r="VB29" s="3"/>
      <c r="VC29" s="564"/>
      <c r="VD29" s="3"/>
      <c r="VE29" s="426"/>
      <c r="VF29" s="3"/>
      <c r="VG29" s="564"/>
      <c r="VH29" s="3"/>
      <c r="VI29" s="426"/>
      <c r="VJ29" s="3"/>
      <c r="VK29" s="564"/>
      <c r="VL29" s="3"/>
      <c r="VM29" s="426"/>
      <c r="VN29" s="3"/>
      <c r="VO29" s="564"/>
      <c r="VP29" s="3"/>
      <c r="VQ29" s="426"/>
      <c r="VR29" s="3"/>
      <c r="VS29" s="564"/>
      <c r="VT29" s="3"/>
      <c r="VU29" s="426"/>
      <c r="VV29" s="3"/>
      <c r="VW29" s="564"/>
      <c r="VX29" s="3"/>
      <c r="VY29" s="426"/>
      <c r="VZ29" s="3"/>
      <c r="WA29" s="564"/>
      <c r="WB29" s="3"/>
      <c r="WC29" s="426"/>
      <c r="WD29" s="3"/>
      <c r="WE29" s="564"/>
      <c r="WF29" s="3"/>
      <c r="WG29" s="426"/>
      <c r="WH29" s="3"/>
      <c r="WI29" s="564"/>
      <c r="WJ29" s="3"/>
      <c r="WK29" s="426"/>
      <c r="WL29" s="3"/>
      <c r="WM29" s="564"/>
      <c r="WN29" s="3"/>
      <c r="WO29" s="426"/>
      <c r="WP29" s="3"/>
      <c r="WQ29" s="564"/>
      <c r="WR29" s="3"/>
      <c r="WS29" s="426"/>
      <c r="WT29" s="3"/>
      <c r="WU29" s="564"/>
      <c r="WV29" s="3"/>
      <c r="WW29" s="426"/>
      <c r="WX29" s="3"/>
      <c r="WY29" s="564"/>
      <c r="WZ29" s="3"/>
      <c r="XA29" s="426"/>
      <c r="XB29" s="3"/>
      <c r="XC29" s="564"/>
      <c r="XD29" s="3"/>
      <c r="XE29" s="426"/>
      <c r="XF29" s="3"/>
      <c r="XG29" s="564"/>
      <c r="XH29" s="3"/>
      <c r="XI29" s="426"/>
      <c r="XJ29" s="3"/>
      <c r="XK29" s="564"/>
      <c r="XL29" s="3"/>
      <c r="XM29" s="426"/>
      <c r="XN29" s="3"/>
      <c r="XO29" s="564"/>
      <c r="XP29" s="3"/>
      <c r="XQ29" s="426"/>
      <c r="XR29" s="3"/>
      <c r="XS29" s="564"/>
      <c r="XT29" s="3"/>
      <c r="XU29" s="426"/>
      <c r="XV29" s="3"/>
      <c r="XW29" s="564"/>
      <c r="XX29" s="3"/>
      <c r="XY29" s="426"/>
      <c r="XZ29" s="3"/>
      <c r="YA29" s="564"/>
      <c r="YB29" s="3"/>
      <c r="YC29" s="426"/>
      <c r="YD29" s="3"/>
      <c r="YE29" s="564"/>
      <c r="YF29" s="3"/>
      <c r="YG29" s="426"/>
      <c r="YH29" s="3"/>
      <c r="YI29" s="564"/>
      <c r="YJ29" s="3"/>
      <c r="YK29" s="426"/>
      <c r="YL29" s="3"/>
      <c r="YM29" s="564"/>
      <c r="YN29" s="3"/>
      <c r="YO29" s="426"/>
      <c r="YP29" s="3"/>
      <c r="YQ29" s="564"/>
      <c r="YR29" s="3"/>
      <c r="YS29" s="426"/>
      <c r="YT29" s="3"/>
      <c r="YU29" s="564"/>
      <c r="YV29" s="3"/>
      <c r="YW29" s="426"/>
      <c r="YX29" s="3"/>
      <c r="YY29" s="564"/>
      <c r="YZ29" s="3"/>
      <c r="ZA29" s="426"/>
      <c r="ZB29" s="3"/>
      <c r="ZC29" s="564"/>
      <c r="ZD29" s="3"/>
      <c r="ZE29" s="426"/>
      <c r="ZF29" s="3"/>
      <c r="ZG29" s="564"/>
      <c r="ZH29" s="3"/>
      <c r="ZI29" s="426"/>
      <c r="ZJ29" s="3"/>
      <c r="ZK29" s="564"/>
      <c r="ZL29" s="3"/>
      <c r="ZM29" s="426"/>
      <c r="ZN29" s="3"/>
      <c r="ZO29" s="564"/>
      <c r="ZP29" s="3"/>
      <c r="ZQ29" s="426"/>
      <c r="ZR29" s="3"/>
      <c r="ZS29" s="564"/>
      <c r="ZT29" s="3"/>
      <c r="ZU29" s="426"/>
      <c r="ZV29" s="3"/>
      <c r="ZW29" s="564"/>
      <c r="ZX29" s="3"/>
      <c r="ZY29" s="426"/>
      <c r="ZZ29" s="3"/>
      <c r="AAA29" s="564"/>
      <c r="AAB29" s="3"/>
      <c r="AAC29" s="426"/>
      <c r="AAD29" s="3"/>
      <c r="AAE29" s="564"/>
      <c r="AAF29" s="3"/>
      <c r="AAG29" s="426"/>
      <c r="AAH29" s="3"/>
      <c r="AAI29" s="564"/>
      <c r="AAJ29" s="3"/>
      <c r="AAK29" s="426"/>
      <c r="AAL29" s="3"/>
      <c r="AAM29" s="564"/>
      <c r="AAN29" s="3"/>
      <c r="AAO29" s="426"/>
      <c r="AAP29" s="3"/>
      <c r="AAQ29" s="564"/>
      <c r="AAR29" s="3"/>
      <c r="AAS29" s="426"/>
      <c r="AAT29" s="3"/>
      <c r="AAU29" s="564"/>
      <c r="AAV29" s="3"/>
      <c r="AAW29" s="426"/>
      <c r="AAX29" s="3"/>
      <c r="AAY29" s="564"/>
      <c r="AAZ29" s="3"/>
      <c r="ABA29" s="426"/>
      <c r="ABB29" s="3"/>
      <c r="ABC29" s="564"/>
      <c r="ABD29" s="3"/>
      <c r="ABE29" s="426"/>
      <c r="ABF29" s="3"/>
      <c r="ABG29" s="564"/>
      <c r="ABH29" s="3"/>
      <c r="ABI29" s="426"/>
      <c r="ABJ29" s="3"/>
      <c r="ABK29" s="564"/>
      <c r="ABL29" s="3"/>
      <c r="ABM29" s="426"/>
      <c r="ABN29" s="3"/>
      <c r="ABO29" s="564"/>
      <c r="ABP29" s="3"/>
      <c r="ABQ29" s="426"/>
      <c r="ABR29" s="3"/>
      <c r="ABS29" s="564"/>
      <c r="ABT29" s="3"/>
      <c r="ABU29" s="426"/>
      <c r="ABV29" s="3"/>
      <c r="ABW29" s="564"/>
      <c r="ABX29" s="3"/>
      <c r="ABY29" s="426"/>
      <c r="ABZ29" s="3"/>
      <c r="ACA29" s="564"/>
      <c r="ACB29" s="3"/>
      <c r="ACC29" s="426"/>
      <c r="ACD29" s="3"/>
      <c r="ACE29" s="564"/>
      <c r="ACF29" s="3"/>
      <c r="ACG29" s="426"/>
      <c r="ACH29" s="3"/>
      <c r="ACI29" s="564"/>
      <c r="ACJ29" s="3"/>
      <c r="ACK29" s="426"/>
      <c r="ACL29" s="3"/>
      <c r="ACM29" s="564"/>
      <c r="ACN29" s="3"/>
      <c r="ACO29" s="426"/>
      <c r="ACP29" s="3"/>
      <c r="ACQ29" s="564"/>
      <c r="ACR29" s="3"/>
      <c r="ACS29" s="426"/>
      <c r="ACT29" s="3"/>
      <c r="ACU29" s="564"/>
      <c r="ACV29" s="3"/>
      <c r="ACW29" s="426"/>
      <c r="ACX29" s="3"/>
      <c r="ACY29" s="564"/>
      <c r="ACZ29" s="3"/>
      <c r="ADA29" s="426"/>
      <c r="ADB29" s="3"/>
      <c r="ADC29" s="564"/>
      <c r="ADD29" s="3"/>
      <c r="ADE29" s="426"/>
      <c r="ADF29" s="3"/>
      <c r="ADG29" s="564"/>
      <c r="ADH29" s="3"/>
      <c r="ADI29" s="426"/>
      <c r="ADJ29" s="3"/>
      <c r="ADK29" s="564"/>
      <c r="ADL29" s="3"/>
      <c r="ADM29" s="426"/>
      <c r="ADN29" s="3"/>
      <c r="ADO29" s="564"/>
      <c r="ADP29" s="3"/>
      <c r="ADQ29" s="426"/>
      <c r="ADR29" s="3"/>
      <c r="ADS29" s="564"/>
      <c r="ADT29" s="3"/>
      <c r="ADU29" s="426"/>
      <c r="ADV29" s="3"/>
      <c r="ADW29" s="564"/>
      <c r="ADX29" s="3"/>
      <c r="ADY29" s="426"/>
      <c r="ADZ29" s="3"/>
      <c r="AEA29" s="564"/>
      <c r="AEB29" s="3"/>
      <c r="AEC29" s="426"/>
      <c r="AED29" s="3"/>
      <c r="AEE29" s="564"/>
      <c r="AEF29" s="3"/>
      <c r="AEG29" s="426"/>
      <c r="AEH29" s="3"/>
      <c r="AEI29" s="564"/>
      <c r="AEJ29" s="3"/>
      <c r="AEK29" s="426"/>
      <c r="AEL29" s="3"/>
      <c r="AEM29" s="564"/>
      <c r="AEN29" s="3"/>
      <c r="AEO29" s="426"/>
      <c r="AEP29" s="3"/>
      <c r="AEQ29" s="564"/>
      <c r="AER29" s="3"/>
      <c r="AES29" s="426"/>
      <c r="AET29" s="3"/>
      <c r="AEU29" s="564"/>
      <c r="AEV29" s="3"/>
      <c r="AEW29" s="426"/>
      <c r="AEX29" s="3"/>
      <c r="AEY29" s="564"/>
      <c r="AEZ29" s="3"/>
      <c r="AFA29" s="426"/>
      <c r="AFB29" s="3"/>
      <c r="AFC29" s="564"/>
      <c r="AFD29" s="3"/>
      <c r="AFE29" s="426"/>
      <c r="AFF29" s="3"/>
      <c r="AFG29" s="564"/>
      <c r="AFH29" s="3"/>
      <c r="AFI29" s="426"/>
      <c r="AFJ29" s="3"/>
      <c r="AFK29" s="564"/>
      <c r="AFL29" s="3"/>
      <c r="AFM29" s="426"/>
      <c r="AFN29" s="3"/>
      <c r="AFO29" s="564"/>
      <c r="AFP29" s="3"/>
      <c r="AFQ29" s="426"/>
      <c r="AFR29" s="3"/>
      <c r="AFS29" s="564"/>
      <c r="AFT29" s="3"/>
      <c r="AFU29" s="426"/>
      <c r="AFV29" s="3"/>
      <c r="AFW29" s="564"/>
      <c r="AFX29" s="3"/>
      <c r="AFY29" s="426"/>
      <c r="AFZ29" s="3"/>
      <c r="AGA29" s="564"/>
      <c r="AGB29" s="3"/>
      <c r="AGC29" s="426"/>
      <c r="AGD29" s="3"/>
      <c r="AGE29" s="564"/>
      <c r="AGF29" s="3"/>
      <c r="AGG29" s="426"/>
      <c r="AGH29" s="3"/>
      <c r="AGI29" s="564"/>
      <c r="AGJ29" s="3"/>
      <c r="AGK29" s="426"/>
      <c r="AGL29" s="3"/>
      <c r="AGM29" s="564"/>
      <c r="AGN29" s="3"/>
      <c r="AGO29" s="426"/>
      <c r="AGP29" s="3"/>
      <c r="AGQ29" s="564"/>
      <c r="AGR29" s="3"/>
      <c r="AGS29" s="426"/>
      <c r="AGT29" s="3"/>
      <c r="AGU29" s="564"/>
      <c r="AGV29" s="3"/>
      <c r="AGW29" s="426"/>
      <c r="AGX29" s="3"/>
      <c r="AGY29" s="564"/>
      <c r="AGZ29" s="3"/>
      <c r="AHA29" s="426"/>
      <c r="AHB29" s="3"/>
      <c r="AHC29" s="564"/>
      <c r="AHD29" s="3"/>
      <c r="AHE29" s="426"/>
      <c r="AHF29" s="3"/>
      <c r="AHG29" s="564"/>
      <c r="AHH29" s="3"/>
      <c r="AHI29" s="426"/>
      <c r="AHJ29" s="3"/>
      <c r="AHK29" s="564"/>
      <c r="AHL29" s="3"/>
      <c r="AHM29" s="426"/>
      <c r="AHN29" s="3"/>
      <c r="AHO29" s="564"/>
      <c r="AHP29" s="3"/>
      <c r="AHQ29" s="426"/>
      <c r="AHR29" s="3"/>
      <c r="AHS29" s="564"/>
      <c r="AHT29" s="3"/>
      <c r="AHU29" s="426"/>
      <c r="AHV29" s="3"/>
      <c r="AHW29" s="564"/>
      <c r="AHX29" s="3"/>
      <c r="AHY29" s="426"/>
      <c r="AHZ29" s="3"/>
      <c r="AIA29" s="564"/>
      <c r="AIB29" s="3"/>
      <c r="AIC29" s="426"/>
      <c r="AID29" s="3"/>
      <c r="AIE29" s="564"/>
      <c r="AIF29" s="3"/>
      <c r="AIG29" s="426"/>
      <c r="AIH29" s="3"/>
      <c r="AII29" s="564"/>
      <c r="AIJ29" s="3"/>
      <c r="AIK29" s="426"/>
      <c r="AIL29" s="3"/>
      <c r="AIM29" s="564"/>
      <c r="AIN29" s="3"/>
      <c r="AIO29" s="426"/>
      <c r="AIP29" s="3"/>
      <c r="AIQ29" s="564"/>
      <c r="AIR29" s="3"/>
      <c r="AIS29" s="426"/>
      <c r="AIT29" s="3"/>
      <c r="AIU29" s="564"/>
      <c r="AIV29" s="3"/>
      <c r="AIW29" s="426"/>
      <c r="AIX29" s="3"/>
      <c r="AIY29" s="564"/>
      <c r="AIZ29" s="3"/>
      <c r="AJA29" s="426"/>
      <c r="AJB29" s="3"/>
      <c r="AJC29" s="564"/>
      <c r="AJD29" s="3"/>
      <c r="AJE29" s="426"/>
      <c r="AJF29" s="3"/>
      <c r="AJG29" s="564"/>
      <c r="AJH29" s="3"/>
      <c r="AJI29" s="426"/>
      <c r="AJJ29" s="3"/>
      <c r="AJK29" s="564"/>
      <c r="AJL29" s="3"/>
      <c r="AJM29" s="426"/>
      <c r="AJN29" s="3"/>
      <c r="AJO29" s="564"/>
      <c r="AJP29" s="3"/>
      <c r="AJQ29" s="426"/>
      <c r="AJR29" s="3"/>
      <c r="AJS29" s="564"/>
      <c r="AJT29" s="3"/>
      <c r="AJU29" s="426"/>
      <c r="AJV29" s="3"/>
      <c r="AJW29" s="564"/>
      <c r="AJX29" s="3"/>
      <c r="AJY29" s="426"/>
      <c r="AJZ29" s="3"/>
      <c r="AKA29" s="564"/>
      <c r="AKB29" s="3"/>
      <c r="AKC29" s="426"/>
      <c r="AKD29" s="3"/>
      <c r="AKE29" s="564"/>
      <c r="AKF29" s="3"/>
      <c r="AKG29" s="426"/>
      <c r="AKH29" s="3"/>
      <c r="AKI29" s="564"/>
      <c r="AKJ29" s="3"/>
      <c r="AKK29" s="426"/>
      <c r="AKL29" s="3"/>
      <c r="AKM29" s="564"/>
      <c r="AKN29" s="3"/>
      <c r="AKO29" s="426"/>
      <c r="AKP29" s="3"/>
      <c r="AKQ29" s="564"/>
      <c r="AKR29" s="3"/>
      <c r="AKS29" s="426"/>
      <c r="AKT29" s="3"/>
      <c r="AKU29" s="564"/>
      <c r="AKV29" s="3"/>
      <c r="AKW29" s="426"/>
      <c r="AKX29" s="3"/>
      <c r="AKY29" s="564"/>
      <c r="AKZ29" s="3"/>
      <c r="ALA29" s="426"/>
      <c r="ALB29" s="3"/>
      <c r="ALC29" s="564"/>
      <c r="ALD29" s="3"/>
      <c r="ALE29" s="426"/>
      <c r="ALF29" s="3"/>
      <c r="ALG29" s="564"/>
      <c r="ALH29" s="3"/>
      <c r="ALI29" s="426"/>
      <c r="ALJ29" s="3"/>
      <c r="ALK29" s="564"/>
      <c r="ALL29" s="3"/>
      <c r="ALM29" s="426"/>
      <c r="ALN29" s="3"/>
      <c r="ALO29" s="564"/>
      <c r="ALP29" s="3"/>
      <c r="ALQ29" s="426"/>
      <c r="ALR29" s="3"/>
      <c r="ALS29" s="564"/>
      <c r="ALT29" s="3"/>
      <c r="ALU29" s="426"/>
      <c r="ALV29" s="3"/>
      <c r="ALW29" s="564"/>
      <c r="ALX29" s="3"/>
      <c r="ALY29" s="426"/>
      <c r="ALZ29" s="3"/>
      <c r="AMA29" s="564"/>
      <c r="AMB29" s="3"/>
      <c r="AMC29" s="426"/>
      <c r="AMD29" s="3"/>
      <c r="AME29" s="564"/>
      <c r="AMF29" s="3"/>
      <c r="AMG29" s="426"/>
      <c r="AMH29" s="3"/>
      <c r="AMI29" s="564"/>
      <c r="AMJ29" s="3"/>
      <c r="AMK29" s="426"/>
      <c r="AML29" s="3"/>
      <c r="AMM29" s="564"/>
      <c r="AMN29" s="3"/>
      <c r="AMO29" s="426"/>
      <c r="AMP29" s="3"/>
      <c r="AMQ29" s="564"/>
      <c r="AMR29" s="3"/>
      <c r="AMS29" s="426"/>
      <c r="AMT29" s="3"/>
      <c r="AMU29" s="564"/>
      <c r="AMV29" s="3"/>
      <c r="AMW29" s="426"/>
      <c r="AMX29" s="3"/>
      <c r="AMY29" s="564"/>
      <c r="AMZ29" s="3"/>
      <c r="ANA29" s="426"/>
      <c r="ANB29" s="3"/>
      <c r="ANC29" s="564"/>
      <c r="AND29" s="3"/>
      <c r="ANE29" s="426"/>
      <c r="ANF29" s="3"/>
      <c r="ANG29" s="564"/>
      <c r="ANH29" s="3"/>
      <c r="ANI29" s="426"/>
      <c r="ANJ29" s="3"/>
      <c r="ANK29" s="564"/>
      <c r="ANL29" s="3"/>
      <c r="ANM29" s="426"/>
      <c r="ANN29" s="3"/>
      <c r="ANO29" s="564"/>
      <c r="ANP29" s="3"/>
      <c r="ANQ29" s="426"/>
      <c r="ANR29" s="3"/>
      <c r="ANS29" s="564"/>
      <c r="ANT29" s="3"/>
      <c r="ANU29" s="426"/>
      <c r="ANV29" s="3"/>
      <c r="ANW29" s="564"/>
      <c r="ANX29" s="3"/>
      <c r="ANY29" s="426"/>
      <c r="ANZ29" s="3"/>
      <c r="AOA29" s="564"/>
      <c r="AOB29" s="3"/>
      <c r="AOC29" s="426"/>
      <c r="AOD29" s="3"/>
      <c r="AOE29" s="564"/>
      <c r="AOF29" s="3"/>
      <c r="AOG29" s="426"/>
      <c r="AOH29" s="3"/>
      <c r="AOI29" s="564"/>
      <c r="AOJ29" s="3"/>
      <c r="AOK29" s="426"/>
      <c r="AOL29" s="3"/>
      <c r="AOM29" s="564"/>
      <c r="AON29" s="3"/>
      <c r="AOO29" s="426"/>
      <c r="AOP29" s="3"/>
      <c r="AOQ29" s="564"/>
      <c r="AOR29" s="3"/>
      <c r="AOS29" s="426"/>
      <c r="AOT29" s="3"/>
      <c r="AOU29" s="564"/>
      <c r="AOV29" s="3"/>
      <c r="AOW29" s="426"/>
      <c r="AOX29" s="3"/>
      <c r="AOY29" s="564"/>
      <c r="AOZ29" s="3"/>
      <c r="APA29" s="426"/>
      <c r="APB29" s="3"/>
      <c r="APC29" s="564"/>
      <c r="APD29" s="3"/>
      <c r="APE29" s="426"/>
      <c r="APF29" s="3"/>
      <c r="APG29" s="564"/>
      <c r="APH29" s="3"/>
      <c r="API29" s="426"/>
      <c r="APJ29" s="3"/>
      <c r="APK29" s="564"/>
      <c r="APL29" s="3"/>
      <c r="APM29" s="426"/>
      <c r="APN29" s="3"/>
      <c r="APO29" s="564"/>
      <c r="APP29" s="3"/>
      <c r="APQ29" s="426"/>
      <c r="APR29" s="3"/>
      <c r="APS29" s="564"/>
      <c r="APT29" s="3"/>
      <c r="APU29" s="426"/>
      <c r="APV29" s="3"/>
      <c r="APW29" s="564"/>
      <c r="APX29" s="3"/>
      <c r="APY29" s="426"/>
      <c r="APZ29" s="3"/>
      <c r="AQA29" s="564"/>
      <c r="AQB29" s="3"/>
      <c r="AQC29" s="426"/>
      <c r="AQD29" s="3"/>
      <c r="AQE29" s="564"/>
      <c r="AQF29" s="3"/>
      <c r="AQG29" s="426"/>
      <c r="AQH29" s="3"/>
      <c r="AQI29" s="564"/>
      <c r="AQJ29" s="3"/>
      <c r="AQK29" s="426"/>
      <c r="AQL29" s="3"/>
      <c r="AQM29" s="564"/>
      <c r="AQN29" s="3"/>
      <c r="AQO29" s="426"/>
      <c r="AQP29" s="3"/>
      <c r="AQQ29" s="564"/>
      <c r="AQR29" s="3"/>
      <c r="AQS29" s="426"/>
      <c r="AQT29" s="3"/>
      <c r="AQU29" s="564"/>
      <c r="AQV29" s="3"/>
      <c r="AQW29" s="426"/>
      <c r="AQX29" s="3"/>
      <c r="AQY29" s="564"/>
      <c r="AQZ29" s="3"/>
      <c r="ARA29" s="426"/>
      <c r="ARB29" s="3"/>
      <c r="ARC29" s="564"/>
      <c r="ARD29" s="3"/>
      <c r="ARE29" s="426"/>
      <c r="ARF29" s="3"/>
      <c r="ARG29" s="564"/>
      <c r="ARH29" s="3"/>
      <c r="ARI29" s="426"/>
      <c r="ARJ29" s="3"/>
      <c r="ARK29" s="564"/>
      <c r="ARL29" s="3"/>
      <c r="ARM29" s="426"/>
      <c r="ARN29" s="3"/>
      <c r="ARO29" s="564"/>
      <c r="ARP29" s="3"/>
      <c r="ARQ29" s="426"/>
      <c r="ARR29" s="3"/>
      <c r="ARS29" s="564"/>
      <c r="ART29" s="3"/>
      <c r="ARU29" s="426"/>
      <c r="ARV29" s="3"/>
      <c r="ARW29" s="564"/>
      <c r="ARX29" s="3"/>
      <c r="ARY29" s="426"/>
      <c r="ARZ29" s="3"/>
      <c r="ASA29" s="564"/>
      <c r="ASB29" s="3"/>
      <c r="ASC29" s="426"/>
      <c r="ASD29" s="3"/>
      <c r="ASE29" s="564"/>
      <c r="ASF29" s="3"/>
      <c r="ASG29" s="426"/>
      <c r="ASH29" s="3"/>
      <c r="ASI29" s="564"/>
      <c r="ASJ29" s="3"/>
      <c r="ASK29" s="426"/>
      <c r="ASL29" s="3"/>
      <c r="ASM29" s="564"/>
      <c r="ASN29" s="3"/>
      <c r="ASO29" s="426"/>
      <c r="ASP29" s="3"/>
      <c r="ASQ29" s="564"/>
      <c r="ASR29" s="3"/>
      <c r="ASS29" s="426"/>
      <c r="AST29" s="3"/>
      <c r="ASU29" s="564"/>
      <c r="ASV29" s="3"/>
      <c r="ASW29" s="426"/>
      <c r="ASX29" s="3"/>
      <c r="ASY29" s="564"/>
      <c r="ASZ29" s="3"/>
      <c r="ATA29" s="426"/>
      <c r="ATB29" s="3"/>
      <c r="ATC29" s="564"/>
      <c r="ATD29" s="3"/>
      <c r="ATE29" s="426"/>
      <c r="ATF29" s="3"/>
      <c r="ATG29" s="564"/>
      <c r="ATH29" s="3"/>
      <c r="ATI29" s="426"/>
      <c r="ATJ29" s="3"/>
      <c r="ATK29" s="564"/>
      <c r="ATL29" s="3"/>
      <c r="ATM29" s="426"/>
      <c r="ATN29" s="3"/>
      <c r="ATO29" s="564"/>
      <c r="ATP29" s="3"/>
      <c r="ATQ29" s="426"/>
      <c r="ATR29" s="3"/>
      <c r="ATS29" s="564"/>
      <c r="ATT29" s="3"/>
      <c r="ATU29" s="426"/>
      <c r="ATV29" s="3"/>
      <c r="ATW29" s="564"/>
      <c r="ATX29" s="3"/>
      <c r="ATY29" s="426"/>
      <c r="ATZ29" s="3"/>
      <c r="AUA29" s="564"/>
      <c r="AUB29" s="3"/>
      <c r="AUC29" s="426"/>
      <c r="AUD29" s="3"/>
      <c r="AUE29" s="564"/>
      <c r="AUF29" s="3"/>
      <c r="AUG29" s="426"/>
      <c r="AUH29" s="3"/>
      <c r="AUI29" s="564"/>
      <c r="AUJ29" s="3"/>
      <c r="AUK29" s="426"/>
      <c r="AUL29" s="3"/>
      <c r="AUM29" s="564"/>
      <c r="AUN29" s="3"/>
      <c r="AUO29" s="426"/>
      <c r="AUP29" s="3"/>
      <c r="AUQ29" s="564"/>
      <c r="AUR29" s="3"/>
      <c r="AUS29" s="426"/>
      <c r="AUT29" s="3"/>
      <c r="AUU29" s="564"/>
      <c r="AUV29" s="3"/>
      <c r="AUW29" s="426"/>
      <c r="AUX29" s="3"/>
      <c r="AUY29" s="564"/>
      <c r="AUZ29" s="3"/>
      <c r="AVA29" s="426"/>
      <c r="AVB29" s="3"/>
      <c r="AVC29" s="564"/>
      <c r="AVD29" s="3"/>
      <c r="AVE29" s="426"/>
      <c r="AVF29" s="3"/>
      <c r="AVG29" s="564"/>
      <c r="AVH29" s="3"/>
      <c r="AVI29" s="426"/>
      <c r="AVJ29" s="3"/>
      <c r="AVK29" s="564"/>
      <c r="AVL29" s="3"/>
      <c r="AVM29" s="426"/>
      <c r="AVN29" s="3"/>
      <c r="AVO29" s="564"/>
      <c r="AVP29" s="3"/>
      <c r="AVQ29" s="426"/>
      <c r="AVR29" s="3"/>
      <c r="AVS29" s="564"/>
      <c r="AVT29" s="3"/>
      <c r="AVU29" s="426"/>
      <c r="AVV29" s="3"/>
      <c r="AVW29" s="564"/>
      <c r="AVX29" s="3"/>
      <c r="AVY29" s="426"/>
      <c r="AVZ29" s="3"/>
      <c r="AWA29" s="564"/>
      <c r="AWB29" s="3"/>
      <c r="AWC29" s="426"/>
      <c r="AWD29" s="3"/>
      <c r="AWE29" s="564"/>
      <c r="AWF29" s="3"/>
      <c r="AWG29" s="426"/>
      <c r="AWH29" s="3"/>
      <c r="AWI29" s="564"/>
      <c r="AWJ29" s="3"/>
      <c r="AWK29" s="426"/>
      <c r="AWL29" s="3"/>
      <c r="AWM29" s="564"/>
      <c r="AWN29" s="3"/>
      <c r="AWO29" s="426"/>
      <c r="AWP29" s="3"/>
      <c r="AWQ29" s="564"/>
      <c r="AWR29" s="3"/>
      <c r="AWS29" s="426"/>
      <c r="AWT29" s="3"/>
      <c r="AWU29" s="564"/>
      <c r="AWV29" s="3"/>
      <c r="AWW29" s="426"/>
      <c r="AWX29" s="3"/>
      <c r="AWY29" s="564"/>
      <c r="AWZ29" s="3"/>
      <c r="AXA29" s="426"/>
      <c r="AXB29" s="3"/>
      <c r="AXC29" s="564"/>
      <c r="AXD29" s="3"/>
      <c r="AXE29" s="426"/>
      <c r="AXF29" s="3"/>
      <c r="AXG29" s="564"/>
      <c r="AXH29" s="3"/>
      <c r="AXI29" s="426"/>
      <c r="AXJ29" s="3"/>
      <c r="AXK29" s="564"/>
      <c r="AXL29" s="3"/>
      <c r="AXM29" s="426"/>
      <c r="AXN29" s="3"/>
      <c r="AXO29" s="564"/>
      <c r="AXP29" s="3"/>
      <c r="AXQ29" s="426"/>
      <c r="AXR29" s="3"/>
      <c r="AXS29" s="564"/>
      <c r="AXT29" s="3"/>
      <c r="AXU29" s="426"/>
      <c r="AXV29" s="3"/>
      <c r="AXW29" s="564"/>
      <c r="AXX29" s="3"/>
      <c r="AXY29" s="426"/>
      <c r="AXZ29" s="3"/>
      <c r="AYA29" s="564"/>
      <c r="AYB29" s="3"/>
      <c r="AYC29" s="426"/>
      <c r="AYD29" s="3"/>
      <c r="AYE29" s="564"/>
      <c r="AYF29" s="3"/>
      <c r="AYG29" s="426"/>
      <c r="AYH29" s="3"/>
      <c r="AYI29" s="564"/>
      <c r="AYJ29" s="3"/>
      <c r="AYK29" s="426"/>
      <c r="AYL29" s="3"/>
      <c r="AYM29" s="564"/>
      <c r="AYN29" s="3"/>
      <c r="AYO29" s="426"/>
      <c r="AYP29" s="3"/>
      <c r="AYQ29" s="564"/>
      <c r="AYR29" s="3"/>
      <c r="AYS29" s="426"/>
      <c r="AYT29" s="3"/>
      <c r="AYU29" s="564"/>
      <c r="AYV29" s="3"/>
      <c r="AYW29" s="426"/>
      <c r="AYX29" s="3"/>
      <c r="AYY29" s="564"/>
      <c r="AYZ29" s="3"/>
      <c r="AZA29" s="426"/>
      <c r="AZB29" s="3"/>
      <c r="AZC29" s="564"/>
      <c r="AZD29" s="3"/>
      <c r="AZE29" s="426"/>
      <c r="AZF29" s="3"/>
      <c r="AZG29" s="564"/>
      <c r="AZH29" s="3"/>
      <c r="AZI29" s="426"/>
      <c r="AZJ29" s="3"/>
      <c r="AZK29" s="564"/>
      <c r="AZL29" s="3"/>
      <c r="AZM29" s="426"/>
      <c r="AZN29" s="3"/>
      <c r="AZO29" s="564"/>
      <c r="AZP29" s="3"/>
      <c r="AZQ29" s="426"/>
      <c r="AZR29" s="3"/>
      <c r="AZS29" s="564"/>
      <c r="AZT29" s="3"/>
      <c r="AZU29" s="426"/>
      <c r="AZV29" s="3"/>
      <c r="AZW29" s="564"/>
      <c r="AZX29" s="3"/>
      <c r="AZY29" s="426"/>
      <c r="AZZ29" s="3"/>
      <c r="BAA29" s="564"/>
      <c r="BAB29" s="3"/>
      <c r="BAC29" s="426"/>
      <c r="BAD29" s="3"/>
      <c r="BAE29" s="564"/>
      <c r="BAF29" s="3"/>
      <c r="BAG29" s="426"/>
      <c r="BAH29" s="3"/>
      <c r="BAI29" s="564"/>
      <c r="BAJ29" s="3"/>
      <c r="BAK29" s="426"/>
      <c r="BAL29" s="3"/>
      <c r="BAM29" s="564"/>
      <c r="BAN29" s="3"/>
      <c r="BAO29" s="426"/>
      <c r="BAP29" s="3"/>
      <c r="BAQ29" s="564"/>
      <c r="BAR29" s="3"/>
      <c r="BAS29" s="426"/>
      <c r="BAT29" s="3"/>
      <c r="BAU29" s="564"/>
      <c r="BAV29" s="3"/>
      <c r="BAW29" s="426"/>
      <c r="BAX29" s="3"/>
      <c r="BAY29" s="564"/>
      <c r="BAZ29" s="3"/>
      <c r="BBA29" s="426"/>
      <c r="BBB29" s="3"/>
      <c r="BBC29" s="564"/>
      <c r="BBD29" s="3"/>
      <c r="BBE29" s="426"/>
      <c r="BBF29" s="3"/>
      <c r="BBG29" s="564"/>
      <c r="BBH29" s="3"/>
      <c r="BBI29" s="426"/>
      <c r="BBJ29" s="3"/>
      <c r="BBK29" s="564"/>
      <c r="BBL29" s="3"/>
      <c r="BBM29" s="426"/>
      <c r="BBN29" s="3"/>
      <c r="BBO29" s="564"/>
      <c r="BBP29" s="3"/>
      <c r="BBQ29" s="426"/>
      <c r="BBR29" s="3"/>
      <c r="BBS29" s="564"/>
      <c r="BBT29" s="3"/>
      <c r="BBU29" s="426"/>
      <c r="BBV29" s="3"/>
      <c r="BBW29" s="564"/>
      <c r="BBX29" s="3"/>
      <c r="BBY29" s="426"/>
      <c r="BBZ29" s="3"/>
      <c r="BCA29" s="564"/>
      <c r="BCB29" s="3"/>
      <c r="BCC29" s="426"/>
      <c r="BCD29" s="3"/>
      <c r="BCE29" s="564"/>
      <c r="BCF29" s="3"/>
      <c r="BCG29" s="426"/>
      <c r="BCH29" s="3"/>
      <c r="BCI29" s="564"/>
      <c r="BCJ29" s="3"/>
      <c r="BCK29" s="426"/>
      <c r="BCL29" s="3"/>
      <c r="BCM29" s="564"/>
      <c r="BCN29" s="3"/>
      <c r="BCO29" s="426"/>
      <c r="BCP29" s="3"/>
      <c r="BCQ29" s="564"/>
      <c r="BCR29" s="3"/>
      <c r="BCS29" s="426"/>
      <c r="BCT29" s="3"/>
      <c r="BCU29" s="564"/>
      <c r="BCV29" s="3"/>
      <c r="BCW29" s="426"/>
      <c r="BCX29" s="3"/>
      <c r="BCY29" s="564"/>
      <c r="BCZ29" s="3"/>
      <c r="BDA29" s="426"/>
      <c r="BDB29" s="3"/>
      <c r="BDC29" s="564"/>
      <c r="BDD29" s="3"/>
      <c r="BDE29" s="426"/>
      <c r="BDF29" s="3"/>
      <c r="BDG29" s="564"/>
      <c r="BDH29" s="3"/>
      <c r="BDI29" s="426"/>
      <c r="BDJ29" s="3"/>
      <c r="BDK29" s="564"/>
      <c r="BDL29" s="3"/>
      <c r="BDM29" s="426"/>
      <c r="BDN29" s="3"/>
      <c r="BDO29" s="564"/>
      <c r="BDP29" s="3"/>
      <c r="BDQ29" s="426"/>
      <c r="BDR29" s="3"/>
      <c r="BDS29" s="564"/>
      <c r="BDT29" s="3"/>
      <c r="BDU29" s="426"/>
      <c r="BDV29" s="3"/>
      <c r="BDW29" s="564"/>
      <c r="BDX29" s="3"/>
      <c r="BDY29" s="426"/>
      <c r="BDZ29" s="3"/>
      <c r="BEA29" s="564"/>
      <c r="BEB29" s="3"/>
      <c r="BEC29" s="426"/>
      <c r="BED29" s="3"/>
      <c r="BEE29" s="564"/>
      <c r="BEF29" s="3"/>
      <c r="BEG29" s="426"/>
      <c r="BEH29" s="3"/>
      <c r="BEI29" s="564"/>
      <c r="BEJ29" s="3"/>
      <c r="BEK29" s="426"/>
      <c r="BEL29" s="3"/>
      <c r="BEM29" s="564"/>
      <c r="BEN29" s="3"/>
      <c r="BEO29" s="426"/>
      <c r="BEP29" s="3"/>
      <c r="BEQ29" s="564"/>
      <c r="BER29" s="3"/>
      <c r="BES29" s="426"/>
      <c r="BET29" s="3"/>
      <c r="BEU29" s="564"/>
      <c r="BEV29" s="3"/>
      <c r="BEW29" s="426"/>
      <c r="BEX29" s="3"/>
      <c r="BEY29" s="564"/>
      <c r="BEZ29" s="3"/>
      <c r="BFA29" s="426"/>
      <c r="BFB29" s="3"/>
      <c r="BFC29" s="564"/>
      <c r="BFD29" s="3"/>
      <c r="BFE29" s="426"/>
      <c r="BFF29" s="3"/>
      <c r="BFG29" s="564"/>
      <c r="BFH29" s="3"/>
      <c r="BFI29" s="426"/>
      <c r="BFJ29" s="3"/>
      <c r="BFK29" s="564"/>
      <c r="BFL29" s="3"/>
      <c r="BFM29" s="426"/>
      <c r="BFN29" s="3"/>
      <c r="BFO29" s="564"/>
      <c r="BFP29" s="3"/>
      <c r="BFQ29" s="426"/>
      <c r="BFR29" s="3"/>
      <c r="BFS29" s="564"/>
      <c r="BFT29" s="3"/>
      <c r="BFU29" s="426"/>
      <c r="BFV29" s="3"/>
      <c r="BFW29" s="564"/>
      <c r="BFX29" s="3"/>
      <c r="BFY29" s="426"/>
      <c r="BFZ29" s="3"/>
      <c r="BGA29" s="564"/>
      <c r="BGB29" s="3"/>
      <c r="BGC29" s="426"/>
      <c r="BGD29" s="3"/>
      <c r="BGE29" s="564"/>
      <c r="BGF29" s="3"/>
      <c r="BGG29" s="426"/>
      <c r="BGH29" s="3"/>
      <c r="BGI29" s="564"/>
      <c r="BGJ29" s="3"/>
      <c r="BGK29" s="426"/>
      <c r="BGL29" s="3"/>
      <c r="BGM29" s="564"/>
      <c r="BGN29" s="3"/>
      <c r="BGO29" s="426"/>
      <c r="BGP29" s="3"/>
      <c r="BGQ29" s="564"/>
      <c r="BGR29" s="3"/>
      <c r="BGS29" s="426"/>
      <c r="BGT29" s="3"/>
      <c r="BGU29" s="564"/>
      <c r="BGV29" s="3"/>
      <c r="BGW29" s="426"/>
      <c r="BGX29" s="3"/>
      <c r="BGY29" s="564"/>
      <c r="BGZ29" s="3"/>
      <c r="BHA29" s="426"/>
      <c r="BHB29" s="3"/>
      <c r="BHC29" s="564"/>
      <c r="BHD29" s="3"/>
      <c r="BHE29" s="426"/>
      <c r="BHF29" s="3"/>
      <c r="BHG29" s="564"/>
      <c r="BHH29" s="3"/>
      <c r="BHI29" s="426"/>
      <c r="BHJ29" s="3"/>
      <c r="BHK29" s="564"/>
      <c r="BHL29" s="3"/>
      <c r="BHM29" s="426"/>
      <c r="BHN29" s="3"/>
      <c r="BHO29" s="564"/>
      <c r="BHP29" s="3"/>
      <c r="BHQ29" s="426"/>
      <c r="BHR29" s="3"/>
      <c r="BHS29" s="564"/>
      <c r="BHT29" s="3"/>
      <c r="BHU29" s="426"/>
      <c r="BHV29" s="3"/>
      <c r="BHW29" s="564"/>
      <c r="BHX29" s="3"/>
      <c r="BHY29" s="426"/>
      <c r="BHZ29" s="3"/>
      <c r="BIA29" s="564"/>
      <c r="BIB29" s="3"/>
      <c r="BIC29" s="426"/>
      <c r="BID29" s="3"/>
      <c r="BIE29" s="564"/>
      <c r="BIF29" s="3"/>
      <c r="BIG29" s="426"/>
      <c r="BIH29" s="3"/>
      <c r="BII29" s="564"/>
      <c r="BIJ29" s="3"/>
      <c r="BIK29" s="426"/>
      <c r="BIL29" s="3"/>
      <c r="BIM29" s="564"/>
      <c r="BIN29" s="3"/>
      <c r="BIO29" s="426"/>
      <c r="BIP29" s="3"/>
      <c r="BIQ29" s="564"/>
      <c r="BIR29" s="3"/>
      <c r="BIS29" s="426"/>
      <c r="BIT29" s="3"/>
      <c r="BIU29" s="564"/>
      <c r="BIV29" s="3"/>
      <c r="BIW29" s="426"/>
      <c r="BIX29" s="3"/>
      <c r="BIY29" s="564"/>
      <c r="BIZ29" s="3"/>
      <c r="BJA29" s="426"/>
      <c r="BJB29" s="3"/>
      <c r="BJC29" s="564"/>
      <c r="BJD29" s="3"/>
      <c r="BJE29" s="426"/>
      <c r="BJF29" s="3"/>
      <c r="BJG29" s="564"/>
      <c r="BJH29" s="3"/>
      <c r="BJI29" s="426"/>
      <c r="BJJ29" s="3"/>
      <c r="BJK29" s="564"/>
      <c r="BJL29" s="3"/>
      <c r="BJM29" s="426"/>
      <c r="BJN29" s="3"/>
      <c r="BJO29" s="564"/>
      <c r="BJP29" s="3"/>
      <c r="BJQ29" s="426"/>
      <c r="BJR29" s="3"/>
      <c r="BJS29" s="564"/>
      <c r="BJT29" s="3"/>
      <c r="BJU29" s="426"/>
      <c r="BJV29" s="3"/>
      <c r="BJW29" s="564"/>
      <c r="BJX29" s="3"/>
      <c r="BJY29" s="426"/>
      <c r="BJZ29" s="3"/>
      <c r="BKA29" s="564"/>
      <c r="BKB29" s="3"/>
      <c r="BKC29" s="426"/>
      <c r="BKD29" s="3"/>
      <c r="BKE29" s="564"/>
      <c r="BKF29" s="3"/>
      <c r="BKG29" s="426"/>
      <c r="BKH29" s="3"/>
      <c r="BKI29" s="564"/>
      <c r="BKJ29" s="3"/>
      <c r="BKK29" s="426"/>
      <c r="BKL29" s="3"/>
      <c r="BKM29" s="564"/>
      <c r="BKN29" s="3"/>
      <c r="BKO29" s="426"/>
      <c r="BKP29" s="3"/>
      <c r="BKQ29" s="564"/>
      <c r="BKR29" s="3"/>
      <c r="BKS29" s="426"/>
      <c r="BKT29" s="3"/>
      <c r="BKU29" s="564"/>
      <c r="BKV29" s="3"/>
      <c r="BKW29" s="426"/>
      <c r="BKX29" s="3"/>
      <c r="BKY29" s="564"/>
      <c r="BKZ29" s="3"/>
      <c r="BLA29" s="426"/>
      <c r="BLB29" s="3"/>
      <c r="BLC29" s="564"/>
      <c r="BLD29" s="3"/>
      <c r="BLE29" s="426"/>
      <c r="BLF29" s="3"/>
      <c r="BLG29" s="564"/>
      <c r="BLH29" s="3"/>
      <c r="BLI29" s="426"/>
      <c r="BLJ29" s="3"/>
      <c r="BLK29" s="564"/>
      <c r="BLL29" s="3"/>
      <c r="BLM29" s="426"/>
      <c r="BLN29" s="3"/>
      <c r="BLO29" s="564"/>
      <c r="BLP29" s="3"/>
      <c r="BLQ29" s="426"/>
      <c r="BLR29" s="3"/>
      <c r="BLS29" s="564"/>
      <c r="BLT29" s="3"/>
      <c r="BLU29" s="426"/>
      <c r="BLV29" s="3"/>
      <c r="BLW29" s="564"/>
      <c r="BLX29" s="3"/>
      <c r="BLY29" s="426"/>
      <c r="BLZ29" s="3"/>
      <c r="BMA29" s="564"/>
      <c r="BMB29" s="3"/>
      <c r="BMC29" s="426"/>
      <c r="BMD29" s="3"/>
      <c r="BME29" s="564"/>
      <c r="BMF29" s="3"/>
      <c r="BMG29" s="426"/>
      <c r="BMH29" s="3"/>
      <c r="BMI29" s="564"/>
      <c r="BMJ29" s="3"/>
      <c r="BMK29" s="426"/>
      <c r="BML29" s="3"/>
      <c r="BMM29" s="564"/>
      <c r="BMN29" s="3"/>
      <c r="BMO29" s="426"/>
      <c r="BMP29" s="3"/>
      <c r="BMQ29" s="564"/>
      <c r="BMR29" s="3"/>
      <c r="BMS29" s="426"/>
      <c r="BMT29" s="3"/>
      <c r="BMU29" s="564"/>
      <c r="BMV29" s="3"/>
      <c r="BMW29" s="426"/>
      <c r="BMX29" s="3"/>
      <c r="BMY29" s="564"/>
      <c r="BMZ29" s="3"/>
      <c r="BNA29" s="426"/>
      <c r="BNB29" s="3"/>
      <c r="BNC29" s="564"/>
      <c r="BND29" s="3"/>
      <c r="BNE29" s="426"/>
      <c r="BNF29" s="3"/>
      <c r="BNG29" s="564"/>
      <c r="BNH29" s="3"/>
      <c r="BNI29" s="426"/>
      <c r="BNJ29" s="3"/>
      <c r="BNK29" s="564"/>
      <c r="BNL29" s="3"/>
      <c r="BNM29" s="426"/>
      <c r="BNN29" s="3"/>
      <c r="BNO29" s="564"/>
      <c r="BNP29" s="3"/>
      <c r="BNQ29" s="426"/>
      <c r="BNR29" s="3"/>
      <c r="BNS29" s="564"/>
      <c r="BNT29" s="3"/>
      <c r="BNU29" s="426"/>
      <c r="BNV29" s="3"/>
      <c r="BNW29" s="564"/>
      <c r="BNX29" s="3"/>
      <c r="BNY29" s="426"/>
      <c r="BNZ29" s="3"/>
      <c r="BOA29" s="564"/>
      <c r="BOB29" s="3"/>
      <c r="BOC29" s="426"/>
      <c r="BOD29" s="3"/>
      <c r="BOE29" s="564"/>
      <c r="BOF29" s="3"/>
      <c r="BOG29" s="426"/>
      <c r="BOH29" s="3"/>
      <c r="BOI29" s="564"/>
      <c r="BOJ29" s="3"/>
      <c r="BOK29" s="426"/>
      <c r="BOL29" s="3"/>
      <c r="BOM29" s="564"/>
      <c r="BON29" s="3"/>
      <c r="BOO29" s="426"/>
      <c r="BOP29" s="3"/>
      <c r="BOQ29" s="564"/>
      <c r="BOR29" s="3"/>
      <c r="BOS29" s="426"/>
      <c r="BOT29" s="3"/>
      <c r="BOU29" s="564"/>
      <c r="BOV29" s="3"/>
      <c r="BOW29" s="426"/>
      <c r="BOX29" s="3"/>
      <c r="BOY29" s="564"/>
      <c r="BOZ29" s="3"/>
      <c r="BPA29" s="426"/>
      <c r="BPB29" s="3"/>
      <c r="BPC29" s="564"/>
      <c r="BPD29" s="3"/>
      <c r="BPE29" s="426"/>
      <c r="BPF29" s="3"/>
      <c r="BPG29" s="564"/>
      <c r="BPH29" s="3"/>
      <c r="BPI29" s="426"/>
      <c r="BPJ29" s="3"/>
      <c r="BPK29" s="564"/>
      <c r="BPL29" s="3"/>
      <c r="BPM29" s="426"/>
      <c r="BPN29" s="3"/>
      <c r="BPO29" s="564"/>
      <c r="BPP29" s="3"/>
      <c r="BPQ29" s="426"/>
      <c r="BPR29" s="3"/>
      <c r="BPS29" s="564"/>
      <c r="BPT29" s="3"/>
      <c r="BPU29" s="426"/>
      <c r="BPV29" s="3"/>
      <c r="BPW29" s="564"/>
      <c r="BPX29" s="3"/>
      <c r="BPY29" s="426"/>
      <c r="BPZ29" s="3"/>
      <c r="BQA29" s="564"/>
      <c r="BQB29" s="3"/>
      <c r="BQC29" s="426"/>
      <c r="BQD29" s="3"/>
      <c r="BQE29" s="564"/>
      <c r="BQF29" s="3"/>
      <c r="BQG29" s="426"/>
      <c r="BQH29" s="3"/>
      <c r="BQI29" s="564"/>
      <c r="BQJ29" s="3"/>
      <c r="BQK29" s="426"/>
      <c r="BQL29" s="3"/>
      <c r="BQM29" s="564"/>
      <c r="BQN29" s="3"/>
      <c r="BQO29" s="426"/>
      <c r="BQP29" s="3"/>
      <c r="BQQ29" s="564"/>
      <c r="BQR29" s="3"/>
      <c r="BQS29" s="426"/>
      <c r="BQT29" s="3"/>
      <c r="BQU29" s="564"/>
      <c r="BQV29" s="3"/>
      <c r="BQW29" s="426"/>
      <c r="BQX29" s="3"/>
      <c r="BQY29" s="564"/>
      <c r="BQZ29" s="3"/>
      <c r="BRA29" s="426"/>
      <c r="BRB29" s="3"/>
      <c r="BRC29" s="564"/>
      <c r="BRD29" s="3"/>
      <c r="BRE29" s="426"/>
      <c r="BRF29" s="3"/>
      <c r="BRG29" s="564"/>
      <c r="BRH29" s="3"/>
      <c r="BRI29" s="426"/>
      <c r="BRJ29" s="3"/>
      <c r="BRK29" s="564"/>
      <c r="BRL29" s="3"/>
      <c r="BRM29" s="426"/>
      <c r="BRN29" s="3"/>
      <c r="BRO29" s="564"/>
      <c r="BRP29" s="3"/>
      <c r="BRQ29" s="426"/>
      <c r="BRR29" s="3"/>
      <c r="BRS29" s="564"/>
      <c r="BRT29" s="3"/>
      <c r="BRU29" s="426"/>
      <c r="BRV29" s="3"/>
      <c r="BRW29" s="564"/>
      <c r="BRX29" s="3"/>
      <c r="BRY29" s="426"/>
      <c r="BRZ29" s="3"/>
      <c r="BSA29" s="564"/>
      <c r="BSB29" s="3"/>
      <c r="BSC29" s="426"/>
      <c r="BSD29" s="3"/>
      <c r="BSE29" s="564"/>
      <c r="BSF29" s="3"/>
      <c r="BSG29" s="426"/>
      <c r="BSH29" s="3"/>
      <c r="BSI29" s="564"/>
      <c r="BSJ29" s="3"/>
      <c r="BSK29" s="426"/>
      <c r="BSL29" s="3"/>
      <c r="BSM29" s="564"/>
      <c r="BSN29" s="3"/>
      <c r="BSO29" s="426"/>
      <c r="BSP29" s="3"/>
      <c r="BSQ29" s="564"/>
      <c r="BSR29" s="3"/>
      <c r="BSS29" s="426"/>
      <c r="BST29" s="3"/>
      <c r="BSU29" s="564"/>
      <c r="BSV29" s="3"/>
      <c r="BSW29" s="426"/>
      <c r="BSX29" s="3"/>
      <c r="BSY29" s="564"/>
      <c r="BSZ29" s="3"/>
      <c r="BTA29" s="426"/>
      <c r="BTB29" s="3"/>
      <c r="BTC29" s="564"/>
      <c r="BTD29" s="3"/>
      <c r="BTE29" s="426"/>
      <c r="BTF29" s="3"/>
      <c r="BTG29" s="564"/>
      <c r="BTH29" s="3"/>
      <c r="BTI29" s="426"/>
      <c r="BTJ29" s="3"/>
      <c r="BTK29" s="564"/>
      <c r="BTL29" s="3"/>
      <c r="BTM29" s="426"/>
      <c r="BTN29" s="3"/>
      <c r="BTO29" s="564"/>
      <c r="BTP29" s="3"/>
      <c r="BTQ29" s="426"/>
      <c r="BTR29" s="3"/>
      <c r="BTS29" s="564"/>
      <c r="BTT29" s="3"/>
      <c r="BTU29" s="426"/>
      <c r="BTV29" s="3"/>
      <c r="BTW29" s="564"/>
      <c r="BTX29" s="3"/>
      <c r="BTY29" s="426"/>
      <c r="BTZ29" s="3"/>
      <c r="BUA29" s="564"/>
      <c r="BUB29" s="3"/>
      <c r="BUC29" s="426"/>
      <c r="BUD29" s="3"/>
      <c r="BUE29" s="564"/>
      <c r="BUF29" s="3"/>
      <c r="BUG29" s="426"/>
      <c r="BUH29" s="3"/>
      <c r="BUI29" s="564"/>
      <c r="BUJ29" s="3"/>
      <c r="BUK29" s="426"/>
      <c r="BUL29" s="3"/>
      <c r="BUM29" s="564"/>
      <c r="BUN29" s="3"/>
      <c r="BUO29" s="426"/>
      <c r="BUP29" s="3"/>
      <c r="BUQ29" s="564"/>
      <c r="BUR29" s="3"/>
      <c r="BUS29" s="426"/>
      <c r="BUT29" s="3"/>
      <c r="BUU29" s="564"/>
      <c r="BUV29" s="3"/>
      <c r="BUW29" s="426"/>
      <c r="BUX29" s="3"/>
      <c r="BUY29" s="564"/>
      <c r="BUZ29" s="3"/>
      <c r="BVA29" s="426"/>
      <c r="BVB29" s="3"/>
      <c r="BVC29" s="564"/>
      <c r="BVD29" s="3"/>
      <c r="BVE29" s="426"/>
      <c r="BVF29" s="3"/>
      <c r="BVG29" s="564"/>
      <c r="BVH29" s="3"/>
      <c r="BVI29" s="426"/>
      <c r="BVJ29" s="3"/>
      <c r="BVK29" s="564"/>
      <c r="BVL29" s="3"/>
      <c r="BVM29" s="426"/>
      <c r="BVN29" s="3"/>
      <c r="BVO29" s="564"/>
      <c r="BVP29" s="3"/>
      <c r="BVQ29" s="426"/>
      <c r="BVR29" s="3"/>
      <c r="BVS29" s="564"/>
      <c r="BVT29" s="3"/>
      <c r="BVU29" s="426"/>
      <c r="BVV29" s="3"/>
      <c r="BVW29" s="564"/>
      <c r="BVX29" s="3"/>
      <c r="BVY29" s="426"/>
      <c r="BVZ29" s="3"/>
      <c r="BWA29" s="564"/>
      <c r="BWB29" s="3"/>
      <c r="BWC29" s="426"/>
      <c r="BWD29" s="3"/>
      <c r="BWE29" s="564"/>
      <c r="BWF29" s="3"/>
      <c r="BWG29" s="426"/>
      <c r="BWH29" s="3"/>
      <c r="BWI29" s="564"/>
      <c r="BWJ29" s="3"/>
      <c r="BWK29" s="426"/>
      <c r="BWL29" s="3"/>
      <c r="BWM29" s="564"/>
      <c r="BWN29" s="3"/>
      <c r="BWO29" s="426"/>
      <c r="BWP29" s="3"/>
      <c r="BWQ29" s="564"/>
      <c r="BWR29" s="3"/>
      <c r="BWS29" s="426"/>
      <c r="BWT29" s="3"/>
      <c r="BWU29" s="564"/>
      <c r="BWV29" s="3"/>
      <c r="BWW29" s="426"/>
      <c r="BWX29" s="3"/>
      <c r="BWY29" s="564"/>
      <c r="BWZ29" s="3"/>
      <c r="BXA29" s="426"/>
      <c r="BXB29" s="3"/>
      <c r="BXC29" s="564"/>
      <c r="BXD29" s="3"/>
      <c r="BXE29" s="426"/>
      <c r="BXF29" s="3"/>
      <c r="BXG29" s="564"/>
      <c r="BXH29" s="3"/>
      <c r="BXI29" s="426"/>
      <c r="BXJ29" s="3"/>
      <c r="BXK29" s="564"/>
      <c r="BXL29" s="3"/>
      <c r="BXM29" s="426"/>
      <c r="BXN29" s="3"/>
      <c r="BXO29" s="564"/>
      <c r="BXP29" s="3"/>
      <c r="BXQ29" s="426"/>
      <c r="BXR29" s="3"/>
      <c r="BXS29" s="564"/>
      <c r="BXT29" s="3"/>
      <c r="BXU29" s="426"/>
      <c r="BXV29" s="3"/>
      <c r="BXW29" s="564"/>
      <c r="BXX29" s="3"/>
      <c r="BXY29" s="426"/>
      <c r="BXZ29" s="3"/>
      <c r="BYA29" s="564"/>
      <c r="BYB29" s="3"/>
      <c r="BYC29" s="426"/>
      <c r="BYD29" s="3"/>
      <c r="BYE29" s="564"/>
      <c r="BYF29" s="3"/>
      <c r="BYG29" s="426"/>
      <c r="BYH29" s="3"/>
      <c r="BYI29" s="564"/>
      <c r="BYJ29" s="3"/>
      <c r="BYK29" s="426"/>
      <c r="BYL29" s="3"/>
      <c r="BYM29" s="564"/>
      <c r="BYN29" s="3"/>
      <c r="BYO29" s="426"/>
      <c r="BYP29" s="3"/>
      <c r="BYQ29" s="564"/>
      <c r="BYR29" s="3"/>
      <c r="BYS29" s="426"/>
      <c r="BYT29" s="3"/>
      <c r="BYU29" s="564"/>
      <c r="BYV29" s="3"/>
      <c r="BYW29" s="426"/>
      <c r="BYX29" s="3"/>
      <c r="BYY29" s="564"/>
      <c r="BYZ29" s="3"/>
      <c r="BZA29" s="426"/>
      <c r="BZB29" s="3"/>
      <c r="BZC29" s="564"/>
      <c r="BZD29" s="3"/>
      <c r="BZE29" s="426"/>
      <c r="BZF29" s="3"/>
      <c r="BZG29" s="564"/>
      <c r="BZH29" s="3"/>
      <c r="BZI29" s="426"/>
      <c r="BZJ29" s="3"/>
      <c r="BZK29" s="564"/>
      <c r="BZL29" s="3"/>
      <c r="BZM29" s="426"/>
      <c r="BZN29" s="3"/>
      <c r="BZO29" s="564"/>
      <c r="BZP29" s="3"/>
      <c r="BZQ29" s="426"/>
      <c r="BZR29" s="3"/>
      <c r="BZS29" s="564"/>
      <c r="BZT29" s="3"/>
      <c r="BZU29" s="426"/>
      <c r="BZV29" s="3"/>
      <c r="BZW29" s="564"/>
      <c r="BZX29" s="3"/>
      <c r="BZY29" s="426"/>
      <c r="BZZ29" s="3"/>
      <c r="CAA29" s="564"/>
      <c r="CAB29" s="3"/>
      <c r="CAC29" s="426"/>
      <c r="CAD29" s="3"/>
      <c r="CAE29" s="564"/>
      <c r="CAF29" s="3"/>
      <c r="CAG29" s="426"/>
      <c r="CAH29" s="3"/>
      <c r="CAI29" s="564"/>
      <c r="CAJ29" s="3"/>
      <c r="CAK29" s="426"/>
      <c r="CAL29" s="3"/>
      <c r="CAM29" s="564"/>
      <c r="CAN29" s="3"/>
      <c r="CAO29" s="426"/>
      <c r="CAP29" s="3"/>
      <c r="CAQ29" s="564"/>
      <c r="CAR29" s="3"/>
      <c r="CAS29" s="426"/>
      <c r="CAT29" s="3"/>
      <c r="CAU29" s="564"/>
      <c r="CAV29" s="3"/>
      <c r="CAW29" s="426"/>
      <c r="CAX29" s="3"/>
      <c r="CAY29" s="564"/>
      <c r="CAZ29" s="3"/>
      <c r="CBA29" s="426"/>
      <c r="CBB29" s="3"/>
      <c r="CBC29" s="564"/>
      <c r="CBD29" s="3"/>
      <c r="CBE29" s="426"/>
      <c r="CBF29" s="3"/>
      <c r="CBG29" s="564"/>
      <c r="CBH29" s="3"/>
      <c r="CBI29" s="426"/>
      <c r="CBJ29" s="3"/>
      <c r="CBK29" s="564"/>
      <c r="CBL29" s="3"/>
      <c r="CBM29" s="426"/>
      <c r="CBN29" s="3"/>
      <c r="CBO29" s="564"/>
      <c r="CBP29" s="3"/>
      <c r="CBQ29" s="426"/>
      <c r="CBR29" s="3"/>
      <c r="CBS29" s="564"/>
      <c r="CBT29" s="3"/>
      <c r="CBU29" s="426"/>
      <c r="CBV29" s="3"/>
      <c r="CBW29" s="564"/>
      <c r="CBX29" s="3"/>
      <c r="CBY29" s="426"/>
      <c r="CBZ29" s="3"/>
      <c r="CCA29" s="564"/>
      <c r="CCB29" s="3"/>
      <c r="CCC29" s="426"/>
      <c r="CCD29" s="3"/>
      <c r="CCE29" s="564"/>
      <c r="CCF29" s="3"/>
      <c r="CCG29" s="426"/>
      <c r="CCH29" s="3"/>
      <c r="CCI29" s="564"/>
      <c r="CCJ29" s="3"/>
      <c r="CCK29" s="426"/>
      <c r="CCL29" s="3"/>
      <c r="CCM29" s="564"/>
      <c r="CCN29" s="3"/>
      <c r="CCO29" s="426"/>
      <c r="CCP29" s="3"/>
      <c r="CCQ29" s="564"/>
      <c r="CCR29" s="3"/>
      <c r="CCS29" s="426"/>
      <c r="CCT29" s="3"/>
      <c r="CCU29" s="564"/>
      <c r="CCV29" s="3"/>
      <c r="CCW29" s="426"/>
      <c r="CCX29" s="3"/>
      <c r="CCY29" s="564"/>
      <c r="CCZ29" s="3"/>
      <c r="CDA29" s="426"/>
      <c r="CDB29" s="3"/>
      <c r="CDC29" s="564"/>
      <c r="CDD29" s="3"/>
      <c r="CDE29" s="426"/>
      <c r="CDF29" s="3"/>
      <c r="CDG29" s="564"/>
      <c r="CDH29" s="3"/>
      <c r="CDI29" s="426"/>
      <c r="CDJ29" s="3"/>
      <c r="CDK29" s="564"/>
      <c r="CDL29" s="3"/>
      <c r="CDM29" s="426"/>
      <c r="CDN29" s="3"/>
      <c r="CDO29" s="564"/>
      <c r="CDP29" s="3"/>
      <c r="CDQ29" s="426"/>
      <c r="CDR29" s="3"/>
      <c r="CDS29" s="564"/>
      <c r="CDT29" s="3"/>
      <c r="CDU29" s="426"/>
      <c r="CDV29" s="3"/>
      <c r="CDW29" s="564"/>
      <c r="CDX29" s="3"/>
      <c r="CDY29" s="426"/>
      <c r="CDZ29" s="3"/>
      <c r="CEA29" s="564"/>
      <c r="CEB29" s="3"/>
      <c r="CEC29" s="426"/>
      <c r="CED29" s="3"/>
      <c r="CEE29" s="564"/>
      <c r="CEF29" s="3"/>
      <c r="CEG29" s="426"/>
      <c r="CEH29" s="3"/>
      <c r="CEI29" s="564"/>
      <c r="CEJ29" s="3"/>
      <c r="CEK29" s="426"/>
      <c r="CEL29" s="3"/>
      <c r="CEM29" s="564"/>
      <c r="CEN29" s="3"/>
      <c r="CEO29" s="426"/>
      <c r="CEP29" s="3"/>
      <c r="CEQ29" s="564"/>
      <c r="CER29" s="3"/>
      <c r="CES29" s="426"/>
      <c r="CET29" s="3"/>
      <c r="CEU29" s="564"/>
      <c r="CEV29" s="3"/>
      <c r="CEW29" s="426"/>
      <c r="CEX29" s="3"/>
      <c r="CEY29" s="564"/>
      <c r="CEZ29" s="3"/>
      <c r="CFA29" s="426"/>
      <c r="CFB29" s="3"/>
      <c r="CFC29" s="564"/>
      <c r="CFD29" s="3"/>
      <c r="CFE29" s="426"/>
      <c r="CFF29" s="3"/>
      <c r="CFG29" s="564"/>
      <c r="CFH29" s="3"/>
      <c r="CFI29" s="426"/>
      <c r="CFJ29" s="3"/>
      <c r="CFK29" s="564"/>
      <c r="CFL29" s="3"/>
      <c r="CFM29" s="426"/>
      <c r="CFN29" s="3"/>
      <c r="CFO29" s="564"/>
      <c r="CFP29" s="3"/>
      <c r="CFQ29" s="426"/>
      <c r="CFR29" s="3"/>
      <c r="CFS29" s="564"/>
      <c r="CFT29" s="3"/>
      <c r="CFU29" s="426"/>
      <c r="CFV29" s="3"/>
      <c r="CFW29" s="564"/>
      <c r="CFX29" s="3"/>
      <c r="CFY29" s="426"/>
      <c r="CFZ29" s="3"/>
      <c r="CGA29" s="564"/>
      <c r="CGB29" s="3"/>
      <c r="CGC29" s="426"/>
      <c r="CGD29" s="3"/>
      <c r="CGE29" s="564"/>
      <c r="CGF29" s="3"/>
      <c r="CGG29" s="426"/>
      <c r="CGH29" s="3"/>
      <c r="CGI29" s="564"/>
      <c r="CGJ29" s="3"/>
      <c r="CGK29" s="426"/>
      <c r="CGL29" s="3"/>
      <c r="CGM29" s="564"/>
      <c r="CGN29" s="3"/>
      <c r="CGO29" s="426"/>
      <c r="CGP29" s="3"/>
      <c r="CGQ29" s="564"/>
      <c r="CGR29" s="3"/>
      <c r="CGS29" s="426"/>
      <c r="CGT29" s="3"/>
      <c r="CGU29" s="564"/>
      <c r="CGV29" s="3"/>
      <c r="CGW29" s="426"/>
      <c r="CGX29" s="3"/>
      <c r="CGY29" s="564"/>
      <c r="CGZ29" s="3"/>
      <c r="CHA29" s="426"/>
      <c r="CHB29" s="3"/>
      <c r="CHC29" s="564"/>
      <c r="CHD29" s="3"/>
      <c r="CHE29" s="426"/>
      <c r="CHF29" s="3"/>
      <c r="CHG29" s="564"/>
      <c r="CHH29" s="3"/>
      <c r="CHI29" s="426"/>
      <c r="CHJ29" s="3"/>
      <c r="CHK29" s="564"/>
      <c r="CHL29" s="3"/>
      <c r="CHM29" s="426"/>
      <c r="CHN29" s="3"/>
      <c r="CHO29" s="564"/>
      <c r="CHP29" s="3"/>
      <c r="CHQ29" s="426"/>
      <c r="CHR29" s="3"/>
      <c r="CHS29" s="564"/>
      <c r="CHT29" s="3"/>
      <c r="CHU29" s="426"/>
      <c r="CHV29" s="3"/>
      <c r="CHW29" s="564"/>
      <c r="CHX29" s="3"/>
      <c r="CHY29" s="426"/>
      <c r="CHZ29" s="3"/>
      <c r="CIA29" s="564"/>
      <c r="CIB29" s="3"/>
      <c r="CIC29" s="426"/>
      <c r="CID29" s="3"/>
      <c r="CIE29" s="564"/>
      <c r="CIF29" s="3"/>
      <c r="CIG29" s="426"/>
      <c r="CIH29" s="3"/>
      <c r="CII29" s="564"/>
      <c r="CIJ29" s="3"/>
      <c r="CIK29" s="426"/>
      <c r="CIL29" s="3"/>
      <c r="CIM29" s="564"/>
      <c r="CIN29" s="3"/>
      <c r="CIO29" s="426"/>
      <c r="CIP29" s="3"/>
      <c r="CIQ29" s="564"/>
      <c r="CIR29" s="3"/>
      <c r="CIS29" s="426"/>
      <c r="CIT29" s="3"/>
      <c r="CIU29" s="564"/>
      <c r="CIV29" s="3"/>
      <c r="CIW29" s="426"/>
      <c r="CIX29" s="3"/>
      <c r="CIY29" s="564"/>
      <c r="CIZ29" s="3"/>
      <c r="CJA29" s="426"/>
      <c r="CJB29" s="3"/>
      <c r="CJC29" s="564"/>
      <c r="CJD29" s="3"/>
      <c r="CJE29" s="426"/>
      <c r="CJF29" s="3"/>
      <c r="CJG29" s="564"/>
      <c r="CJH29" s="3"/>
      <c r="CJI29" s="426"/>
      <c r="CJJ29" s="3"/>
      <c r="CJK29" s="564"/>
      <c r="CJL29" s="3"/>
      <c r="CJM29" s="426"/>
      <c r="CJN29" s="3"/>
      <c r="CJO29" s="564"/>
      <c r="CJP29" s="3"/>
      <c r="CJQ29" s="426"/>
      <c r="CJR29" s="3"/>
      <c r="CJS29" s="564"/>
      <c r="CJT29" s="3"/>
      <c r="CJU29" s="426"/>
      <c r="CJV29" s="3"/>
      <c r="CJW29" s="564"/>
      <c r="CJX29" s="3"/>
      <c r="CJY29" s="426"/>
      <c r="CJZ29" s="3"/>
      <c r="CKA29" s="564"/>
      <c r="CKB29" s="3"/>
      <c r="CKC29" s="426"/>
      <c r="CKD29" s="3"/>
      <c r="CKE29" s="564"/>
      <c r="CKF29" s="3"/>
      <c r="CKG29" s="426"/>
      <c r="CKH29" s="3"/>
      <c r="CKI29" s="564"/>
      <c r="CKJ29" s="3"/>
      <c r="CKK29" s="426"/>
      <c r="CKL29" s="3"/>
      <c r="CKM29" s="564"/>
      <c r="CKN29" s="3"/>
      <c r="CKO29" s="426"/>
      <c r="CKP29" s="3"/>
      <c r="CKQ29" s="564"/>
      <c r="CKR29" s="3"/>
      <c r="CKS29" s="426"/>
      <c r="CKT29" s="3"/>
      <c r="CKU29" s="564"/>
      <c r="CKV29" s="3"/>
      <c r="CKW29" s="426"/>
      <c r="CKX29" s="3"/>
      <c r="CKY29" s="564"/>
      <c r="CKZ29" s="3"/>
      <c r="CLA29" s="426"/>
      <c r="CLB29" s="3"/>
      <c r="CLC29" s="564"/>
      <c r="CLD29" s="3"/>
      <c r="CLE29" s="426"/>
      <c r="CLF29" s="3"/>
      <c r="CLG29" s="564"/>
      <c r="CLH29" s="3"/>
      <c r="CLI29" s="426"/>
      <c r="CLJ29" s="3"/>
      <c r="CLK29" s="564"/>
      <c r="CLL29" s="3"/>
      <c r="CLM29" s="426"/>
      <c r="CLN29" s="3"/>
      <c r="CLO29" s="564"/>
      <c r="CLP29" s="3"/>
      <c r="CLQ29" s="426"/>
      <c r="CLR29" s="3"/>
      <c r="CLS29" s="564"/>
      <c r="CLT29" s="3"/>
      <c r="CLU29" s="426"/>
      <c r="CLV29" s="3"/>
      <c r="CLW29" s="564"/>
      <c r="CLX29" s="3"/>
      <c r="CLY29" s="426"/>
      <c r="CLZ29" s="3"/>
      <c r="CMA29" s="564"/>
      <c r="CMB29" s="3"/>
      <c r="CMC29" s="426"/>
      <c r="CMD29" s="3"/>
      <c r="CME29" s="564"/>
      <c r="CMF29" s="3"/>
      <c r="CMG29" s="426"/>
      <c r="CMH29" s="3"/>
      <c r="CMI29" s="564"/>
      <c r="CMJ29" s="3"/>
      <c r="CMK29" s="426"/>
      <c r="CML29" s="3"/>
      <c r="CMM29" s="564"/>
      <c r="CMN29" s="3"/>
      <c r="CMO29" s="426"/>
      <c r="CMP29" s="3"/>
      <c r="CMQ29" s="564"/>
      <c r="CMR29" s="3"/>
      <c r="CMS29" s="426"/>
      <c r="CMT29" s="3"/>
      <c r="CMU29" s="564"/>
      <c r="CMV29" s="3"/>
      <c r="CMW29" s="426"/>
      <c r="CMX29" s="3"/>
      <c r="CMY29" s="564"/>
      <c r="CMZ29" s="3"/>
      <c r="CNA29" s="426"/>
      <c r="CNB29" s="3"/>
      <c r="CNC29" s="564"/>
      <c r="CND29" s="3"/>
      <c r="CNE29" s="426"/>
      <c r="CNF29" s="3"/>
      <c r="CNG29" s="564"/>
      <c r="CNH29" s="3"/>
      <c r="CNI29" s="426"/>
      <c r="CNJ29" s="3"/>
      <c r="CNK29" s="564"/>
      <c r="CNL29" s="3"/>
      <c r="CNM29" s="426"/>
      <c r="CNN29" s="3"/>
      <c r="CNO29" s="564"/>
      <c r="CNP29" s="3"/>
      <c r="CNQ29" s="426"/>
      <c r="CNR29" s="3"/>
      <c r="CNS29" s="564"/>
      <c r="CNT29" s="3"/>
      <c r="CNU29" s="426"/>
      <c r="CNV29" s="3"/>
      <c r="CNW29" s="564"/>
      <c r="CNX29" s="3"/>
      <c r="CNY29" s="426"/>
      <c r="CNZ29" s="3"/>
      <c r="COA29" s="564"/>
      <c r="COB29" s="3"/>
      <c r="COC29" s="426"/>
      <c r="COD29" s="3"/>
      <c r="COE29" s="564"/>
      <c r="COF29" s="3"/>
      <c r="COG29" s="426"/>
      <c r="COH29" s="3"/>
      <c r="COI29" s="564"/>
      <c r="COJ29" s="3"/>
      <c r="COK29" s="426"/>
      <c r="COL29" s="3"/>
      <c r="COM29" s="564"/>
      <c r="CON29" s="3"/>
      <c r="COO29" s="426"/>
      <c r="COP29" s="3"/>
      <c r="COQ29" s="564"/>
      <c r="COR29" s="3"/>
      <c r="COS29" s="426"/>
      <c r="COT29" s="3"/>
      <c r="COU29" s="564"/>
      <c r="COV29" s="3"/>
      <c r="COW29" s="426"/>
      <c r="COX29" s="3"/>
      <c r="COY29" s="564"/>
      <c r="COZ29" s="3"/>
      <c r="CPA29" s="426"/>
      <c r="CPB29" s="3"/>
      <c r="CPC29" s="564"/>
      <c r="CPD29" s="3"/>
      <c r="CPE29" s="426"/>
      <c r="CPF29" s="3"/>
      <c r="CPG29" s="564"/>
      <c r="CPH29" s="3"/>
      <c r="CPI29" s="426"/>
      <c r="CPJ29" s="3"/>
      <c r="CPK29" s="564"/>
      <c r="CPL29" s="3"/>
      <c r="CPM29" s="426"/>
      <c r="CPN29" s="3"/>
      <c r="CPO29" s="564"/>
      <c r="CPP29" s="3"/>
      <c r="CPQ29" s="426"/>
      <c r="CPR29" s="3"/>
      <c r="CPS29" s="564"/>
      <c r="CPT29" s="3"/>
      <c r="CPU29" s="426"/>
      <c r="CPV29" s="3"/>
      <c r="CPW29" s="564"/>
      <c r="CPX29" s="3"/>
      <c r="CPY29" s="426"/>
      <c r="CPZ29" s="3"/>
      <c r="CQA29" s="564"/>
      <c r="CQB29" s="3"/>
      <c r="CQC29" s="426"/>
      <c r="CQD29" s="3"/>
      <c r="CQE29" s="564"/>
      <c r="CQF29" s="3"/>
      <c r="CQG29" s="426"/>
      <c r="CQH29" s="3"/>
      <c r="CQI29" s="564"/>
      <c r="CQJ29" s="3"/>
      <c r="CQK29" s="426"/>
      <c r="CQL29" s="3"/>
      <c r="CQM29" s="564"/>
      <c r="CQN29" s="3"/>
      <c r="CQO29" s="426"/>
      <c r="CQP29" s="3"/>
      <c r="CQQ29" s="564"/>
      <c r="CQR29" s="3"/>
      <c r="CQS29" s="426"/>
      <c r="CQT29" s="3"/>
      <c r="CQU29" s="564"/>
      <c r="CQV29" s="3"/>
      <c r="CQW29" s="426"/>
      <c r="CQX29" s="3"/>
      <c r="CQY29" s="564"/>
      <c r="CQZ29" s="3"/>
      <c r="CRA29" s="426"/>
      <c r="CRB29" s="3"/>
      <c r="CRC29" s="564"/>
      <c r="CRD29" s="3"/>
      <c r="CRE29" s="426"/>
      <c r="CRF29" s="3"/>
      <c r="CRG29" s="564"/>
      <c r="CRH29" s="3"/>
      <c r="CRI29" s="426"/>
      <c r="CRJ29" s="3"/>
      <c r="CRK29" s="564"/>
      <c r="CRL29" s="3"/>
      <c r="CRM29" s="426"/>
      <c r="CRN29" s="3"/>
      <c r="CRO29" s="564"/>
      <c r="CRP29" s="3"/>
      <c r="CRQ29" s="426"/>
      <c r="CRR29" s="3"/>
      <c r="CRS29" s="564"/>
      <c r="CRT29" s="3"/>
      <c r="CRU29" s="426"/>
      <c r="CRV29" s="3"/>
      <c r="CRW29" s="564"/>
      <c r="CRX29" s="3"/>
      <c r="CRY29" s="426"/>
      <c r="CRZ29" s="3"/>
      <c r="CSA29" s="564"/>
      <c r="CSB29" s="3"/>
      <c r="CSC29" s="426"/>
      <c r="CSD29" s="3"/>
      <c r="CSE29" s="564"/>
      <c r="CSF29" s="3"/>
      <c r="CSG29" s="426"/>
      <c r="CSH29" s="3"/>
      <c r="CSI29" s="564"/>
      <c r="CSJ29" s="3"/>
      <c r="CSK29" s="426"/>
      <c r="CSL29" s="3"/>
      <c r="CSM29" s="564"/>
      <c r="CSN29" s="3"/>
      <c r="CSO29" s="426"/>
      <c r="CSP29" s="3"/>
      <c r="CSQ29" s="564"/>
      <c r="CSR29" s="3"/>
      <c r="CSS29" s="426"/>
      <c r="CST29" s="3"/>
      <c r="CSU29" s="564"/>
      <c r="CSV29" s="3"/>
      <c r="CSW29" s="426"/>
      <c r="CSX29" s="3"/>
      <c r="CSY29" s="564"/>
      <c r="CSZ29" s="3"/>
      <c r="CTA29" s="426"/>
      <c r="CTB29" s="3"/>
      <c r="CTC29" s="564"/>
      <c r="CTD29" s="3"/>
      <c r="CTE29" s="426"/>
      <c r="CTF29" s="3"/>
      <c r="CTG29" s="564"/>
      <c r="CTH29" s="3"/>
      <c r="CTI29" s="426"/>
      <c r="CTJ29" s="3"/>
      <c r="CTK29" s="564"/>
      <c r="CTL29" s="3"/>
      <c r="CTM29" s="426"/>
      <c r="CTN29" s="3"/>
      <c r="CTO29" s="564"/>
      <c r="CTP29" s="3"/>
      <c r="CTQ29" s="426"/>
      <c r="CTR29" s="3"/>
      <c r="CTS29" s="564"/>
      <c r="CTT29" s="3"/>
      <c r="CTU29" s="426"/>
      <c r="CTV29" s="3"/>
      <c r="CTW29" s="564"/>
      <c r="CTX29" s="3"/>
      <c r="CTY29" s="426"/>
      <c r="CTZ29" s="3"/>
      <c r="CUA29" s="564"/>
      <c r="CUB29" s="3"/>
      <c r="CUC29" s="426"/>
      <c r="CUD29" s="3"/>
      <c r="CUE29" s="564"/>
      <c r="CUF29" s="3"/>
      <c r="CUG29" s="426"/>
      <c r="CUH29" s="3"/>
      <c r="CUI29" s="564"/>
      <c r="CUJ29" s="3"/>
      <c r="CUK29" s="426"/>
      <c r="CUL29" s="3"/>
      <c r="CUM29" s="564"/>
      <c r="CUN29" s="3"/>
      <c r="CUO29" s="426"/>
      <c r="CUP29" s="3"/>
      <c r="CUQ29" s="564"/>
      <c r="CUR29" s="3"/>
      <c r="CUS29" s="426"/>
      <c r="CUT29" s="3"/>
      <c r="CUU29" s="564"/>
      <c r="CUV29" s="3"/>
      <c r="CUW29" s="426"/>
      <c r="CUX29" s="3"/>
      <c r="CUY29" s="564"/>
      <c r="CUZ29" s="3"/>
      <c r="CVA29" s="426"/>
      <c r="CVB29" s="3"/>
      <c r="CVC29" s="564"/>
      <c r="CVD29" s="3"/>
      <c r="CVE29" s="426"/>
      <c r="CVF29" s="3"/>
      <c r="CVG29" s="564"/>
      <c r="CVH29" s="3"/>
      <c r="CVI29" s="426"/>
      <c r="CVJ29" s="3"/>
      <c r="CVK29" s="564"/>
      <c r="CVL29" s="3"/>
      <c r="CVM29" s="426"/>
      <c r="CVN29" s="3"/>
      <c r="CVO29" s="564"/>
      <c r="CVP29" s="3"/>
      <c r="CVQ29" s="426"/>
      <c r="CVR29" s="3"/>
      <c r="CVS29" s="564"/>
      <c r="CVT29" s="3"/>
      <c r="CVU29" s="426"/>
      <c r="CVV29" s="3"/>
      <c r="CVW29" s="564"/>
      <c r="CVX29" s="3"/>
      <c r="CVY29" s="426"/>
      <c r="CVZ29" s="3"/>
      <c r="CWA29" s="564"/>
      <c r="CWB29" s="3"/>
      <c r="CWC29" s="426"/>
      <c r="CWD29" s="3"/>
      <c r="CWE29" s="564"/>
      <c r="CWF29" s="3"/>
      <c r="CWG29" s="426"/>
      <c r="CWH29" s="3"/>
      <c r="CWI29" s="564"/>
      <c r="CWJ29" s="3"/>
      <c r="CWK29" s="426"/>
      <c r="CWL29" s="3"/>
      <c r="CWM29" s="564"/>
      <c r="CWN29" s="3"/>
      <c r="CWO29" s="426"/>
      <c r="CWP29" s="3"/>
      <c r="CWQ29" s="564"/>
      <c r="CWR29" s="3"/>
      <c r="CWS29" s="426"/>
      <c r="CWT29" s="3"/>
      <c r="CWU29" s="564"/>
      <c r="CWV29" s="3"/>
      <c r="CWW29" s="426"/>
      <c r="CWX29" s="3"/>
      <c r="CWY29" s="564"/>
      <c r="CWZ29" s="3"/>
      <c r="CXA29" s="426"/>
      <c r="CXB29" s="3"/>
      <c r="CXC29" s="564"/>
      <c r="CXD29" s="3"/>
      <c r="CXE29" s="426"/>
      <c r="CXF29" s="3"/>
      <c r="CXG29" s="564"/>
      <c r="CXH29" s="3"/>
      <c r="CXI29" s="426"/>
      <c r="CXJ29" s="3"/>
      <c r="CXK29" s="564"/>
      <c r="CXL29" s="3"/>
      <c r="CXM29" s="426"/>
      <c r="CXN29" s="3"/>
      <c r="CXO29" s="564"/>
      <c r="CXP29" s="3"/>
      <c r="CXQ29" s="426"/>
      <c r="CXR29" s="3"/>
      <c r="CXS29" s="564"/>
      <c r="CXT29" s="3"/>
      <c r="CXU29" s="426"/>
      <c r="CXV29" s="3"/>
      <c r="CXW29" s="564"/>
      <c r="CXX29" s="3"/>
      <c r="CXY29" s="426"/>
      <c r="CXZ29" s="3"/>
      <c r="CYA29" s="564"/>
      <c r="CYB29" s="3"/>
      <c r="CYC29" s="426"/>
      <c r="CYD29" s="3"/>
      <c r="CYE29" s="564"/>
      <c r="CYF29" s="3"/>
      <c r="CYG29" s="426"/>
      <c r="CYH29" s="3"/>
      <c r="CYI29" s="564"/>
      <c r="CYJ29" s="3"/>
      <c r="CYK29" s="426"/>
      <c r="CYL29" s="3"/>
      <c r="CYM29" s="564"/>
      <c r="CYN29" s="3"/>
      <c r="CYO29" s="426"/>
      <c r="CYP29" s="3"/>
      <c r="CYQ29" s="564"/>
      <c r="CYR29" s="3"/>
      <c r="CYS29" s="426"/>
      <c r="CYT29" s="3"/>
      <c r="CYU29" s="564"/>
      <c r="CYV29" s="3"/>
      <c r="CYW29" s="426"/>
      <c r="CYX29" s="3"/>
      <c r="CYY29" s="564"/>
      <c r="CYZ29" s="3"/>
      <c r="CZA29" s="426"/>
      <c r="CZB29" s="3"/>
      <c r="CZC29" s="564"/>
      <c r="CZD29" s="3"/>
      <c r="CZE29" s="426"/>
      <c r="CZF29" s="3"/>
      <c r="CZG29" s="564"/>
      <c r="CZH29" s="3"/>
      <c r="CZI29" s="426"/>
      <c r="CZJ29" s="3"/>
      <c r="CZK29" s="564"/>
      <c r="CZL29" s="3"/>
      <c r="CZM29" s="426"/>
      <c r="CZN29" s="3"/>
      <c r="CZO29" s="564"/>
      <c r="CZP29" s="3"/>
      <c r="CZQ29" s="426"/>
      <c r="CZR29" s="3"/>
      <c r="CZS29" s="564"/>
      <c r="CZT29" s="3"/>
      <c r="CZU29" s="426"/>
      <c r="CZV29" s="3"/>
      <c r="CZW29" s="564"/>
      <c r="CZX29" s="3"/>
      <c r="CZY29" s="426"/>
      <c r="CZZ29" s="3"/>
      <c r="DAA29" s="564"/>
      <c r="DAB29" s="3"/>
      <c r="DAC29" s="426"/>
      <c r="DAD29" s="3"/>
      <c r="DAE29" s="564"/>
      <c r="DAF29" s="3"/>
      <c r="DAG29" s="426"/>
      <c r="DAH29" s="3"/>
      <c r="DAI29" s="564"/>
      <c r="DAJ29" s="3"/>
      <c r="DAK29" s="426"/>
      <c r="DAL29" s="3"/>
      <c r="DAM29" s="564"/>
      <c r="DAN29" s="3"/>
      <c r="DAO29" s="426"/>
      <c r="DAP29" s="3"/>
      <c r="DAQ29" s="564"/>
      <c r="DAR29" s="3"/>
      <c r="DAS29" s="426"/>
      <c r="DAT29" s="3"/>
      <c r="DAU29" s="564"/>
      <c r="DAV29" s="3"/>
      <c r="DAW29" s="426"/>
      <c r="DAX29" s="3"/>
      <c r="DAY29" s="564"/>
      <c r="DAZ29" s="3"/>
      <c r="DBA29" s="426"/>
      <c r="DBB29" s="3"/>
      <c r="DBC29" s="564"/>
      <c r="DBD29" s="3"/>
      <c r="DBE29" s="426"/>
      <c r="DBF29" s="3"/>
      <c r="DBG29" s="564"/>
      <c r="DBH29" s="3"/>
      <c r="DBI29" s="426"/>
      <c r="DBJ29" s="3"/>
      <c r="DBK29" s="564"/>
      <c r="DBL29" s="3"/>
      <c r="DBM29" s="426"/>
      <c r="DBN29" s="3"/>
      <c r="DBO29" s="564"/>
      <c r="DBP29" s="3"/>
      <c r="DBQ29" s="426"/>
      <c r="DBR29" s="3"/>
      <c r="DBS29" s="564"/>
      <c r="DBT29" s="3"/>
      <c r="DBU29" s="426"/>
      <c r="DBV29" s="3"/>
      <c r="DBW29" s="564"/>
      <c r="DBX29" s="3"/>
      <c r="DBY29" s="426"/>
      <c r="DBZ29" s="3"/>
      <c r="DCA29" s="564"/>
      <c r="DCB29" s="3"/>
      <c r="DCC29" s="426"/>
      <c r="DCD29" s="3"/>
      <c r="DCE29" s="564"/>
      <c r="DCF29" s="3"/>
      <c r="DCG29" s="426"/>
      <c r="DCH29" s="3"/>
      <c r="DCI29" s="564"/>
      <c r="DCJ29" s="3"/>
      <c r="DCK29" s="426"/>
      <c r="DCL29" s="3"/>
      <c r="DCM29" s="564"/>
      <c r="DCN29" s="3"/>
      <c r="DCO29" s="426"/>
      <c r="DCP29" s="3"/>
      <c r="DCQ29" s="564"/>
      <c r="DCR29" s="3"/>
      <c r="DCS29" s="426"/>
      <c r="DCT29" s="3"/>
      <c r="DCU29" s="564"/>
      <c r="DCV29" s="3"/>
      <c r="DCW29" s="426"/>
      <c r="DCX29" s="3"/>
      <c r="DCY29" s="564"/>
      <c r="DCZ29" s="3"/>
      <c r="DDA29" s="426"/>
      <c r="DDB29" s="3"/>
      <c r="DDC29" s="564"/>
      <c r="DDD29" s="3"/>
      <c r="DDE29" s="426"/>
      <c r="DDF29" s="3"/>
      <c r="DDG29" s="564"/>
      <c r="DDH29" s="3"/>
      <c r="DDI29" s="426"/>
      <c r="DDJ29" s="3"/>
      <c r="DDK29" s="564"/>
      <c r="DDL29" s="3"/>
      <c r="DDM29" s="426"/>
      <c r="DDN29" s="3"/>
      <c r="DDO29" s="564"/>
      <c r="DDP29" s="3"/>
      <c r="DDQ29" s="426"/>
      <c r="DDR29" s="3"/>
      <c r="DDS29" s="564"/>
      <c r="DDT29" s="3"/>
      <c r="DDU29" s="426"/>
      <c r="DDV29" s="3"/>
      <c r="DDW29" s="564"/>
      <c r="DDX29" s="3"/>
      <c r="DDY29" s="426"/>
      <c r="DDZ29" s="3"/>
      <c r="DEA29" s="564"/>
      <c r="DEB29" s="3"/>
      <c r="DEC29" s="426"/>
      <c r="DED29" s="3"/>
      <c r="DEE29" s="564"/>
      <c r="DEF29" s="3"/>
      <c r="DEG29" s="426"/>
      <c r="DEH29" s="3"/>
      <c r="DEI29" s="564"/>
      <c r="DEJ29" s="3"/>
      <c r="DEK29" s="426"/>
      <c r="DEL29" s="3"/>
      <c r="DEM29" s="564"/>
      <c r="DEN29" s="3"/>
      <c r="DEO29" s="426"/>
      <c r="DEP29" s="3"/>
      <c r="DEQ29" s="564"/>
      <c r="DER29" s="3"/>
      <c r="DES29" s="426"/>
      <c r="DET29" s="3"/>
      <c r="DEU29" s="564"/>
      <c r="DEV29" s="3"/>
      <c r="DEW29" s="426"/>
      <c r="DEX29" s="3"/>
      <c r="DEY29" s="564"/>
      <c r="DEZ29" s="3"/>
      <c r="DFA29" s="426"/>
      <c r="DFB29" s="3"/>
      <c r="DFC29" s="564"/>
      <c r="DFD29" s="3"/>
      <c r="DFE29" s="426"/>
      <c r="DFF29" s="3"/>
      <c r="DFG29" s="564"/>
      <c r="DFH29" s="3"/>
      <c r="DFI29" s="426"/>
      <c r="DFJ29" s="3"/>
      <c r="DFK29" s="564"/>
      <c r="DFL29" s="3"/>
      <c r="DFM29" s="426"/>
      <c r="DFN29" s="3"/>
      <c r="DFO29" s="564"/>
      <c r="DFP29" s="3"/>
      <c r="DFQ29" s="426"/>
      <c r="DFR29" s="3"/>
      <c r="DFS29" s="564"/>
      <c r="DFT29" s="3"/>
      <c r="DFU29" s="426"/>
      <c r="DFV29" s="3"/>
      <c r="DFW29" s="564"/>
      <c r="DFX29" s="3"/>
      <c r="DFY29" s="426"/>
      <c r="DFZ29" s="3"/>
      <c r="DGA29" s="564"/>
      <c r="DGB29" s="3"/>
      <c r="DGC29" s="426"/>
      <c r="DGD29" s="3"/>
      <c r="DGE29" s="564"/>
      <c r="DGF29" s="3"/>
      <c r="DGG29" s="426"/>
      <c r="DGH29" s="3"/>
      <c r="DGI29" s="564"/>
      <c r="DGJ29" s="3"/>
      <c r="DGK29" s="426"/>
      <c r="DGL29" s="3"/>
      <c r="DGM29" s="564"/>
      <c r="DGN29" s="3"/>
      <c r="DGO29" s="426"/>
      <c r="DGP29" s="3"/>
      <c r="DGQ29" s="564"/>
      <c r="DGR29" s="3"/>
      <c r="DGS29" s="426"/>
      <c r="DGT29" s="3"/>
      <c r="DGU29" s="564"/>
      <c r="DGV29" s="3"/>
      <c r="DGW29" s="426"/>
      <c r="DGX29" s="3"/>
      <c r="DGY29" s="564"/>
      <c r="DGZ29" s="3"/>
      <c r="DHA29" s="426"/>
      <c r="DHB29" s="3"/>
      <c r="DHC29" s="564"/>
      <c r="DHD29" s="3"/>
      <c r="DHE29" s="426"/>
      <c r="DHF29" s="3"/>
      <c r="DHG29" s="564"/>
      <c r="DHH29" s="3"/>
      <c r="DHI29" s="426"/>
      <c r="DHJ29" s="3"/>
      <c r="DHK29" s="564"/>
      <c r="DHL29" s="3"/>
      <c r="DHM29" s="426"/>
      <c r="DHN29" s="3"/>
      <c r="DHO29" s="564"/>
      <c r="DHP29" s="3"/>
      <c r="DHQ29" s="426"/>
      <c r="DHR29" s="3"/>
      <c r="DHS29" s="564"/>
      <c r="DHT29" s="3"/>
      <c r="DHU29" s="426"/>
      <c r="DHV29" s="3"/>
      <c r="DHW29" s="564"/>
      <c r="DHX29" s="3"/>
      <c r="DHY29" s="426"/>
      <c r="DHZ29" s="3"/>
      <c r="DIA29" s="564"/>
      <c r="DIB29" s="3"/>
      <c r="DIC29" s="426"/>
      <c r="DID29" s="3"/>
      <c r="DIE29" s="564"/>
      <c r="DIF29" s="3"/>
      <c r="DIG29" s="426"/>
      <c r="DIH29" s="3"/>
      <c r="DII29" s="564"/>
      <c r="DIJ29" s="3"/>
      <c r="DIK29" s="426"/>
      <c r="DIL29" s="3"/>
      <c r="DIM29" s="564"/>
      <c r="DIN29" s="3"/>
      <c r="DIO29" s="426"/>
      <c r="DIP29" s="3"/>
      <c r="DIQ29" s="564"/>
      <c r="DIR29" s="3"/>
      <c r="DIS29" s="426"/>
      <c r="DIT29" s="3"/>
      <c r="DIU29" s="564"/>
      <c r="DIV29" s="3"/>
      <c r="DIW29" s="426"/>
      <c r="DIX29" s="3"/>
      <c r="DIY29" s="564"/>
      <c r="DIZ29" s="3"/>
      <c r="DJA29" s="426"/>
      <c r="DJB29" s="3"/>
      <c r="DJC29" s="564"/>
      <c r="DJD29" s="3"/>
      <c r="DJE29" s="426"/>
      <c r="DJF29" s="3"/>
      <c r="DJG29" s="564"/>
      <c r="DJH29" s="3"/>
      <c r="DJI29" s="426"/>
      <c r="DJJ29" s="3"/>
      <c r="DJK29" s="564"/>
      <c r="DJL29" s="3"/>
      <c r="DJM29" s="426"/>
      <c r="DJN29" s="3"/>
      <c r="DJO29" s="564"/>
      <c r="DJP29" s="3"/>
      <c r="DJQ29" s="426"/>
      <c r="DJR29" s="3"/>
      <c r="DJS29" s="564"/>
      <c r="DJT29" s="3"/>
      <c r="DJU29" s="426"/>
      <c r="DJV29" s="3"/>
      <c r="DJW29" s="564"/>
      <c r="DJX29" s="3"/>
      <c r="DJY29" s="426"/>
      <c r="DJZ29" s="3"/>
      <c r="DKA29" s="564"/>
      <c r="DKB29" s="3"/>
      <c r="DKC29" s="426"/>
      <c r="DKD29" s="3"/>
      <c r="DKE29" s="564"/>
      <c r="DKF29" s="3"/>
      <c r="DKG29" s="426"/>
      <c r="DKH29" s="3"/>
      <c r="DKI29" s="564"/>
      <c r="DKJ29" s="3"/>
      <c r="DKK29" s="426"/>
      <c r="DKL29" s="3"/>
      <c r="DKM29" s="564"/>
      <c r="DKN29" s="3"/>
      <c r="DKO29" s="426"/>
      <c r="DKP29" s="3"/>
      <c r="DKQ29" s="564"/>
      <c r="DKR29" s="3"/>
      <c r="DKS29" s="426"/>
      <c r="DKT29" s="3"/>
      <c r="DKU29" s="564"/>
      <c r="DKV29" s="3"/>
      <c r="DKW29" s="426"/>
      <c r="DKX29" s="3"/>
      <c r="DKY29" s="564"/>
      <c r="DKZ29" s="3"/>
      <c r="DLA29" s="426"/>
      <c r="DLB29" s="3"/>
      <c r="DLC29" s="564"/>
      <c r="DLD29" s="3"/>
      <c r="DLE29" s="426"/>
      <c r="DLF29" s="3"/>
      <c r="DLG29" s="564"/>
      <c r="DLH29" s="3"/>
      <c r="DLI29" s="426"/>
      <c r="DLJ29" s="3"/>
      <c r="DLK29" s="564"/>
      <c r="DLL29" s="3"/>
      <c r="DLM29" s="426"/>
      <c r="DLN29" s="3"/>
      <c r="DLO29" s="564"/>
      <c r="DLP29" s="3"/>
      <c r="DLQ29" s="426"/>
      <c r="DLR29" s="3"/>
      <c r="DLS29" s="564"/>
      <c r="DLT29" s="3"/>
      <c r="DLU29" s="426"/>
      <c r="DLV29" s="3"/>
      <c r="DLW29" s="564"/>
      <c r="DLX29" s="3"/>
      <c r="DLY29" s="426"/>
      <c r="DLZ29" s="3"/>
      <c r="DMA29" s="564"/>
      <c r="DMB29" s="3"/>
      <c r="DMC29" s="426"/>
      <c r="DMD29" s="3"/>
      <c r="DME29" s="564"/>
      <c r="DMF29" s="3"/>
      <c r="DMG29" s="426"/>
      <c r="DMH29" s="3"/>
      <c r="DMI29" s="564"/>
      <c r="DMJ29" s="3"/>
      <c r="DMK29" s="426"/>
      <c r="DML29" s="3"/>
      <c r="DMM29" s="564"/>
      <c r="DMN29" s="3"/>
      <c r="DMO29" s="426"/>
      <c r="DMP29" s="3"/>
      <c r="DMQ29" s="564"/>
      <c r="DMR29" s="3"/>
      <c r="DMS29" s="426"/>
      <c r="DMT29" s="3"/>
      <c r="DMU29" s="564"/>
      <c r="DMV29" s="3"/>
      <c r="DMW29" s="426"/>
      <c r="DMX29" s="3"/>
      <c r="DMY29" s="564"/>
      <c r="DMZ29" s="3"/>
      <c r="DNA29" s="426"/>
      <c r="DNB29" s="3"/>
      <c r="DNC29" s="564"/>
      <c r="DND29" s="3"/>
      <c r="DNE29" s="426"/>
      <c r="DNF29" s="3"/>
      <c r="DNG29" s="564"/>
      <c r="DNH29" s="3"/>
      <c r="DNI29" s="426"/>
      <c r="DNJ29" s="3"/>
      <c r="DNK29" s="564"/>
      <c r="DNL29" s="3"/>
      <c r="DNM29" s="426"/>
      <c r="DNN29" s="3"/>
      <c r="DNO29" s="564"/>
      <c r="DNP29" s="3"/>
      <c r="DNQ29" s="426"/>
      <c r="DNR29" s="3"/>
      <c r="DNS29" s="564"/>
      <c r="DNT29" s="3"/>
      <c r="DNU29" s="426"/>
      <c r="DNV29" s="3"/>
      <c r="DNW29" s="564"/>
      <c r="DNX29" s="3"/>
      <c r="DNY29" s="426"/>
      <c r="DNZ29" s="3"/>
      <c r="DOA29" s="564"/>
      <c r="DOB29" s="3"/>
      <c r="DOC29" s="426"/>
      <c r="DOD29" s="3"/>
      <c r="DOE29" s="564"/>
      <c r="DOF29" s="3"/>
      <c r="DOG29" s="426"/>
      <c r="DOH29" s="3"/>
      <c r="DOI29" s="564"/>
      <c r="DOJ29" s="3"/>
      <c r="DOK29" s="426"/>
      <c r="DOL29" s="3"/>
      <c r="DOM29" s="564"/>
      <c r="DON29" s="3"/>
      <c r="DOO29" s="426"/>
      <c r="DOP29" s="3"/>
      <c r="DOQ29" s="564"/>
      <c r="DOR29" s="3"/>
      <c r="DOS29" s="426"/>
      <c r="DOT29" s="3"/>
      <c r="DOU29" s="564"/>
      <c r="DOV29" s="3"/>
      <c r="DOW29" s="426"/>
      <c r="DOX29" s="3"/>
      <c r="DOY29" s="564"/>
      <c r="DOZ29" s="3"/>
      <c r="DPA29" s="426"/>
      <c r="DPB29" s="3"/>
      <c r="DPC29" s="564"/>
      <c r="DPD29" s="3"/>
      <c r="DPE29" s="426"/>
      <c r="DPF29" s="3"/>
      <c r="DPG29" s="564"/>
      <c r="DPH29" s="3"/>
      <c r="DPI29" s="426"/>
      <c r="DPJ29" s="3"/>
      <c r="DPK29" s="564"/>
      <c r="DPL29" s="3"/>
      <c r="DPM29" s="426"/>
      <c r="DPN29" s="3"/>
      <c r="DPO29" s="564"/>
      <c r="DPP29" s="3"/>
      <c r="DPQ29" s="426"/>
      <c r="DPR29" s="3"/>
      <c r="DPS29" s="564"/>
      <c r="DPT29" s="3"/>
      <c r="DPU29" s="426"/>
      <c r="DPV29" s="3"/>
      <c r="DPW29" s="564"/>
      <c r="DPX29" s="3"/>
      <c r="DPY29" s="426"/>
      <c r="DPZ29" s="3"/>
      <c r="DQA29" s="564"/>
      <c r="DQB29" s="3"/>
      <c r="DQC29" s="426"/>
      <c r="DQD29" s="3"/>
      <c r="DQE29" s="564"/>
      <c r="DQF29" s="3"/>
      <c r="DQG29" s="426"/>
      <c r="DQH29" s="3"/>
      <c r="DQI29" s="564"/>
      <c r="DQJ29" s="3"/>
      <c r="DQK29" s="426"/>
      <c r="DQL29" s="3"/>
      <c r="DQM29" s="564"/>
      <c r="DQN29" s="3"/>
      <c r="DQO29" s="426"/>
      <c r="DQP29" s="3"/>
      <c r="DQQ29" s="564"/>
      <c r="DQR29" s="3"/>
      <c r="DQS29" s="426"/>
      <c r="DQT29" s="3"/>
      <c r="DQU29" s="564"/>
      <c r="DQV29" s="3"/>
      <c r="DQW29" s="426"/>
      <c r="DQX29" s="3"/>
      <c r="DQY29" s="564"/>
      <c r="DQZ29" s="3"/>
      <c r="DRA29" s="426"/>
      <c r="DRB29" s="3"/>
      <c r="DRC29" s="564"/>
      <c r="DRD29" s="3"/>
      <c r="DRE29" s="426"/>
      <c r="DRF29" s="3"/>
      <c r="DRG29" s="564"/>
      <c r="DRH29" s="3"/>
      <c r="DRI29" s="426"/>
      <c r="DRJ29" s="3"/>
      <c r="DRK29" s="564"/>
      <c r="DRL29" s="3"/>
      <c r="DRM29" s="426"/>
      <c r="DRN29" s="3"/>
      <c r="DRO29" s="564"/>
      <c r="DRP29" s="3"/>
      <c r="DRQ29" s="426"/>
      <c r="DRR29" s="3"/>
      <c r="DRS29" s="564"/>
      <c r="DRT29" s="3"/>
      <c r="DRU29" s="426"/>
      <c r="DRV29" s="3"/>
      <c r="DRW29" s="564"/>
      <c r="DRX29" s="3"/>
      <c r="DRY29" s="426"/>
      <c r="DRZ29" s="3"/>
      <c r="DSA29" s="564"/>
      <c r="DSB29" s="3"/>
      <c r="DSC29" s="426"/>
      <c r="DSD29" s="3"/>
      <c r="DSE29" s="564"/>
      <c r="DSF29" s="3"/>
      <c r="DSG29" s="426"/>
      <c r="DSH29" s="3"/>
      <c r="DSI29" s="564"/>
      <c r="DSJ29" s="3"/>
      <c r="DSK29" s="426"/>
      <c r="DSL29" s="3"/>
      <c r="DSM29" s="564"/>
      <c r="DSN29" s="3"/>
      <c r="DSO29" s="426"/>
      <c r="DSP29" s="3"/>
      <c r="DSQ29" s="564"/>
      <c r="DSR29" s="3"/>
      <c r="DSS29" s="426"/>
      <c r="DST29" s="3"/>
      <c r="DSU29" s="564"/>
      <c r="DSV29" s="3"/>
      <c r="DSW29" s="426"/>
      <c r="DSX29" s="3"/>
      <c r="DSY29" s="564"/>
      <c r="DSZ29" s="3"/>
      <c r="DTA29" s="426"/>
      <c r="DTB29" s="3"/>
      <c r="DTC29" s="564"/>
      <c r="DTD29" s="3"/>
      <c r="DTE29" s="426"/>
      <c r="DTF29" s="3"/>
      <c r="DTG29" s="564"/>
      <c r="DTH29" s="3"/>
      <c r="DTI29" s="426"/>
      <c r="DTJ29" s="3"/>
      <c r="DTK29" s="564"/>
      <c r="DTL29" s="3"/>
      <c r="DTM29" s="426"/>
      <c r="DTN29" s="3"/>
      <c r="DTO29" s="564"/>
      <c r="DTP29" s="3"/>
      <c r="DTQ29" s="426"/>
      <c r="DTR29" s="3"/>
      <c r="DTS29" s="564"/>
      <c r="DTT29" s="3"/>
      <c r="DTU29" s="426"/>
      <c r="DTV29" s="3"/>
      <c r="DTW29" s="564"/>
      <c r="DTX29" s="3"/>
      <c r="DTY29" s="426"/>
      <c r="DTZ29" s="3"/>
      <c r="DUA29" s="564"/>
      <c r="DUB29" s="3"/>
      <c r="DUC29" s="426"/>
      <c r="DUD29" s="3"/>
      <c r="DUE29" s="564"/>
      <c r="DUF29" s="3"/>
      <c r="DUG29" s="426"/>
      <c r="DUH29" s="3"/>
      <c r="DUI29" s="564"/>
      <c r="DUJ29" s="3"/>
      <c r="DUK29" s="426"/>
      <c r="DUL29" s="3"/>
      <c r="DUM29" s="564"/>
      <c r="DUN29" s="3"/>
      <c r="DUO29" s="426"/>
      <c r="DUP29" s="3"/>
      <c r="DUQ29" s="564"/>
      <c r="DUR29" s="3"/>
      <c r="DUS29" s="426"/>
      <c r="DUT29" s="3"/>
      <c r="DUU29" s="564"/>
      <c r="DUV29" s="3"/>
      <c r="DUW29" s="426"/>
      <c r="DUX29" s="3"/>
      <c r="DUY29" s="564"/>
      <c r="DUZ29" s="3"/>
      <c r="DVA29" s="426"/>
      <c r="DVB29" s="3"/>
      <c r="DVC29" s="564"/>
      <c r="DVD29" s="3"/>
      <c r="DVE29" s="426"/>
      <c r="DVF29" s="3"/>
      <c r="DVG29" s="564"/>
      <c r="DVH29" s="3"/>
      <c r="DVI29" s="426"/>
      <c r="DVJ29" s="3"/>
      <c r="DVK29" s="564"/>
      <c r="DVL29" s="3"/>
      <c r="DVM29" s="426"/>
      <c r="DVN29" s="3"/>
      <c r="DVO29" s="564"/>
      <c r="DVP29" s="3"/>
      <c r="DVQ29" s="426"/>
      <c r="DVR29" s="3"/>
      <c r="DVS29" s="564"/>
      <c r="DVT29" s="3"/>
      <c r="DVU29" s="426"/>
      <c r="DVV29" s="3"/>
      <c r="DVW29" s="564"/>
      <c r="DVX29" s="3"/>
      <c r="DVY29" s="426"/>
      <c r="DVZ29" s="3"/>
      <c r="DWA29" s="564"/>
      <c r="DWB29" s="3"/>
      <c r="DWC29" s="426"/>
      <c r="DWD29" s="3"/>
      <c r="DWE29" s="564"/>
      <c r="DWF29" s="3"/>
      <c r="DWG29" s="426"/>
      <c r="DWH29" s="3"/>
      <c r="DWI29" s="564"/>
      <c r="DWJ29" s="3"/>
      <c r="DWK29" s="426"/>
      <c r="DWL29" s="3"/>
      <c r="DWM29" s="564"/>
      <c r="DWN29" s="3"/>
      <c r="DWO29" s="426"/>
      <c r="DWP29" s="3"/>
      <c r="DWQ29" s="564"/>
      <c r="DWR29" s="3"/>
      <c r="DWS29" s="426"/>
      <c r="DWT29" s="3"/>
      <c r="DWU29" s="564"/>
      <c r="DWV29" s="3"/>
      <c r="DWW29" s="426"/>
      <c r="DWX29" s="3"/>
      <c r="DWY29" s="564"/>
      <c r="DWZ29" s="3"/>
      <c r="DXA29" s="426"/>
      <c r="DXB29" s="3"/>
      <c r="DXC29" s="564"/>
      <c r="DXD29" s="3"/>
      <c r="DXE29" s="426"/>
      <c r="DXF29" s="3"/>
      <c r="DXG29" s="564"/>
      <c r="DXH29" s="3"/>
      <c r="DXI29" s="426"/>
      <c r="DXJ29" s="3"/>
      <c r="DXK29" s="564"/>
      <c r="DXL29" s="3"/>
      <c r="DXM29" s="426"/>
      <c r="DXN29" s="3"/>
      <c r="DXO29" s="564"/>
      <c r="DXP29" s="3"/>
      <c r="DXQ29" s="426"/>
      <c r="DXR29" s="3"/>
      <c r="DXS29" s="564"/>
      <c r="DXT29" s="3"/>
      <c r="DXU29" s="426"/>
      <c r="DXV29" s="3"/>
      <c r="DXW29" s="564"/>
      <c r="DXX29" s="3"/>
      <c r="DXY29" s="426"/>
      <c r="DXZ29" s="3"/>
      <c r="DYA29" s="564"/>
      <c r="DYB29" s="3"/>
      <c r="DYC29" s="426"/>
      <c r="DYD29" s="3"/>
      <c r="DYE29" s="564"/>
      <c r="DYF29" s="3"/>
      <c r="DYG29" s="426"/>
      <c r="DYH29" s="3"/>
      <c r="DYI29" s="564"/>
      <c r="DYJ29" s="3"/>
      <c r="DYK29" s="426"/>
      <c r="DYL29" s="3"/>
      <c r="DYM29" s="564"/>
      <c r="DYN29" s="3"/>
      <c r="DYO29" s="426"/>
      <c r="DYP29" s="3"/>
      <c r="DYQ29" s="564"/>
      <c r="DYR29" s="3"/>
      <c r="DYS29" s="426"/>
      <c r="DYT29" s="3"/>
      <c r="DYU29" s="564"/>
      <c r="DYV29" s="3"/>
      <c r="DYW29" s="426"/>
      <c r="DYX29" s="3"/>
      <c r="DYY29" s="564"/>
      <c r="DYZ29" s="3"/>
      <c r="DZA29" s="426"/>
      <c r="DZB29" s="3"/>
      <c r="DZC29" s="564"/>
      <c r="DZD29" s="3"/>
      <c r="DZE29" s="426"/>
      <c r="DZF29" s="3"/>
      <c r="DZG29" s="564"/>
      <c r="DZH29" s="3"/>
      <c r="DZI29" s="426"/>
      <c r="DZJ29" s="3"/>
      <c r="DZK29" s="564"/>
      <c r="DZL29" s="3"/>
      <c r="DZM29" s="426"/>
      <c r="DZN29" s="3"/>
      <c r="DZO29" s="564"/>
      <c r="DZP29" s="3"/>
      <c r="DZQ29" s="426"/>
      <c r="DZR29" s="3"/>
      <c r="DZS29" s="564"/>
      <c r="DZT29" s="3"/>
      <c r="DZU29" s="426"/>
      <c r="DZV29" s="3"/>
      <c r="DZW29" s="564"/>
      <c r="DZX29" s="3"/>
      <c r="DZY29" s="426"/>
      <c r="DZZ29" s="3"/>
      <c r="EAA29" s="564"/>
      <c r="EAB29" s="3"/>
      <c r="EAC29" s="426"/>
      <c r="EAD29" s="3"/>
      <c r="EAE29" s="564"/>
      <c r="EAF29" s="3"/>
      <c r="EAG29" s="426"/>
      <c r="EAH29" s="3"/>
      <c r="EAI29" s="564"/>
      <c r="EAJ29" s="3"/>
      <c r="EAK29" s="426"/>
      <c r="EAL29" s="3"/>
      <c r="EAM29" s="564"/>
      <c r="EAN29" s="3"/>
      <c r="EAO29" s="426"/>
      <c r="EAP29" s="3"/>
      <c r="EAQ29" s="564"/>
      <c r="EAR29" s="3"/>
      <c r="EAS29" s="426"/>
      <c r="EAT29" s="3"/>
      <c r="EAU29" s="564"/>
      <c r="EAV29" s="3"/>
      <c r="EAW29" s="426"/>
      <c r="EAX29" s="3"/>
      <c r="EAY29" s="564"/>
      <c r="EAZ29" s="3"/>
      <c r="EBA29" s="426"/>
      <c r="EBB29" s="3"/>
      <c r="EBC29" s="564"/>
      <c r="EBD29" s="3"/>
      <c r="EBE29" s="426"/>
      <c r="EBF29" s="3"/>
      <c r="EBG29" s="564"/>
      <c r="EBH29" s="3"/>
      <c r="EBI29" s="426"/>
      <c r="EBJ29" s="3"/>
      <c r="EBK29" s="564"/>
      <c r="EBL29" s="3"/>
      <c r="EBM29" s="426"/>
      <c r="EBN29" s="3"/>
      <c r="EBO29" s="564"/>
      <c r="EBP29" s="3"/>
      <c r="EBQ29" s="426"/>
      <c r="EBR29" s="3"/>
      <c r="EBS29" s="564"/>
      <c r="EBT29" s="3"/>
      <c r="EBU29" s="426"/>
      <c r="EBV29" s="3"/>
      <c r="EBW29" s="564"/>
      <c r="EBX29" s="3"/>
      <c r="EBY29" s="426"/>
      <c r="EBZ29" s="3"/>
      <c r="ECA29" s="564"/>
      <c r="ECB29" s="3"/>
      <c r="ECC29" s="426"/>
      <c r="ECD29" s="3"/>
      <c r="ECE29" s="564"/>
      <c r="ECF29" s="3"/>
      <c r="ECG29" s="426"/>
      <c r="ECH29" s="3"/>
      <c r="ECI29" s="564"/>
      <c r="ECJ29" s="3"/>
      <c r="ECK29" s="426"/>
      <c r="ECL29" s="3"/>
      <c r="ECM29" s="564"/>
      <c r="ECN29" s="3"/>
      <c r="ECO29" s="426"/>
      <c r="ECP29" s="3"/>
      <c r="ECQ29" s="564"/>
      <c r="ECR29" s="3"/>
      <c r="ECS29" s="426"/>
      <c r="ECT29" s="3"/>
      <c r="ECU29" s="564"/>
      <c r="ECV29" s="3"/>
      <c r="ECW29" s="426"/>
      <c r="ECX29" s="3"/>
      <c r="ECY29" s="564"/>
      <c r="ECZ29" s="3"/>
      <c r="EDA29" s="426"/>
      <c r="EDB29" s="3"/>
      <c r="EDC29" s="564"/>
      <c r="EDD29" s="3"/>
      <c r="EDE29" s="426"/>
      <c r="EDF29" s="3"/>
      <c r="EDG29" s="564"/>
      <c r="EDH29" s="3"/>
      <c r="EDI29" s="426"/>
      <c r="EDJ29" s="3"/>
      <c r="EDK29" s="564"/>
      <c r="EDL29" s="3"/>
      <c r="EDM29" s="426"/>
      <c r="EDN29" s="3"/>
      <c r="EDO29" s="564"/>
      <c r="EDP29" s="3"/>
      <c r="EDQ29" s="426"/>
      <c r="EDR29" s="3"/>
      <c r="EDS29" s="564"/>
      <c r="EDT29" s="3"/>
      <c r="EDU29" s="426"/>
      <c r="EDV29" s="3"/>
      <c r="EDW29" s="564"/>
      <c r="EDX29" s="3"/>
      <c r="EDY29" s="426"/>
      <c r="EDZ29" s="3"/>
      <c r="EEA29" s="564"/>
      <c r="EEB29" s="3"/>
      <c r="EEC29" s="426"/>
      <c r="EED29" s="3"/>
      <c r="EEE29" s="564"/>
      <c r="EEF29" s="3"/>
      <c r="EEG29" s="426"/>
      <c r="EEH29" s="3"/>
      <c r="EEI29" s="564"/>
      <c r="EEJ29" s="3"/>
      <c r="EEK29" s="426"/>
      <c r="EEL29" s="3"/>
      <c r="EEM29" s="564"/>
      <c r="EEN29" s="3"/>
      <c r="EEO29" s="426"/>
      <c r="EEP29" s="3"/>
      <c r="EEQ29" s="564"/>
      <c r="EER29" s="3"/>
      <c r="EES29" s="426"/>
      <c r="EET29" s="3"/>
      <c r="EEU29" s="564"/>
      <c r="EEV29" s="3"/>
      <c r="EEW29" s="426"/>
      <c r="EEX29" s="3"/>
      <c r="EEY29" s="564"/>
      <c r="EEZ29" s="3"/>
      <c r="EFA29" s="426"/>
      <c r="EFB29" s="3"/>
      <c r="EFC29" s="564"/>
      <c r="EFD29" s="3"/>
      <c r="EFE29" s="426"/>
      <c r="EFF29" s="3"/>
      <c r="EFG29" s="564"/>
      <c r="EFH29" s="3"/>
      <c r="EFI29" s="426"/>
      <c r="EFJ29" s="3"/>
      <c r="EFK29" s="564"/>
      <c r="EFL29" s="3"/>
      <c r="EFM29" s="426"/>
      <c r="EFN29" s="3"/>
      <c r="EFO29" s="564"/>
      <c r="EFP29" s="3"/>
      <c r="EFQ29" s="426"/>
      <c r="EFR29" s="3"/>
      <c r="EFS29" s="564"/>
      <c r="EFT29" s="3"/>
      <c r="EFU29" s="426"/>
      <c r="EFV29" s="3"/>
      <c r="EFW29" s="564"/>
      <c r="EFX29" s="3"/>
      <c r="EFY29" s="426"/>
      <c r="EFZ29" s="3"/>
      <c r="EGA29" s="564"/>
      <c r="EGB29" s="3"/>
      <c r="EGC29" s="426"/>
      <c r="EGD29" s="3"/>
      <c r="EGE29" s="564"/>
      <c r="EGF29" s="3"/>
      <c r="EGG29" s="426"/>
      <c r="EGH29" s="3"/>
      <c r="EGI29" s="564"/>
      <c r="EGJ29" s="3"/>
      <c r="EGK29" s="426"/>
      <c r="EGL29" s="3"/>
      <c r="EGM29" s="564"/>
      <c r="EGN29" s="3"/>
      <c r="EGO29" s="426"/>
      <c r="EGP29" s="3"/>
      <c r="EGQ29" s="564"/>
      <c r="EGR29" s="3"/>
      <c r="EGS29" s="426"/>
      <c r="EGT29" s="3"/>
      <c r="EGU29" s="564"/>
      <c r="EGV29" s="3"/>
      <c r="EGW29" s="426"/>
      <c r="EGX29" s="3"/>
      <c r="EGY29" s="564"/>
      <c r="EGZ29" s="3"/>
      <c r="EHA29" s="426"/>
      <c r="EHB29" s="3"/>
      <c r="EHC29" s="564"/>
      <c r="EHD29" s="3"/>
      <c r="EHE29" s="426"/>
      <c r="EHF29" s="3"/>
      <c r="EHG29" s="564"/>
      <c r="EHH29" s="3"/>
      <c r="EHI29" s="426"/>
      <c r="EHJ29" s="3"/>
      <c r="EHK29" s="564"/>
      <c r="EHL29" s="3"/>
      <c r="EHM29" s="426"/>
      <c r="EHN29" s="3"/>
      <c r="EHO29" s="564"/>
      <c r="EHP29" s="3"/>
      <c r="EHQ29" s="426"/>
      <c r="EHR29" s="3"/>
      <c r="EHS29" s="564"/>
      <c r="EHT29" s="3"/>
      <c r="EHU29" s="426"/>
      <c r="EHV29" s="3"/>
      <c r="EHW29" s="564"/>
      <c r="EHX29" s="3"/>
      <c r="EHY29" s="426"/>
      <c r="EHZ29" s="3"/>
      <c r="EIA29" s="564"/>
      <c r="EIB29" s="3"/>
      <c r="EIC29" s="426"/>
      <c r="EID29" s="3"/>
      <c r="EIE29" s="564"/>
      <c r="EIF29" s="3"/>
      <c r="EIG29" s="426"/>
      <c r="EIH29" s="3"/>
      <c r="EII29" s="564"/>
      <c r="EIJ29" s="3"/>
      <c r="EIK29" s="426"/>
      <c r="EIL29" s="3"/>
      <c r="EIM29" s="564"/>
      <c r="EIN29" s="3"/>
      <c r="EIO29" s="426"/>
      <c r="EIP29" s="3"/>
      <c r="EIQ29" s="564"/>
      <c r="EIR29" s="3"/>
      <c r="EIS29" s="426"/>
      <c r="EIT29" s="3"/>
      <c r="EIU29" s="564"/>
      <c r="EIV29" s="3"/>
      <c r="EIW29" s="426"/>
      <c r="EIX29" s="3"/>
      <c r="EIY29" s="564"/>
      <c r="EIZ29" s="3"/>
      <c r="EJA29" s="426"/>
      <c r="EJB29" s="3"/>
      <c r="EJC29" s="564"/>
      <c r="EJD29" s="3"/>
      <c r="EJE29" s="426"/>
      <c r="EJF29" s="3"/>
      <c r="EJG29" s="564"/>
      <c r="EJH29" s="3"/>
      <c r="EJI29" s="426"/>
      <c r="EJJ29" s="3"/>
      <c r="EJK29" s="564"/>
      <c r="EJL29" s="3"/>
      <c r="EJM29" s="426"/>
      <c r="EJN29" s="3"/>
      <c r="EJO29" s="564"/>
      <c r="EJP29" s="3"/>
      <c r="EJQ29" s="426"/>
      <c r="EJR29" s="3"/>
      <c r="EJS29" s="564"/>
      <c r="EJT29" s="3"/>
      <c r="EJU29" s="426"/>
      <c r="EJV29" s="3"/>
      <c r="EJW29" s="564"/>
      <c r="EJX29" s="3"/>
      <c r="EJY29" s="426"/>
      <c r="EJZ29" s="3"/>
      <c r="EKA29" s="564"/>
      <c r="EKB29" s="3"/>
      <c r="EKC29" s="426"/>
      <c r="EKD29" s="3"/>
      <c r="EKE29" s="564"/>
      <c r="EKF29" s="3"/>
      <c r="EKG29" s="426"/>
      <c r="EKH29" s="3"/>
      <c r="EKI29" s="564"/>
      <c r="EKJ29" s="3"/>
      <c r="EKK29" s="426"/>
      <c r="EKL29" s="3"/>
      <c r="EKM29" s="564"/>
      <c r="EKN29" s="3"/>
      <c r="EKO29" s="426"/>
      <c r="EKP29" s="3"/>
      <c r="EKQ29" s="564"/>
      <c r="EKR29" s="3"/>
      <c r="EKS29" s="426"/>
      <c r="EKT29" s="3"/>
      <c r="EKU29" s="564"/>
      <c r="EKV29" s="3"/>
      <c r="EKW29" s="426"/>
      <c r="EKX29" s="3"/>
      <c r="EKY29" s="564"/>
      <c r="EKZ29" s="3"/>
      <c r="ELA29" s="426"/>
      <c r="ELB29" s="3"/>
      <c r="ELC29" s="564"/>
      <c r="ELD29" s="3"/>
      <c r="ELE29" s="426"/>
      <c r="ELF29" s="3"/>
      <c r="ELG29" s="564"/>
      <c r="ELH29" s="3"/>
      <c r="ELI29" s="426"/>
      <c r="ELJ29" s="3"/>
      <c r="ELK29" s="564"/>
      <c r="ELL29" s="3"/>
      <c r="ELM29" s="426"/>
      <c r="ELN29" s="3"/>
      <c r="ELO29" s="564"/>
      <c r="ELP29" s="3"/>
      <c r="ELQ29" s="426"/>
      <c r="ELR29" s="3"/>
      <c r="ELS29" s="564"/>
      <c r="ELT29" s="3"/>
      <c r="ELU29" s="426"/>
      <c r="ELV29" s="3"/>
      <c r="ELW29" s="564"/>
      <c r="ELX29" s="3"/>
      <c r="ELY29" s="426"/>
      <c r="ELZ29" s="3"/>
      <c r="EMA29" s="564"/>
      <c r="EMB29" s="3"/>
      <c r="EMC29" s="426"/>
      <c r="EMD29" s="3"/>
      <c r="EME29" s="564"/>
      <c r="EMF29" s="3"/>
      <c r="EMG29" s="426"/>
      <c r="EMH29" s="3"/>
      <c r="EMI29" s="564"/>
      <c r="EMJ29" s="3"/>
      <c r="EMK29" s="426"/>
      <c r="EML29" s="3"/>
      <c r="EMM29" s="564"/>
      <c r="EMN29" s="3"/>
      <c r="EMO29" s="426"/>
      <c r="EMP29" s="3"/>
      <c r="EMQ29" s="564"/>
      <c r="EMR29" s="3"/>
      <c r="EMS29" s="426"/>
      <c r="EMT29" s="3"/>
      <c r="EMU29" s="564"/>
      <c r="EMV29" s="3"/>
      <c r="EMW29" s="426"/>
      <c r="EMX29" s="3"/>
      <c r="EMY29" s="564"/>
      <c r="EMZ29" s="3"/>
      <c r="ENA29" s="426"/>
      <c r="ENB29" s="3"/>
      <c r="ENC29" s="564"/>
      <c r="END29" s="3"/>
      <c r="ENE29" s="426"/>
      <c r="ENF29" s="3"/>
      <c r="ENG29" s="564"/>
      <c r="ENH29" s="3"/>
      <c r="ENI29" s="426"/>
      <c r="ENJ29" s="3"/>
      <c r="ENK29" s="564"/>
      <c r="ENL29" s="3"/>
      <c r="ENM29" s="426"/>
      <c r="ENN29" s="3"/>
      <c r="ENO29" s="564"/>
      <c r="ENP29" s="3"/>
      <c r="ENQ29" s="426"/>
      <c r="ENR29" s="3"/>
      <c r="ENS29" s="564"/>
      <c r="ENT29" s="3"/>
      <c r="ENU29" s="426"/>
      <c r="ENV29" s="3"/>
      <c r="ENW29" s="564"/>
      <c r="ENX29" s="3"/>
      <c r="ENY29" s="426"/>
      <c r="ENZ29" s="3"/>
      <c r="EOA29" s="564"/>
      <c r="EOB29" s="3"/>
      <c r="EOC29" s="426"/>
      <c r="EOD29" s="3"/>
      <c r="EOE29" s="564"/>
      <c r="EOF29" s="3"/>
      <c r="EOG29" s="426"/>
      <c r="EOH29" s="3"/>
      <c r="EOI29" s="564"/>
      <c r="EOJ29" s="3"/>
      <c r="EOK29" s="426"/>
      <c r="EOL29" s="3"/>
      <c r="EOM29" s="564"/>
      <c r="EON29" s="3"/>
      <c r="EOO29" s="426"/>
      <c r="EOP29" s="3"/>
      <c r="EOQ29" s="564"/>
      <c r="EOR29" s="3"/>
      <c r="EOS29" s="426"/>
      <c r="EOT29" s="3"/>
      <c r="EOU29" s="564"/>
      <c r="EOV29" s="3"/>
      <c r="EOW29" s="426"/>
      <c r="EOX29" s="3"/>
      <c r="EOY29" s="564"/>
      <c r="EOZ29" s="3"/>
      <c r="EPA29" s="426"/>
      <c r="EPB29" s="3"/>
      <c r="EPC29" s="564"/>
      <c r="EPD29" s="3"/>
      <c r="EPE29" s="426"/>
      <c r="EPF29" s="3"/>
      <c r="EPG29" s="564"/>
      <c r="EPH29" s="3"/>
      <c r="EPI29" s="426"/>
      <c r="EPJ29" s="3"/>
      <c r="EPK29" s="564"/>
      <c r="EPL29" s="3"/>
      <c r="EPM29" s="426"/>
      <c r="EPN29" s="3"/>
      <c r="EPO29" s="564"/>
      <c r="EPP29" s="3"/>
      <c r="EPQ29" s="426"/>
      <c r="EPR29" s="3"/>
      <c r="EPS29" s="564"/>
      <c r="EPT29" s="3"/>
      <c r="EPU29" s="426"/>
      <c r="EPV29" s="3"/>
      <c r="EPW29" s="564"/>
      <c r="EPX29" s="3"/>
      <c r="EPY29" s="426"/>
      <c r="EPZ29" s="3"/>
      <c r="EQA29" s="564"/>
      <c r="EQB29" s="3"/>
      <c r="EQC29" s="426"/>
      <c r="EQD29" s="3"/>
      <c r="EQE29" s="564"/>
      <c r="EQF29" s="3"/>
      <c r="EQG29" s="426"/>
      <c r="EQH29" s="3"/>
      <c r="EQI29" s="564"/>
      <c r="EQJ29" s="3"/>
      <c r="EQK29" s="426"/>
      <c r="EQL29" s="3"/>
      <c r="EQM29" s="564"/>
      <c r="EQN29" s="3"/>
      <c r="EQO29" s="426"/>
      <c r="EQP29" s="3"/>
      <c r="EQQ29" s="564"/>
      <c r="EQR29" s="3"/>
      <c r="EQS29" s="426"/>
      <c r="EQT29" s="3"/>
      <c r="EQU29" s="564"/>
      <c r="EQV29" s="3"/>
      <c r="EQW29" s="426"/>
      <c r="EQX29" s="3"/>
      <c r="EQY29" s="564"/>
      <c r="EQZ29" s="3"/>
      <c r="ERA29" s="426"/>
      <c r="ERB29" s="3"/>
      <c r="ERC29" s="564"/>
      <c r="ERD29" s="3"/>
      <c r="ERE29" s="426"/>
      <c r="ERF29" s="3"/>
      <c r="ERG29" s="564"/>
      <c r="ERH29" s="3"/>
      <c r="ERI29" s="426"/>
      <c r="ERJ29" s="3"/>
      <c r="ERK29" s="564"/>
      <c r="ERL29" s="3"/>
      <c r="ERM29" s="426"/>
      <c r="ERN29" s="3"/>
      <c r="ERO29" s="564"/>
      <c r="ERP29" s="3"/>
      <c r="ERQ29" s="426"/>
      <c r="ERR29" s="3"/>
      <c r="ERS29" s="564"/>
      <c r="ERT29" s="3"/>
      <c r="ERU29" s="426"/>
      <c r="ERV29" s="3"/>
      <c r="ERW29" s="564"/>
      <c r="ERX29" s="3"/>
      <c r="ERY29" s="426"/>
      <c r="ERZ29" s="3"/>
      <c r="ESA29" s="564"/>
      <c r="ESB29" s="3"/>
      <c r="ESC29" s="426"/>
      <c r="ESD29" s="3"/>
      <c r="ESE29" s="564"/>
      <c r="ESF29" s="3"/>
      <c r="ESG29" s="426"/>
      <c r="ESH29" s="3"/>
      <c r="ESI29" s="564"/>
      <c r="ESJ29" s="3"/>
      <c r="ESK29" s="426"/>
      <c r="ESL29" s="3"/>
      <c r="ESM29" s="564"/>
      <c r="ESN29" s="3"/>
      <c r="ESO29" s="426"/>
      <c r="ESP29" s="3"/>
      <c r="ESQ29" s="564"/>
      <c r="ESR29" s="3"/>
      <c r="ESS29" s="426"/>
      <c r="EST29" s="3"/>
      <c r="ESU29" s="564"/>
      <c r="ESV29" s="3"/>
      <c r="ESW29" s="426"/>
      <c r="ESX29" s="3"/>
      <c r="ESY29" s="564"/>
      <c r="ESZ29" s="3"/>
      <c r="ETA29" s="426"/>
      <c r="ETB29" s="3"/>
      <c r="ETC29" s="564"/>
      <c r="ETD29" s="3"/>
      <c r="ETE29" s="426"/>
      <c r="ETF29" s="3"/>
      <c r="ETG29" s="564"/>
      <c r="ETH29" s="3"/>
      <c r="ETI29" s="426"/>
      <c r="ETJ29" s="3"/>
      <c r="ETK29" s="564"/>
      <c r="ETL29" s="3"/>
      <c r="ETM29" s="426"/>
      <c r="ETN29" s="3"/>
      <c r="ETO29" s="564"/>
      <c r="ETP29" s="3"/>
      <c r="ETQ29" s="426"/>
      <c r="ETR29" s="3"/>
      <c r="ETS29" s="564"/>
      <c r="ETT29" s="3"/>
      <c r="ETU29" s="426"/>
      <c r="ETV29" s="3"/>
      <c r="ETW29" s="564"/>
      <c r="ETX29" s="3"/>
      <c r="ETY29" s="426"/>
      <c r="ETZ29" s="3"/>
      <c r="EUA29" s="564"/>
      <c r="EUB29" s="3"/>
      <c r="EUC29" s="426"/>
      <c r="EUD29" s="3"/>
      <c r="EUE29" s="564"/>
      <c r="EUF29" s="3"/>
      <c r="EUG29" s="426"/>
      <c r="EUH29" s="3"/>
      <c r="EUI29" s="564"/>
      <c r="EUJ29" s="3"/>
      <c r="EUK29" s="426"/>
      <c r="EUL29" s="3"/>
      <c r="EUM29" s="564"/>
      <c r="EUN29" s="3"/>
      <c r="EUO29" s="426"/>
      <c r="EUP29" s="3"/>
      <c r="EUQ29" s="564"/>
      <c r="EUR29" s="3"/>
      <c r="EUS29" s="426"/>
      <c r="EUT29" s="3"/>
      <c r="EUU29" s="564"/>
      <c r="EUV29" s="3"/>
      <c r="EUW29" s="426"/>
      <c r="EUX29" s="3"/>
      <c r="EUY29" s="564"/>
      <c r="EUZ29" s="3"/>
      <c r="EVA29" s="426"/>
      <c r="EVB29" s="3"/>
      <c r="EVC29" s="564"/>
      <c r="EVD29" s="3"/>
      <c r="EVE29" s="426"/>
      <c r="EVF29" s="3"/>
      <c r="EVG29" s="564"/>
      <c r="EVH29" s="3"/>
      <c r="EVI29" s="426"/>
      <c r="EVJ29" s="3"/>
      <c r="EVK29" s="564"/>
      <c r="EVL29" s="3"/>
      <c r="EVM29" s="426"/>
      <c r="EVN29" s="3"/>
      <c r="EVO29" s="564"/>
      <c r="EVP29" s="3"/>
      <c r="EVQ29" s="426"/>
      <c r="EVR29" s="3"/>
      <c r="EVS29" s="564"/>
      <c r="EVT29" s="3"/>
      <c r="EVU29" s="426"/>
      <c r="EVV29" s="3"/>
      <c r="EVW29" s="564"/>
      <c r="EVX29" s="3"/>
      <c r="EVY29" s="426"/>
      <c r="EVZ29" s="3"/>
      <c r="EWA29" s="564"/>
      <c r="EWB29" s="3"/>
      <c r="EWC29" s="426"/>
      <c r="EWD29" s="3"/>
      <c r="EWE29" s="564"/>
      <c r="EWF29" s="3"/>
      <c r="EWG29" s="426"/>
      <c r="EWH29" s="3"/>
      <c r="EWI29" s="564"/>
      <c r="EWJ29" s="3"/>
      <c r="EWK29" s="426"/>
      <c r="EWL29" s="3"/>
      <c r="EWM29" s="564"/>
      <c r="EWN29" s="3"/>
      <c r="EWO29" s="426"/>
      <c r="EWP29" s="3"/>
      <c r="EWQ29" s="564"/>
      <c r="EWR29" s="3"/>
      <c r="EWS29" s="426"/>
      <c r="EWT29" s="3"/>
      <c r="EWU29" s="564"/>
      <c r="EWV29" s="3"/>
      <c r="EWW29" s="426"/>
      <c r="EWX29" s="3"/>
      <c r="EWY29" s="564"/>
      <c r="EWZ29" s="3"/>
      <c r="EXA29" s="426"/>
      <c r="EXB29" s="3"/>
      <c r="EXC29" s="564"/>
      <c r="EXD29" s="3"/>
      <c r="EXE29" s="426"/>
      <c r="EXF29" s="3"/>
      <c r="EXG29" s="564"/>
      <c r="EXH29" s="3"/>
      <c r="EXI29" s="426"/>
      <c r="EXJ29" s="3"/>
      <c r="EXK29" s="564"/>
      <c r="EXL29" s="3"/>
      <c r="EXM29" s="426"/>
      <c r="EXN29" s="3"/>
      <c r="EXO29" s="564"/>
      <c r="EXP29" s="3"/>
      <c r="EXQ29" s="426"/>
      <c r="EXR29" s="3"/>
      <c r="EXS29" s="564"/>
      <c r="EXT29" s="3"/>
      <c r="EXU29" s="426"/>
      <c r="EXV29" s="3"/>
      <c r="EXW29" s="564"/>
      <c r="EXX29" s="3"/>
      <c r="EXY29" s="426"/>
      <c r="EXZ29" s="3"/>
      <c r="EYA29" s="564"/>
      <c r="EYB29" s="3"/>
      <c r="EYC29" s="426"/>
      <c r="EYD29" s="3"/>
      <c r="EYE29" s="564"/>
      <c r="EYF29" s="3"/>
      <c r="EYG29" s="426"/>
      <c r="EYH29" s="3"/>
      <c r="EYI29" s="564"/>
      <c r="EYJ29" s="3"/>
      <c r="EYK29" s="426"/>
      <c r="EYL29" s="3"/>
      <c r="EYM29" s="564"/>
      <c r="EYN29" s="3"/>
      <c r="EYO29" s="426"/>
      <c r="EYP29" s="3"/>
      <c r="EYQ29" s="564"/>
      <c r="EYR29" s="3"/>
      <c r="EYS29" s="426"/>
      <c r="EYT29" s="3"/>
      <c r="EYU29" s="564"/>
      <c r="EYV29" s="3"/>
      <c r="EYW29" s="426"/>
      <c r="EYX29" s="3"/>
      <c r="EYY29" s="564"/>
      <c r="EYZ29" s="3"/>
      <c r="EZA29" s="426"/>
      <c r="EZB29" s="3"/>
      <c r="EZC29" s="564"/>
      <c r="EZD29" s="3"/>
      <c r="EZE29" s="426"/>
      <c r="EZF29" s="3"/>
      <c r="EZG29" s="564"/>
      <c r="EZH29" s="3"/>
      <c r="EZI29" s="426"/>
      <c r="EZJ29" s="3"/>
      <c r="EZK29" s="564"/>
      <c r="EZL29" s="3"/>
      <c r="EZM29" s="426"/>
      <c r="EZN29" s="3"/>
      <c r="EZO29" s="564"/>
      <c r="EZP29" s="3"/>
      <c r="EZQ29" s="426"/>
      <c r="EZR29" s="3"/>
      <c r="EZS29" s="564"/>
      <c r="EZT29" s="3"/>
      <c r="EZU29" s="426"/>
      <c r="EZV29" s="3"/>
      <c r="EZW29" s="564"/>
      <c r="EZX29" s="3"/>
      <c r="EZY29" s="426"/>
      <c r="EZZ29" s="3"/>
      <c r="FAA29" s="564"/>
      <c r="FAB29" s="3"/>
      <c r="FAC29" s="426"/>
      <c r="FAD29" s="3"/>
      <c r="FAE29" s="564"/>
      <c r="FAF29" s="3"/>
      <c r="FAG29" s="426"/>
      <c r="FAH29" s="3"/>
      <c r="FAI29" s="564"/>
      <c r="FAJ29" s="3"/>
      <c r="FAK29" s="426"/>
      <c r="FAL29" s="3"/>
      <c r="FAM29" s="564"/>
      <c r="FAN29" s="3"/>
      <c r="FAO29" s="426"/>
      <c r="FAP29" s="3"/>
      <c r="FAQ29" s="564"/>
      <c r="FAR29" s="3"/>
      <c r="FAS29" s="426"/>
      <c r="FAT29" s="3"/>
      <c r="FAU29" s="564"/>
      <c r="FAV29" s="3"/>
      <c r="FAW29" s="426"/>
      <c r="FAX29" s="3"/>
      <c r="FAY29" s="564"/>
      <c r="FAZ29" s="3"/>
      <c r="FBA29" s="426"/>
      <c r="FBB29" s="3"/>
      <c r="FBC29" s="564"/>
      <c r="FBD29" s="3"/>
      <c r="FBE29" s="426"/>
      <c r="FBF29" s="3"/>
      <c r="FBG29" s="564"/>
      <c r="FBH29" s="3"/>
      <c r="FBI29" s="426"/>
      <c r="FBJ29" s="3"/>
      <c r="FBK29" s="564"/>
      <c r="FBL29" s="3"/>
      <c r="FBM29" s="426"/>
      <c r="FBN29" s="3"/>
      <c r="FBO29" s="564"/>
      <c r="FBP29" s="3"/>
      <c r="FBQ29" s="426"/>
      <c r="FBR29" s="3"/>
      <c r="FBS29" s="564"/>
      <c r="FBT29" s="3"/>
      <c r="FBU29" s="426"/>
      <c r="FBV29" s="3"/>
      <c r="FBW29" s="564"/>
      <c r="FBX29" s="3"/>
      <c r="FBY29" s="426"/>
      <c r="FBZ29" s="3"/>
      <c r="FCA29" s="564"/>
      <c r="FCB29" s="3"/>
      <c r="FCC29" s="426"/>
      <c r="FCD29" s="3"/>
      <c r="FCE29" s="564"/>
      <c r="FCF29" s="3"/>
      <c r="FCG29" s="426"/>
      <c r="FCH29" s="3"/>
      <c r="FCI29" s="564"/>
      <c r="FCJ29" s="3"/>
      <c r="FCK29" s="426"/>
      <c r="FCL29" s="3"/>
      <c r="FCM29" s="564"/>
      <c r="FCN29" s="3"/>
      <c r="FCO29" s="426"/>
      <c r="FCP29" s="3"/>
      <c r="FCQ29" s="564"/>
      <c r="FCR29" s="3"/>
      <c r="FCS29" s="426"/>
      <c r="FCT29" s="3"/>
      <c r="FCU29" s="564"/>
      <c r="FCV29" s="3"/>
      <c r="FCW29" s="426"/>
      <c r="FCX29" s="3"/>
      <c r="FCY29" s="564"/>
      <c r="FCZ29" s="3"/>
      <c r="FDA29" s="426"/>
      <c r="FDB29" s="3"/>
      <c r="FDC29" s="564"/>
      <c r="FDD29" s="3"/>
      <c r="FDE29" s="426"/>
      <c r="FDF29" s="3"/>
      <c r="FDG29" s="564"/>
      <c r="FDH29" s="3"/>
      <c r="FDI29" s="426"/>
      <c r="FDJ29" s="3"/>
      <c r="FDK29" s="564"/>
      <c r="FDL29" s="3"/>
      <c r="FDM29" s="426"/>
      <c r="FDN29" s="3"/>
      <c r="FDO29" s="564"/>
      <c r="FDP29" s="3"/>
      <c r="FDQ29" s="426"/>
      <c r="FDR29" s="3"/>
      <c r="FDS29" s="564"/>
      <c r="FDT29" s="3"/>
      <c r="FDU29" s="426"/>
      <c r="FDV29" s="3"/>
      <c r="FDW29" s="564"/>
      <c r="FDX29" s="3"/>
      <c r="FDY29" s="426"/>
      <c r="FDZ29" s="3"/>
      <c r="FEA29" s="564"/>
      <c r="FEB29" s="3"/>
      <c r="FEC29" s="426"/>
      <c r="FED29" s="3"/>
      <c r="FEE29" s="564"/>
      <c r="FEF29" s="3"/>
      <c r="FEG29" s="426"/>
      <c r="FEH29" s="3"/>
      <c r="FEI29" s="564"/>
      <c r="FEJ29" s="3"/>
      <c r="FEK29" s="426"/>
      <c r="FEL29" s="3"/>
      <c r="FEM29" s="564"/>
      <c r="FEN29" s="3"/>
      <c r="FEO29" s="426"/>
      <c r="FEP29" s="3"/>
      <c r="FEQ29" s="564"/>
      <c r="FER29" s="3"/>
      <c r="FES29" s="426"/>
      <c r="FET29" s="3"/>
      <c r="FEU29" s="564"/>
      <c r="FEV29" s="3"/>
      <c r="FEW29" s="426"/>
      <c r="FEX29" s="3"/>
      <c r="FEY29" s="564"/>
      <c r="FEZ29" s="3"/>
      <c r="FFA29" s="426"/>
      <c r="FFB29" s="3"/>
      <c r="FFC29" s="564"/>
      <c r="FFD29" s="3"/>
      <c r="FFE29" s="426"/>
      <c r="FFF29" s="3"/>
      <c r="FFG29" s="564"/>
      <c r="FFH29" s="3"/>
      <c r="FFI29" s="426"/>
      <c r="FFJ29" s="3"/>
      <c r="FFK29" s="564"/>
      <c r="FFL29" s="3"/>
      <c r="FFM29" s="426"/>
      <c r="FFN29" s="3"/>
      <c r="FFO29" s="564"/>
      <c r="FFP29" s="3"/>
      <c r="FFQ29" s="426"/>
      <c r="FFR29" s="3"/>
      <c r="FFS29" s="564"/>
      <c r="FFT29" s="3"/>
      <c r="FFU29" s="426"/>
      <c r="FFV29" s="3"/>
      <c r="FFW29" s="564"/>
      <c r="FFX29" s="3"/>
      <c r="FFY29" s="426"/>
      <c r="FFZ29" s="3"/>
      <c r="FGA29" s="564"/>
      <c r="FGB29" s="3"/>
      <c r="FGC29" s="426"/>
      <c r="FGD29" s="3"/>
      <c r="FGE29" s="564"/>
      <c r="FGF29" s="3"/>
      <c r="FGG29" s="426"/>
      <c r="FGH29" s="3"/>
      <c r="FGI29" s="564"/>
      <c r="FGJ29" s="3"/>
      <c r="FGK29" s="426"/>
      <c r="FGL29" s="3"/>
      <c r="FGM29" s="564"/>
      <c r="FGN29" s="3"/>
      <c r="FGO29" s="426"/>
      <c r="FGP29" s="3"/>
      <c r="FGQ29" s="564"/>
      <c r="FGR29" s="3"/>
      <c r="FGS29" s="426"/>
      <c r="FGT29" s="3"/>
      <c r="FGU29" s="564"/>
      <c r="FGV29" s="3"/>
      <c r="FGW29" s="426"/>
      <c r="FGX29" s="3"/>
      <c r="FGY29" s="564"/>
      <c r="FGZ29" s="3"/>
      <c r="FHA29" s="426"/>
      <c r="FHB29" s="3"/>
      <c r="FHC29" s="564"/>
      <c r="FHD29" s="3"/>
      <c r="FHE29" s="426"/>
      <c r="FHF29" s="3"/>
      <c r="FHG29" s="564"/>
      <c r="FHH29" s="3"/>
      <c r="FHI29" s="426"/>
      <c r="FHJ29" s="3"/>
      <c r="FHK29" s="564"/>
      <c r="FHL29" s="3"/>
      <c r="FHM29" s="426"/>
      <c r="FHN29" s="3"/>
      <c r="FHO29" s="564"/>
      <c r="FHP29" s="3"/>
      <c r="FHQ29" s="426"/>
      <c r="FHR29" s="3"/>
      <c r="FHS29" s="564"/>
      <c r="FHT29" s="3"/>
      <c r="FHU29" s="426"/>
      <c r="FHV29" s="3"/>
      <c r="FHW29" s="564"/>
      <c r="FHX29" s="3"/>
      <c r="FHY29" s="426"/>
      <c r="FHZ29" s="3"/>
      <c r="FIA29" s="564"/>
      <c r="FIB29" s="3"/>
      <c r="FIC29" s="426"/>
      <c r="FID29" s="3"/>
      <c r="FIE29" s="564"/>
      <c r="FIF29" s="3"/>
      <c r="FIG29" s="426"/>
      <c r="FIH29" s="3"/>
      <c r="FII29" s="564"/>
      <c r="FIJ29" s="3"/>
      <c r="FIK29" s="426"/>
      <c r="FIL29" s="3"/>
      <c r="FIM29" s="564"/>
      <c r="FIN29" s="3"/>
      <c r="FIO29" s="426"/>
      <c r="FIP29" s="3"/>
      <c r="FIQ29" s="564"/>
      <c r="FIR29" s="3"/>
      <c r="FIS29" s="426"/>
      <c r="FIT29" s="3"/>
      <c r="FIU29" s="564"/>
      <c r="FIV29" s="3"/>
      <c r="FIW29" s="426"/>
      <c r="FIX29" s="3"/>
      <c r="FIY29" s="564"/>
      <c r="FIZ29" s="3"/>
      <c r="FJA29" s="426"/>
      <c r="FJB29" s="3"/>
      <c r="FJC29" s="564"/>
      <c r="FJD29" s="3"/>
      <c r="FJE29" s="426"/>
      <c r="FJF29" s="3"/>
      <c r="FJG29" s="564"/>
      <c r="FJH29" s="3"/>
      <c r="FJI29" s="426"/>
      <c r="FJJ29" s="3"/>
      <c r="FJK29" s="564"/>
      <c r="FJL29" s="3"/>
      <c r="FJM29" s="426"/>
      <c r="FJN29" s="3"/>
      <c r="FJO29" s="564"/>
      <c r="FJP29" s="3"/>
      <c r="FJQ29" s="426"/>
      <c r="FJR29" s="3"/>
      <c r="FJS29" s="564"/>
      <c r="FJT29" s="3"/>
      <c r="FJU29" s="426"/>
      <c r="FJV29" s="3"/>
      <c r="FJW29" s="564"/>
      <c r="FJX29" s="3"/>
      <c r="FJY29" s="426"/>
      <c r="FJZ29" s="3"/>
      <c r="FKA29" s="564"/>
      <c r="FKB29" s="3"/>
      <c r="FKC29" s="426"/>
      <c r="FKD29" s="3"/>
      <c r="FKE29" s="564"/>
      <c r="FKF29" s="3"/>
      <c r="FKG29" s="426"/>
      <c r="FKH29" s="3"/>
      <c r="FKI29" s="564"/>
      <c r="FKJ29" s="3"/>
      <c r="FKK29" s="426"/>
      <c r="FKL29" s="3"/>
      <c r="FKM29" s="564"/>
      <c r="FKN29" s="3"/>
      <c r="FKO29" s="426"/>
      <c r="FKP29" s="3"/>
      <c r="FKQ29" s="564"/>
      <c r="FKR29" s="3"/>
      <c r="FKS29" s="426"/>
      <c r="FKT29" s="3"/>
      <c r="FKU29" s="564"/>
      <c r="FKV29" s="3"/>
      <c r="FKW29" s="426"/>
      <c r="FKX29" s="3"/>
      <c r="FKY29" s="564"/>
      <c r="FKZ29" s="3"/>
      <c r="FLA29" s="426"/>
      <c r="FLB29" s="3"/>
      <c r="FLC29" s="564"/>
      <c r="FLD29" s="3"/>
      <c r="FLE29" s="426"/>
      <c r="FLF29" s="3"/>
      <c r="FLG29" s="564"/>
      <c r="FLH29" s="3"/>
      <c r="FLI29" s="426"/>
      <c r="FLJ29" s="3"/>
      <c r="FLK29" s="564"/>
      <c r="FLL29" s="3"/>
      <c r="FLM29" s="426"/>
      <c r="FLN29" s="3"/>
      <c r="FLO29" s="564"/>
      <c r="FLP29" s="3"/>
      <c r="FLQ29" s="426"/>
      <c r="FLR29" s="3"/>
      <c r="FLS29" s="564"/>
      <c r="FLT29" s="3"/>
      <c r="FLU29" s="426"/>
      <c r="FLV29" s="3"/>
      <c r="FLW29" s="564"/>
      <c r="FLX29" s="3"/>
      <c r="FLY29" s="426"/>
      <c r="FLZ29" s="3"/>
      <c r="FMA29" s="564"/>
      <c r="FMB29" s="3"/>
      <c r="FMC29" s="426"/>
      <c r="FMD29" s="3"/>
      <c r="FME29" s="564"/>
      <c r="FMF29" s="3"/>
      <c r="FMG29" s="426"/>
      <c r="FMH29" s="3"/>
      <c r="FMI29" s="564"/>
      <c r="FMJ29" s="3"/>
      <c r="FMK29" s="426"/>
      <c r="FML29" s="3"/>
      <c r="FMM29" s="564"/>
      <c r="FMN29" s="3"/>
      <c r="FMO29" s="426"/>
      <c r="FMP29" s="3"/>
      <c r="FMQ29" s="564"/>
      <c r="FMR29" s="3"/>
      <c r="FMS29" s="426"/>
      <c r="FMT29" s="3"/>
      <c r="FMU29" s="564"/>
      <c r="FMV29" s="3"/>
      <c r="FMW29" s="426"/>
      <c r="FMX29" s="3"/>
      <c r="FMY29" s="564"/>
      <c r="FMZ29" s="3"/>
      <c r="FNA29" s="426"/>
      <c r="FNB29" s="3"/>
      <c r="FNC29" s="564"/>
      <c r="FND29" s="3"/>
      <c r="FNE29" s="426"/>
      <c r="FNF29" s="3"/>
      <c r="FNG29" s="564"/>
      <c r="FNH29" s="3"/>
      <c r="FNI29" s="426"/>
      <c r="FNJ29" s="3"/>
      <c r="FNK29" s="564"/>
      <c r="FNL29" s="3"/>
      <c r="FNM29" s="426"/>
      <c r="FNN29" s="3"/>
      <c r="FNO29" s="564"/>
      <c r="FNP29" s="3"/>
      <c r="FNQ29" s="426"/>
      <c r="FNR29" s="3"/>
      <c r="FNS29" s="564"/>
      <c r="FNT29" s="3"/>
      <c r="FNU29" s="426"/>
      <c r="FNV29" s="3"/>
      <c r="FNW29" s="564"/>
      <c r="FNX29" s="3"/>
      <c r="FNY29" s="426"/>
      <c r="FNZ29" s="3"/>
      <c r="FOA29" s="564"/>
      <c r="FOB29" s="3"/>
      <c r="FOC29" s="426"/>
      <c r="FOD29" s="3"/>
      <c r="FOE29" s="564"/>
      <c r="FOF29" s="3"/>
      <c r="FOG29" s="426"/>
      <c r="FOH29" s="3"/>
      <c r="FOI29" s="564"/>
      <c r="FOJ29" s="3"/>
      <c r="FOK29" s="426"/>
      <c r="FOL29" s="3"/>
      <c r="FOM29" s="564"/>
      <c r="FON29" s="3"/>
      <c r="FOO29" s="426"/>
      <c r="FOP29" s="3"/>
      <c r="FOQ29" s="564"/>
      <c r="FOR29" s="3"/>
      <c r="FOS29" s="426"/>
      <c r="FOT29" s="3"/>
      <c r="FOU29" s="564"/>
      <c r="FOV29" s="3"/>
      <c r="FOW29" s="426"/>
      <c r="FOX29" s="3"/>
      <c r="FOY29" s="564"/>
      <c r="FOZ29" s="3"/>
      <c r="FPA29" s="426"/>
      <c r="FPB29" s="3"/>
      <c r="FPC29" s="564"/>
      <c r="FPD29" s="3"/>
      <c r="FPE29" s="426"/>
      <c r="FPF29" s="3"/>
      <c r="FPG29" s="564"/>
      <c r="FPH29" s="3"/>
      <c r="FPI29" s="426"/>
      <c r="FPJ29" s="3"/>
      <c r="FPK29" s="564"/>
      <c r="FPL29" s="3"/>
      <c r="FPM29" s="426"/>
      <c r="FPN29" s="3"/>
      <c r="FPO29" s="564"/>
      <c r="FPP29" s="3"/>
      <c r="FPQ29" s="426"/>
      <c r="FPR29" s="3"/>
      <c r="FPS29" s="564"/>
      <c r="FPT29" s="3"/>
      <c r="FPU29" s="426"/>
      <c r="FPV29" s="3"/>
      <c r="FPW29" s="564"/>
      <c r="FPX29" s="3"/>
      <c r="FPY29" s="426"/>
      <c r="FPZ29" s="3"/>
      <c r="FQA29" s="564"/>
      <c r="FQB29" s="3"/>
      <c r="FQC29" s="426"/>
      <c r="FQD29" s="3"/>
      <c r="FQE29" s="564"/>
      <c r="FQF29" s="3"/>
      <c r="FQG29" s="426"/>
      <c r="FQH29" s="3"/>
      <c r="FQI29" s="564"/>
      <c r="FQJ29" s="3"/>
      <c r="FQK29" s="426"/>
      <c r="FQL29" s="3"/>
      <c r="FQM29" s="564"/>
      <c r="FQN29" s="3"/>
      <c r="FQO29" s="426"/>
      <c r="FQP29" s="3"/>
      <c r="FQQ29" s="564"/>
      <c r="FQR29" s="3"/>
      <c r="FQS29" s="426"/>
      <c r="FQT29" s="3"/>
      <c r="FQU29" s="564"/>
      <c r="FQV29" s="3"/>
      <c r="FQW29" s="426"/>
      <c r="FQX29" s="3"/>
      <c r="FQY29" s="564"/>
      <c r="FQZ29" s="3"/>
      <c r="FRA29" s="426"/>
      <c r="FRB29" s="3"/>
      <c r="FRC29" s="564"/>
      <c r="FRD29" s="3"/>
      <c r="FRE29" s="426"/>
      <c r="FRF29" s="3"/>
      <c r="FRG29" s="564"/>
      <c r="FRH29" s="3"/>
      <c r="FRI29" s="426"/>
      <c r="FRJ29" s="3"/>
      <c r="FRK29" s="564"/>
      <c r="FRL29" s="3"/>
      <c r="FRM29" s="426"/>
      <c r="FRN29" s="3"/>
      <c r="FRO29" s="564"/>
      <c r="FRP29" s="3"/>
      <c r="FRQ29" s="426"/>
      <c r="FRR29" s="3"/>
      <c r="FRS29" s="564"/>
      <c r="FRT29" s="3"/>
      <c r="FRU29" s="426"/>
      <c r="FRV29" s="3"/>
      <c r="FRW29" s="564"/>
      <c r="FRX29" s="3"/>
      <c r="FRY29" s="426"/>
      <c r="FRZ29" s="3"/>
      <c r="FSA29" s="564"/>
      <c r="FSB29" s="3"/>
      <c r="FSC29" s="426"/>
      <c r="FSD29" s="3"/>
      <c r="FSE29" s="564"/>
      <c r="FSF29" s="3"/>
      <c r="FSG29" s="426"/>
      <c r="FSH29" s="3"/>
      <c r="FSI29" s="564"/>
      <c r="FSJ29" s="3"/>
      <c r="FSK29" s="426"/>
      <c r="FSL29" s="3"/>
      <c r="FSM29" s="564"/>
      <c r="FSN29" s="3"/>
      <c r="FSO29" s="426"/>
      <c r="FSP29" s="3"/>
      <c r="FSQ29" s="564"/>
      <c r="FSR29" s="3"/>
      <c r="FSS29" s="426"/>
      <c r="FST29" s="3"/>
      <c r="FSU29" s="564"/>
      <c r="FSV29" s="3"/>
      <c r="FSW29" s="426"/>
      <c r="FSX29" s="3"/>
      <c r="FSY29" s="564"/>
      <c r="FSZ29" s="3"/>
      <c r="FTA29" s="426"/>
      <c r="FTB29" s="3"/>
      <c r="FTC29" s="564"/>
      <c r="FTD29" s="3"/>
      <c r="FTE29" s="426"/>
      <c r="FTF29" s="3"/>
      <c r="FTG29" s="564"/>
      <c r="FTH29" s="3"/>
      <c r="FTI29" s="426"/>
      <c r="FTJ29" s="3"/>
      <c r="FTK29" s="564"/>
      <c r="FTL29" s="3"/>
      <c r="FTM29" s="426"/>
      <c r="FTN29" s="3"/>
      <c r="FTO29" s="564"/>
      <c r="FTP29" s="3"/>
      <c r="FTQ29" s="426"/>
      <c r="FTR29" s="3"/>
      <c r="FTS29" s="564"/>
      <c r="FTT29" s="3"/>
      <c r="FTU29" s="426"/>
      <c r="FTV29" s="3"/>
      <c r="FTW29" s="564"/>
      <c r="FTX29" s="3"/>
      <c r="FTY29" s="426"/>
      <c r="FTZ29" s="3"/>
      <c r="FUA29" s="564"/>
      <c r="FUB29" s="3"/>
      <c r="FUC29" s="426"/>
      <c r="FUD29" s="3"/>
      <c r="FUE29" s="564"/>
      <c r="FUF29" s="3"/>
      <c r="FUG29" s="426"/>
      <c r="FUH29" s="3"/>
      <c r="FUI29" s="564"/>
      <c r="FUJ29" s="3"/>
      <c r="FUK29" s="426"/>
      <c r="FUL29" s="3"/>
      <c r="FUM29" s="564"/>
      <c r="FUN29" s="3"/>
      <c r="FUO29" s="426"/>
      <c r="FUP29" s="3"/>
      <c r="FUQ29" s="564"/>
      <c r="FUR29" s="3"/>
      <c r="FUS29" s="426"/>
      <c r="FUT29" s="3"/>
      <c r="FUU29" s="564"/>
      <c r="FUV29" s="3"/>
      <c r="FUW29" s="426"/>
      <c r="FUX29" s="3"/>
      <c r="FUY29" s="564"/>
      <c r="FUZ29" s="3"/>
      <c r="FVA29" s="426"/>
      <c r="FVB29" s="3"/>
      <c r="FVC29" s="564"/>
      <c r="FVD29" s="3"/>
      <c r="FVE29" s="426"/>
      <c r="FVF29" s="3"/>
      <c r="FVG29" s="564"/>
      <c r="FVH29" s="3"/>
      <c r="FVI29" s="426"/>
      <c r="FVJ29" s="3"/>
      <c r="FVK29" s="564"/>
      <c r="FVL29" s="3"/>
      <c r="FVM29" s="426"/>
      <c r="FVN29" s="3"/>
      <c r="FVO29" s="564"/>
      <c r="FVP29" s="3"/>
      <c r="FVQ29" s="426"/>
      <c r="FVR29" s="3"/>
      <c r="FVS29" s="564"/>
      <c r="FVT29" s="3"/>
      <c r="FVU29" s="426"/>
      <c r="FVV29" s="3"/>
      <c r="FVW29" s="564"/>
      <c r="FVX29" s="3"/>
      <c r="FVY29" s="426"/>
      <c r="FVZ29" s="3"/>
      <c r="FWA29" s="564"/>
      <c r="FWB29" s="3"/>
      <c r="FWC29" s="426"/>
      <c r="FWD29" s="3"/>
      <c r="FWE29" s="564"/>
      <c r="FWF29" s="3"/>
      <c r="FWG29" s="426"/>
      <c r="FWH29" s="3"/>
      <c r="FWI29" s="564"/>
      <c r="FWJ29" s="3"/>
      <c r="FWK29" s="426"/>
      <c r="FWL29" s="3"/>
      <c r="FWM29" s="564"/>
      <c r="FWN29" s="3"/>
      <c r="FWO29" s="426"/>
      <c r="FWP29" s="3"/>
      <c r="FWQ29" s="564"/>
      <c r="FWR29" s="3"/>
      <c r="FWS29" s="426"/>
      <c r="FWT29" s="3"/>
      <c r="FWU29" s="564"/>
      <c r="FWV29" s="3"/>
      <c r="FWW29" s="426"/>
      <c r="FWX29" s="3"/>
      <c r="FWY29" s="564"/>
      <c r="FWZ29" s="3"/>
      <c r="FXA29" s="426"/>
      <c r="FXB29" s="3"/>
      <c r="FXC29" s="564"/>
      <c r="FXD29" s="3"/>
      <c r="FXE29" s="426"/>
      <c r="FXF29" s="3"/>
      <c r="FXG29" s="564"/>
      <c r="FXH29" s="3"/>
      <c r="FXI29" s="426"/>
      <c r="FXJ29" s="3"/>
      <c r="FXK29" s="564"/>
      <c r="FXL29" s="3"/>
      <c r="FXM29" s="426"/>
      <c r="FXN29" s="3"/>
      <c r="FXO29" s="564"/>
      <c r="FXP29" s="3"/>
      <c r="FXQ29" s="426"/>
      <c r="FXR29" s="3"/>
      <c r="FXS29" s="564"/>
      <c r="FXT29" s="3"/>
      <c r="FXU29" s="426"/>
      <c r="FXV29" s="3"/>
      <c r="FXW29" s="564"/>
      <c r="FXX29" s="3"/>
      <c r="FXY29" s="426"/>
      <c r="FXZ29" s="3"/>
      <c r="FYA29" s="564"/>
      <c r="FYB29" s="3"/>
      <c r="FYC29" s="426"/>
      <c r="FYD29" s="3"/>
      <c r="FYE29" s="564"/>
      <c r="FYF29" s="3"/>
      <c r="FYG29" s="426"/>
      <c r="FYH29" s="3"/>
      <c r="FYI29" s="564"/>
      <c r="FYJ29" s="3"/>
      <c r="FYK29" s="426"/>
      <c r="FYL29" s="3"/>
      <c r="FYM29" s="564"/>
      <c r="FYN29" s="3"/>
      <c r="FYO29" s="426"/>
      <c r="FYP29" s="3"/>
      <c r="FYQ29" s="564"/>
      <c r="FYR29" s="3"/>
      <c r="FYS29" s="426"/>
      <c r="FYT29" s="3"/>
      <c r="FYU29" s="564"/>
      <c r="FYV29" s="3"/>
      <c r="FYW29" s="426"/>
      <c r="FYX29" s="3"/>
      <c r="FYY29" s="564"/>
      <c r="FYZ29" s="3"/>
      <c r="FZA29" s="426"/>
      <c r="FZB29" s="3"/>
      <c r="FZC29" s="564"/>
      <c r="FZD29" s="3"/>
      <c r="FZE29" s="426"/>
      <c r="FZF29" s="3"/>
      <c r="FZG29" s="564"/>
      <c r="FZH29" s="3"/>
      <c r="FZI29" s="426"/>
      <c r="FZJ29" s="3"/>
      <c r="FZK29" s="564"/>
      <c r="FZL29" s="3"/>
      <c r="FZM29" s="426"/>
      <c r="FZN29" s="3"/>
      <c r="FZO29" s="564"/>
      <c r="FZP29" s="3"/>
      <c r="FZQ29" s="426"/>
      <c r="FZR29" s="3"/>
      <c r="FZS29" s="564"/>
      <c r="FZT29" s="3"/>
      <c r="FZU29" s="426"/>
      <c r="FZV29" s="3"/>
      <c r="FZW29" s="564"/>
      <c r="FZX29" s="3"/>
      <c r="FZY29" s="426"/>
      <c r="FZZ29" s="3"/>
      <c r="GAA29" s="564"/>
      <c r="GAB29" s="3"/>
      <c r="GAC29" s="426"/>
      <c r="GAD29" s="3"/>
      <c r="GAE29" s="564"/>
      <c r="GAF29" s="3"/>
      <c r="GAG29" s="426"/>
      <c r="GAH29" s="3"/>
      <c r="GAI29" s="564"/>
      <c r="GAJ29" s="3"/>
      <c r="GAK29" s="426"/>
      <c r="GAL29" s="3"/>
      <c r="GAM29" s="564"/>
      <c r="GAN29" s="3"/>
      <c r="GAO29" s="426"/>
      <c r="GAP29" s="3"/>
      <c r="GAQ29" s="564"/>
      <c r="GAR29" s="3"/>
      <c r="GAS29" s="426"/>
      <c r="GAT29" s="3"/>
      <c r="GAU29" s="564"/>
      <c r="GAV29" s="3"/>
      <c r="GAW29" s="426"/>
      <c r="GAX29" s="3"/>
      <c r="GAY29" s="564"/>
      <c r="GAZ29" s="3"/>
      <c r="GBA29" s="426"/>
      <c r="GBB29" s="3"/>
      <c r="GBC29" s="564"/>
      <c r="GBD29" s="3"/>
      <c r="GBE29" s="426"/>
      <c r="GBF29" s="3"/>
      <c r="GBG29" s="564"/>
      <c r="GBH29" s="3"/>
      <c r="GBI29" s="426"/>
      <c r="GBJ29" s="3"/>
      <c r="GBK29" s="564"/>
      <c r="GBL29" s="3"/>
      <c r="GBM29" s="426"/>
      <c r="GBN29" s="3"/>
      <c r="GBO29" s="564"/>
      <c r="GBP29" s="3"/>
      <c r="GBQ29" s="426"/>
      <c r="GBR29" s="3"/>
      <c r="GBS29" s="564"/>
      <c r="GBT29" s="3"/>
      <c r="GBU29" s="426"/>
      <c r="GBV29" s="3"/>
      <c r="GBW29" s="564"/>
      <c r="GBX29" s="3"/>
      <c r="GBY29" s="426"/>
      <c r="GBZ29" s="3"/>
      <c r="GCA29" s="564"/>
      <c r="GCB29" s="3"/>
      <c r="GCC29" s="426"/>
      <c r="GCD29" s="3"/>
      <c r="GCE29" s="564"/>
      <c r="GCF29" s="3"/>
      <c r="GCG29" s="426"/>
      <c r="GCH29" s="3"/>
      <c r="GCI29" s="564"/>
      <c r="GCJ29" s="3"/>
      <c r="GCK29" s="426"/>
      <c r="GCL29" s="3"/>
      <c r="GCM29" s="564"/>
      <c r="GCN29" s="3"/>
      <c r="GCO29" s="426"/>
      <c r="GCP29" s="3"/>
      <c r="GCQ29" s="564"/>
      <c r="GCR29" s="3"/>
      <c r="GCS29" s="426"/>
      <c r="GCT29" s="3"/>
      <c r="GCU29" s="564"/>
      <c r="GCV29" s="3"/>
      <c r="GCW29" s="426"/>
      <c r="GCX29" s="3"/>
      <c r="GCY29" s="564"/>
      <c r="GCZ29" s="3"/>
      <c r="GDA29" s="426"/>
      <c r="GDB29" s="3"/>
      <c r="GDC29" s="564"/>
      <c r="GDD29" s="3"/>
      <c r="GDE29" s="426"/>
      <c r="GDF29" s="3"/>
      <c r="GDG29" s="564"/>
      <c r="GDH29" s="3"/>
      <c r="GDI29" s="426"/>
      <c r="GDJ29" s="3"/>
      <c r="GDK29" s="564"/>
      <c r="GDL29" s="3"/>
      <c r="GDM29" s="426"/>
      <c r="GDN29" s="3"/>
      <c r="GDO29" s="564"/>
      <c r="GDP29" s="3"/>
      <c r="GDQ29" s="426"/>
      <c r="GDR29" s="3"/>
      <c r="GDS29" s="564"/>
      <c r="GDT29" s="3"/>
      <c r="GDU29" s="426"/>
      <c r="GDV29" s="3"/>
      <c r="GDW29" s="564"/>
      <c r="GDX29" s="3"/>
      <c r="GDY29" s="426"/>
      <c r="GDZ29" s="3"/>
      <c r="GEA29" s="564"/>
      <c r="GEB29" s="3"/>
      <c r="GEC29" s="426"/>
      <c r="GED29" s="3"/>
      <c r="GEE29" s="564"/>
      <c r="GEF29" s="3"/>
      <c r="GEG29" s="426"/>
      <c r="GEH29" s="3"/>
      <c r="GEI29" s="564"/>
      <c r="GEJ29" s="3"/>
      <c r="GEK29" s="426"/>
      <c r="GEL29" s="3"/>
      <c r="GEM29" s="564"/>
      <c r="GEN29" s="3"/>
      <c r="GEO29" s="426"/>
      <c r="GEP29" s="3"/>
      <c r="GEQ29" s="564"/>
      <c r="GER29" s="3"/>
      <c r="GES29" s="426"/>
      <c r="GET29" s="3"/>
      <c r="GEU29" s="564"/>
      <c r="GEV29" s="3"/>
      <c r="GEW29" s="426"/>
      <c r="GEX29" s="3"/>
      <c r="GEY29" s="564"/>
      <c r="GEZ29" s="3"/>
      <c r="GFA29" s="426"/>
      <c r="GFB29" s="3"/>
      <c r="GFC29" s="564"/>
      <c r="GFD29" s="3"/>
      <c r="GFE29" s="426"/>
      <c r="GFF29" s="3"/>
      <c r="GFG29" s="564"/>
      <c r="GFH29" s="3"/>
      <c r="GFI29" s="426"/>
      <c r="GFJ29" s="3"/>
      <c r="GFK29" s="564"/>
      <c r="GFL29" s="3"/>
      <c r="GFM29" s="426"/>
      <c r="GFN29" s="3"/>
      <c r="GFO29" s="564"/>
      <c r="GFP29" s="3"/>
      <c r="GFQ29" s="426"/>
      <c r="GFR29" s="3"/>
      <c r="GFS29" s="564"/>
      <c r="GFT29" s="3"/>
      <c r="GFU29" s="426"/>
      <c r="GFV29" s="3"/>
      <c r="GFW29" s="564"/>
      <c r="GFX29" s="3"/>
      <c r="GFY29" s="426"/>
      <c r="GFZ29" s="3"/>
      <c r="GGA29" s="564"/>
      <c r="GGB29" s="3"/>
      <c r="GGC29" s="426"/>
      <c r="GGD29" s="3"/>
      <c r="GGE29" s="564"/>
      <c r="GGF29" s="3"/>
      <c r="GGG29" s="426"/>
      <c r="GGH29" s="3"/>
      <c r="GGI29" s="564"/>
      <c r="GGJ29" s="3"/>
      <c r="GGK29" s="426"/>
      <c r="GGL29" s="3"/>
      <c r="GGM29" s="564"/>
      <c r="GGN29" s="3"/>
      <c r="GGO29" s="426"/>
      <c r="GGP29" s="3"/>
      <c r="GGQ29" s="564"/>
      <c r="GGR29" s="3"/>
      <c r="GGS29" s="426"/>
      <c r="GGT29" s="3"/>
      <c r="GGU29" s="564"/>
      <c r="GGV29" s="3"/>
      <c r="GGW29" s="426"/>
      <c r="GGX29" s="3"/>
      <c r="GGY29" s="564"/>
      <c r="GGZ29" s="3"/>
      <c r="GHA29" s="426"/>
      <c r="GHB29" s="3"/>
      <c r="GHC29" s="564"/>
      <c r="GHD29" s="3"/>
      <c r="GHE29" s="426"/>
      <c r="GHF29" s="3"/>
      <c r="GHG29" s="564"/>
      <c r="GHH29" s="3"/>
      <c r="GHI29" s="426"/>
      <c r="GHJ29" s="3"/>
      <c r="GHK29" s="564"/>
      <c r="GHL29" s="3"/>
      <c r="GHM29" s="426"/>
      <c r="GHN29" s="3"/>
      <c r="GHO29" s="564"/>
      <c r="GHP29" s="3"/>
      <c r="GHQ29" s="426"/>
      <c r="GHR29" s="3"/>
      <c r="GHS29" s="564"/>
      <c r="GHT29" s="3"/>
      <c r="GHU29" s="426"/>
      <c r="GHV29" s="3"/>
      <c r="GHW29" s="564"/>
      <c r="GHX29" s="3"/>
      <c r="GHY29" s="426"/>
      <c r="GHZ29" s="3"/>
      <c r="GIA29" s="564"/>
      <c r="GIB29" s="3"/>
      <c r="GIC29" s="426"/>
      <c r="GID29" s="3"/>
      <c r="GIE29" s="564"/>
      <c r="GIF29" s="3"/>
      <c r="GIG29" s="426"/>
      <c r="GIH29" s="3"/>
      <c r="GII29" s="564"/>
      <c r="GIJ29" s="3"/>
      <c r="GIK29" s="426"/>
      <c r="GIL29" s="3"/>
      <c r="GIM29" s="564"/>
      <c r="GIN29" s="3"/>
      <c r="GIO29" s="426"/>
      <c r="GIP29" s="3"/>
      <c r="GIQ29" s="564"/>
      <c r="GIR29" s="3"/>
      <c r="GIS29" s="426"/>
      <c r="GIT29" s="3"/>
      <c r="GIU29" s="564"/>
      <c r="GIV29" s="3"/>
      <c r="GIW29" s="426"/>
      <c r="GIX29" s="3"/>
      <c r="GIY29" s="564"/>
      <c r="GIZ29" s="3"/>
      <c r="GJA29" s="426"/>
      <c r="GJB29" s="3"/>
      <c r="GJC29" s="564"/>
      <c r="GJD29" s="3"/>
      <c r="GJE29" s="426"/>
      <c r="GJF29" s="3"/>
      <c r="GJG29" s="564"/>
      <c r="GJH29" s="3"/>
      <c r="GJI29" s="426"/>
      <c r="GJJ29" s="3"/>
      <c r="GJK29" s="564"/>
      <c r="GJL29" s="3"/>
      <c r="GJM29" s="426"/>
      <c r="GJN29" s="3"/>
      <c r="GJO29" s="564"/>
      <c r="GJP29" s="3"/>
      <c r="GJQ29" s="426"/>
      <c r="GJR29" s="3"/>
      <c r="GJS29" s="564"/>
      <c r="GJT29" s="3"/>
      <c r="GJU29" s="426"/>
      <c r="GJV29" s="3"/>
      <c r="GJW29" s="564"/>
      <c r="GJX29" s="3"/>
      <c r="GJY29" s="426"/>
      <c r="GJZ29" s="3"/>
      <c r="GKA29" s="564"/>
      <c r="GKB29" s="3"/>
      <c r="GKC29" s="426"/>
      <c r="GKD29" s="3"/>
      <c r="GKE29" s="564"/>
      <c r="GKF29" s="3"/>
      <c r="GKG29" s="426"/>
      <c r="GKH29" s="3"/>
      <c r="GKI29" s="564"/>
      <c r="GKJ29" s="3"/>
      <c r="GKK29" s="426"/>
      <c r="GKL29" s="3"/>
      <c r="GKM29" s="564"/>
      <c r="GKN29" s="3"/>
      <c r="GKO29" s="426"/>
      <c r="GKP29" s="3"/>
      <c r="GKQ29" s="564"/>
      <c r="GKR29" s="3"/>
      <c r="GKS29" s="426"/>
      <c r="GKT29" s="3"/>
      <c r="GKU29" s="564"/>
      <c r="GKV29" s="3"/>
      <c r="GKW29" s="426"/>
      <c r="GKX29" s="3"/>
      <c r="GKY29" s="564"/>
      <c r="GKZ29" s="3"/>
      <c r="GLA29" s="426"/>
      <c r="GLB29" s="3"/>
      <c r="GLC29" s="564"/>
      <c r="GLD29" s="3"/>
      <c r="GLE29" s="426"/>
      <c r="GLF29" s="3"/>
      <c r="GLG29" s="564"/>
      <c r="GLH29" s="3"/>
      <c r="GLI29" s="426"/>
      <c r="GLJ29" s="3"/>
      <c r="GLK29" s="564"/>
      <c r="GLL29" s="3"/>
      <c r="GLM29" s="426"/>
      <c r="GLN29" s="3"/>
      <c r="GLO29" s="564"/>
      <c r="GLP29" s="3"/>
      <c r="GLQ29" s="426"/>
      <c r="GLR29" s="3"/>
      <c r="GLS29" s="564"/>
      <c r="GLT29" s="3"/>
      <c r="GLU29" s="426"/>
      <c r="GLV29" s="3"/>
      <c r="GLW29" s="564"/>
      <c r="GLX29" s="3"/>
      <c r="GLY29" s="426"/>
      <c r="GLZ29" s="3"/>
      <c r="GMA29" s="564"/>
      <c r="GMB29" s="3"/>
      <c r="GMC29" s="426"/>
      <c r="GMD29" s="3"/>
      <c r="GME29" s="564"/>
      <c r="GMF29" s="3"/>
      <c r="GMG29" s="426"/>
      <c r="GMH29" s="3"/>
      <c r="GMI29" s="564"/>
      <c r="GMJ29" s="3"/>
      <c r="GMK29" s="426"/>
      <c r="GML29" s="3"/>
      <c r="GMM29" s="564"/>
      <c r="GMN29" s="3"/>
      <c r="GMO29" s="426"/>
      <c r="GMP29" s="3"/>
      <c r="GMQ29" s="564"/>
      <c r="GMR29" s="3"/>
      <c r="GMS29" s="426"/>
      <c r="GMT29" s="3"/>
      <c r="GMU29" s="564"/>
      <c r="GMV29" s="3"/>
      <c r="GMW29" s="426"/>
      <c r="GMX29" s="3"/>
      <c r="GMY29" s="564"/>
      <c r="GMZ29" s="3"/>
      <c r="GNA29" s="426"/>
      <c r="GNB29" s="3"/>
      <c r="GNC29" s="564"/>
      <c r="GND29" s="3"/>
      <c r="GNE29" s="426"/>
      <c r="GNF29" s="3"/>
      <c r="GNG29" s="564"/>
      <c r="GNH29" s="3"/>
      <c r="GNI29" s="426"/>
      <c r="GNJ29" s="3"/>
      <c r="GNK29" s="564"/>
      <c r="GNL29" s="3"/>
      <c r="GNM29" s="426"/>
      <c r="GNN29" s="3"/>
      <c r="GNO29" s="564"/>
      <c r="GNP29" s="3"/>
      <c r="GNQ29" s="426"/>
      <c r="GNR29" s="3"/>
      <c r="GNS29" s="564"/>
      <c r="GNT29" s="3"/>
      <c r="GNU29" s="426"/>
      <c r="GNV29" s="3"/>
      <c r="GNW29" s="564"/>
      <c r="GNX29" s="3"/>
      <c r="GNY29" s="426"/>
      <c r="GNZ29" s="3"/>
      <c r="GOA29" s="564"/>
      <c r="GOB29" s="3"/>
      <c r="GOC29" s="426"/>
      <c r="GOD29" s="3"/>
      <c r="GOE29" s="564"/>
      <c r="GOF29" s="3"/>
      <c r="GOG29" s="426"/>
      <c r="GOH29" s="3"/>
      <c r="GOI29" s="564"/>
      <c r="GOJ29" s="3"/>
      <c r="GOK29" s="426"/>
      <c r="GOL29" s="3"/>
      <c r="GOM29" s="564"/>
      <c r="GON29" s="3"/>
      <c r="GOO29" s="426"/>
      <c r="GOP29" s="3"/>
      <c r="GOQ29" s="564"/>
      <c r="GOR29" s="3"/>
      <c r="GOS29" s="426"/>
      <c r="GOT29" s="3"/>
      <c r="GOU29" s="564"/>
      <c r="GOV29" s="3"/>
      <c r="GOW29" s="426"/>
      <c r="GOX29" s="3"/>
      <c r="GOY29" s="564"/>
      <c r="GOZ29" s="3"/>
      <c r="GPA29" s="426"/>
      <c r="GPB29" s="3"/>
      <c r="GPC29" s="564"/>
      <c r="GPD29" s="3"/>
      <c r="GPE29" s="426"/>
      <c r="GPF29" s="3"/>
      <c r="GPG29" s="564"/>
      <c r="GPH29" s="3"/>
      <c r="GPI29" s="426"/>
      <c r="GPJ29" s="3"/>
      <c r="GPK29" s="564"/>
      <c r="GPL29" s="3"/>
      <c r="GPM29" s="426"/>
      <c r="GPN29" s="3"/>
      <c r="GPO29" s="564"/>
      <c r="GPP29" s="3"/>
      <c r="GPQ29" s="426"/>
      <c r="GPR29" s="3"/>
      <c r="GPS29" s="564"/>
      <c r="GPT29" s="3"/>
      <c r="GPU29" s="426"/>
      <c r="GPV29" s="3"/>
      <c r="GPW29" s="564"/>
      <c r="GPX29" s="3"/>
      <c r="GPY29" s="426"/>
      <c r="GPZ29" s="3"/>
      <c r="GQA29" s="564"/>
      <c r="GQB29" s="3"/>
      <c r="GQC29" s="426"/>
      <c r="GQD29" s="3"/>
      <c r="GQE29" s="564"/>
      <c r="GQF29" s="3"/>
      <c r="GQG29" s="426"/>
      <c r="GQH29" s="3"/>
      <c r="GQI29" s="564"/>
      <c r="GQJ29" s="3"/>
      <c r="GQK29" s="426"/>
      <c r="GQL29" s="3"/>
      <c r="GQM29" s="564"/>
      <c r="GQN29" s="3"/>
      <c r="GQO29" s="426"/>
      <c r="GQP29" s="3"/>
      <c r="GQQ29" s="564"/>
      <c r="GQR29" s="3"/>
      <c r="GQS29" s="426"/>
      <c r="GQT29" s="3"/>
      <c r="GQU29" s="564"/>
      <c r="GQV29" s="3"/>
      <c r="GQW29" s="426"/>
      <c r="GQX29" s="3"/>
      <c r="GQY29" s="564"/>
      <c r="GQZ29" s="3"/>
      <c r="GRA29" s="426"/>
      <c r="GRB29" s="3"/>
      <c r="GRC29" s="564"/>
      <c r="GRD29" s="3"/>
      <c r="GRE29" s="426"/>
      <c r="GRF29" s="3"/>
      <c r="GRG29" s="564"/>
      <c r="GRH29" s="3"/>
      <c r="GRI29" s="426"/>
      <c r="GRJ29" s="3"/>
      <c r="GRK29" s="564"/>
      <c r="GRL29" s="3"/>
      <c r="GRM29" s="426"/>
      <c r="GRN29" s="3"/>
      <c r="GRO29" s="564"/>
      <c r="GRP29" s="3"/>
      <c r="GRQ29" s="426"/>
      <c r="GRR29" s="3"/>
      <c r="GRS29" s="564"/>
      <c r="GRT29" s="3"/>
      <c r="GRU29" s="426"/>
      <c r="GRV29" s="3"/>
      <c r="GRW29" s="564"/>
      <c r="GRX29" s="3"/>
      <c r="GRY29" s="426"/>
      <c r="GRZ29" s="3"/>
      <c r="GSA29" s="564"/>
      <c r="GSB29" s="3"/>
      <c r="GSC29" s="426"/>
      <c r="GSD29" s="3"/>
      <c r="GSE29" s="564"/>
      <c r="GSF29" s="3"/>
      <c r="GSG29" s="426"/>
      <c r="GSH29" s="3"/>
      <c r="GSI29" s="564"/>
      <c r="GSJ29" s="3"/>
      <c r="GSK29" s="426"/>
      <c r="GSL29" s="3"/>
      <c r="GSM29" s="564"/>
      <c r="GSN29" s="3"/>
      <c r="GSO29" s="426"/>
      <c r="GSP29" s="3"/>
      <c r="GSQ29" s="564"/>
      <c r="GSR29" s="3"/>
      <c r="GSS29" s="426"/>
      <c r="GST29" s="3"/>
      <c r="GSU29" s="564"/>
      <c r="GSV29" s="3"/>
      <c r="GSW29" s="426"/>
      <c r="GSX29" s="3"/>
      <c r="GSY29" s="564"/>
      <c r="GSZ29" s="3"/>
      <c r="GTA29" s="426"/>
      <c r="GTB29" s="3"/>
      <c r="GTC29" s="564"/>
      <c r="GTD29" s="3"/>
      <c r="GTE29" s="426"/>
      <c r="GTF29" s="3"/>
      <c r="GTG29" s="564"/>
      <c r="GTH29" s="3"/>
      <c r="GTI29" s="426"/>
      <c r="GTJ29" s="3"/>
      <c r="GTK29" s="564"/>
      <c r="GTL29" s="3"/>
      <c r="GTM29" s="426"/>
      <c r="GTN29" s="3"/>
      <c r="GTO29" s="564"/>
      <c r="GTP29" s="3"/>
      <c r="GTQ29" s="426"/>
      <c r="GTR29" s="3"/>
      <c r="GTS29" s="564"/>
      <c r="GTT29" s="3"/>
      <c r="GTU29" s="426"/>
      <c r="GTV29" s="3"/>
      <c r="GTW29" s="564"/>
      <c r="GTX29" s="3"/>
      <c r="GTY29" s="426"/>
      <c r="GTZ29" s="3"/>
      <c r="GUA29" s="564"/>
      <c r="GUB29" s="3"/>
      <c r="GUC29" s="426"/>
      <c r="GUD29" s="3"/>
      <c r="GUE29" s="564"/>
      <c r="GUF29" s="3"/>
      <c r="GUG29" s="426"/>
      <c r="GUH29" s="3"/>
      <c r="GUI29" s="564"/>
      <c r="GUJ29" s="3"/>
      <c r="GUK29" s="426"/>
      <c r="GUL29" s="3"/>
      <c r="GUM29" s="564"/>
      <c r="GUN29" s="3"/>
      <c r="GUO29" s="426"/>
      <c r="GUP29" s="3"/>
      <c r="GUQ29" s="564"/>
      <c r="GUR29" s="3"/>
      <c r="GUS29" s="426"/>
      <c r="GUT29" s="3"/>
      <c r="GUU29" s="564"/>
      <c r="GUV29" s="3"/>
      <c r="GUW29" s="426"/>
      <c r="GUX29" s="3"/>
      <c r="GUY29" s="564"/>
      <c r="GUZ29" s="3"/>
      <c r="GVA29" s="426"/>
      <c r="GVB29" s="3"/>
      <c r="GVC29" s="564"/>
      <c r="GVD29" s="3"/>
      <c r="GVE29" s="426"/>
      <c r="GVF29" s="3"/>
      <c r="GVG29" s="564"/>
      <c r="GVH29" s="3"/>
      <c r="GVI29" s="426"/>
      <c r="GVJ29" s="3"/>
      <c r="GVK29" s="564"/>
      <c r="GVL29" s="3"/>
      <c r="GVM29" s="426"/>
      <c r="GVN29" s="3"/>
      <c r="GVO29" s="564"/>
      <c r="GVP29" s="3"/>
      <c r="GVQ29" s="426"/>
      <c r="GVR29" s="3"/>
      <c r="GVS29" s="564"/>
      <c r="GVT29" s="3"/>
      <c r="GVU29" s="426"/>
      <c r="GVV29" s="3"/>
      <c r="GVW29" s="564"/>
      <c r="GVX29" s="3"/>
      <c r="GVY29" s="426"/>
      <c r="GVZ29" s="3"/>
      <c r="GWA29" s="564"/>
      <c r="GWB29" s="3"/>
      <c r="GWC29" s="426"/>
      <c r="GWD29" s="3"/>
      <c r="GWE29" s="564"/>
      <c r="GWF29" s="3"/>
      <c r="GWG29" s="426"/>
      <c r="GWH29" s="3"/>
      <c r="GWI29" s="564"/>
      <c r="GWJ29" s="3"/>
      <c r="GWK29" s="426"/>
      <c r="GWL29" s="3"/>
      <c r="GWM29" s="564"/>
      <c r="GWN29" s="3"/>
      <c r="GWO29" s="426"/>
      <c r="GWP29" s="3"/>
      <c r="GWQ29" s="564"/>
      <c r="GWR29" s="3"/>
      <c r="GWS29" s="426"/>
      <c r="GWT29" s="3"/>
      <c r="GWU29" s="564"/>
      <c r="GWV29" s="3"/>
      <c r="GWW29" s="426"/>
      <c r="GWX29" s="3"/>
      <c r="GWY29" s="564"/>
      <c r="GWZ29" s="3"/>
      <c r="GXA29" s="426"/>
      <c r="GXB29" s="3"/>
      <c r="GXC29" s="564"/>
      <c r="GXD29" s="3"/>
      <c r="GXE29" s="426"/>
      <c r="GXF29" s="3"/>
      <c r="GXG29" s="564"/>
      <c r="GXH29" s="3"/>
      <c r="GXI29" s="426"/>
      <c r="GXJ29" s="3"/>
      <c r="GXK29" s="564"/>
      <c r="GXL29" s="3"/>
      <c r="GXM29" s="426"/>
      <c r="GXN29" s="3"/>
      <c r="GXO29" s="564"/>
      <c r="GXP29" s="3"/>
      <c r="GXQ29" s="426"/>
      <c r="GXR29" s="3"/>
      <c r="GXS29" s="564"/>
      <c r="GXT29" s="3"/>
      <c r="GXU29" s="426"/>
      <c r="GXV29" s="3"/>
      <c r="GXW29" s="564"/>
      <c r="GXX29" s="3"/>
      <c r="GXY29" s="426"/>
      <c r="GXZ29" s="3"/>
      <c r="GYA29" s="564"/>
      <c r="GYB29" s="3"/>
      <c r="GYC29" s="426"/>
      <c r="GYD29" s="3"/>
      <c r="GYE29" s="564"/>
      <c r="GYF29" s="3"/>
      <c r="GYG29" s="426"/>
      <c r="GYH29" s="3"/>
      <c r="GYI29" s="564"/>
      <c r="GYJ29" s="3"/>
      <c r="GYK29" s="426"/>
      <c r="GYL29" s="3"/>
      <c r="GYM29" s="564"/>
      <c r="GYN29" s="3"/>
      <c r="GYO29" s="426"/>
      <c r="GYP29" s="3"/>
      <c r="GYQ29" s="564"/>
      <c r="GYR29" s="3"/>
      <c r="GYS29" s="426"/>
      <c r="GYT29" s="3"/>
      <c r="GYU29" s="564"/>
      <c r="GYV29" s="3"/>
      <c r="GYW29" s="426"/>
      <c r="GYX29" s="3"/>
      <c r="GYY29" s="564"/>
      <c r="GYZ29" s="3"/>
      <c r="GZA29" s="426"/>
      <c r="GZB29" s="3"/>
      <c r="GZC29" s="564"/>
      <c r="GZD29" s="3"/>
      <c r="GZE29" s="426"/>
      <c r="GZF29" s="3"/>
      <c r="GZG29" s="564"/>
      <c r="GZH29" s="3"/>
      <c r="GZI29" s="426"/>
      <c r="GZJ29" s="3"/>
      <c r="GZK29" s="564"/>
      <c r="GZL29" s="3"/>
      <c r="GZM29" s="426"/>
      <c r="GZN29" s="3"/>
      <c r="GZO29" s="564"/>
      <c r="GZP29" s="3"/>
      <c r="GZQ29" s="426"/>
      <c r="GZR29" s="3"/>
      <c r="GZS29" s="564"/>
      <c r="GZT29" s="3"/>
      <c r="GZU29" s="426"/>
      <c r="GZV29" s="3"/>
      <c r="GZW29" s="564"/>
      <c r="GZX29" s="3"/>
      <c r="GZY29" s="426"/>
      <c r="GZZ29" s="3"/>
      <c r="HAA29" s="564"/>
      <c r="HAB29" s="3"/>
      <c r="HAC29" s="426"/>
      <c r="HAD29" s="3"/>
      <c r="HAE29" s="564"/>
      <c r="HAF29" s="3"/>
      <c r="HAG29" s="426"/>
      <c r="HAH29" s="3"/>
      <c r="HAI29" s="564"/>
      <c r="HAJ29" s="3"/>
      <c r="HAK29" s="426"/>
      <c r="HAL29" s="3"/>
      <c r="HAM29" s="564"/>
      <c r="HAN29" s="3"/>
      <c r="HAO29" s="426"/>
      <c r="HAP29" s="3"/>
      <c r="HAQ29" s="564"/>
      <c r="HAR29" s="3"/>
      <c r="HAS29" s="426"/>
      <c r="HAT29" s="3"/>
      <c r="HAU29" s="564"/>
      <c r="HAV29" s="3"/>
      <c r="HAW29" s="426"/>
      <c r="HAX29" s="3"/>
      <c r="HAY29" s="564"/>
      <c r="HAZ29" s="3"/>
      <c r="HBA29" s="426"/>
      <c r="HBB29" s="3"/>
      <c r="HBC29" s="564"/>
      <c r="HBD29" s="3"/>
      <c r="HBE29" s="426"/>
      <c r="HBF29" s="3"/>
      <c r="HBG29" s="564"/>
      <c r="HBH29" s="3"/>
      <c r="HBI29" s="426"/>
      <c r="HBJ29" s="3"/>
      <c r="HBK29" s="564"/>
      <c r="HBL29" s="3"/>
      <c r="HBM29" s="426"/>
      <c r="HBN29" s="3"/>
      <c r="HBO29" s="564"/>
      <c r="HBP29" s="3"/>
      <c r="HBQ29" s="426"/>
      <c r="HBR29" s="3"/>
      <c r="HBS29" s="564"/>
      <c r="HBT29" s="3"/>
      <c r="HBU29" s="426"/>
      <c r="HBV29" s="3"/>
      <c r="HBW29" s="564"/>
      <c r="HBX29" s="3"/>
      <c r="HBY29" s="426"/>
      <c r="HBZ29" s="3"/>
      <c r="HCA29" s="564"/>
      <c r="HCB29" s="3"/>
      <c r="HCC29" s="426"/>
      <c r="HCD29" s="3"/>
      <c r="HCE29" s="564"/>
      <c r="HCF29" s="3"/>
      <c r="HCG29" s="426"/>
      <c r="HCH29" s="3"/>
      <c r="HCI29" s="564"/>
      <c r="HCJ29" s="3"/>
      <c r="HCK29" s="426"/>
      <c r="HCL29" s="3"/>
      <c r="HCM29" s="564"/>
      <c r="HCN29" s="3"/>
      <c r="HCO29" s="426"/>
      <c r="HCP29" s="3"/>
      <c r="HCQ29" s="564"/>
      <c r="HCR29" s="3"/>
      <c r="HCS29" s="426"/>
      <c r="HCT29" s="3"/>
      <c r="HCU29" s="564"/>
      <c r="HCV29" s="3"/>
      <c r="HCW29" s="426"/>
      <c r="HCX29" s="3"/>
      <c r="HCY29" s="564"/>
      <c r="HCZ29" s="3"/>
      <c r="HDA29" s="426"/>
      <c r="HDB29" s="3"/>
      <c r="HDC29" s="564"/>
      <c r="HDD29" s="3"/>
      <c r="HDE29" s="426"/>
      <c r="HDF29" s="3"/>
      <c r="HDG29" s="564"/>
      <c r="HDH29" s="3"/>
      <c r="HDI29" s="426"/>
      <c r="HDJ29" s="3"/>
      <c r="HDK29" s="564"/>
      <c r="HDL29" s="3"/>
      <c r="HDM29" s="426"/>
      <c r="HDN29" s="3"/>
      <c r="HDO29" s="564"/>
      <c r="HDP29" s="3"/>
      <c r="HDQ29" s="426"/>
      <c r="HDR29" s="3"/>
      <c r="HDS29" s="564"/>
      <c r="HDT29" s="3"/>
      <c r="HDU29" s="426"/>
      <c r="HDV29" s="3"/>
      <c r="HDW29" s="564"/>
      <c r="HDX29" s="3"/>
      <c r="HDY29" s="426"/>
      <c r="HDZ29" s="3"/>
      <c r="HEA29" s="564"/>
      <c r="HEB29" s="3"/>
      <c r="HEC29" s="426"/>
      <c r="HED29" s="3"/>
      <c r="HEE29" s="564"/>
      <c r="HEF29" s="3"/>
      <c r="HEG29" s="426"/>
      <c r="HEH29" s="3"/>
      <c r="HEI29" s="564"/>
      <c r="HEJ29" s="3"/>
      <c r="HEK29" s="426"/>
      <c r="HEL29" s="3"/>
      <c r="HEM29" s="564"/>
      <c r="HEN29" s="3"/>
      <c r="HEO29" s="426"/>
      <c r="HEP29" s="3"/>
      <c r="HEQ29" s="564"/>
      <c r="HER29" s="3"/>
      <c r="HES29" s="426"/>
      <c r="HET29" s="3"/>
      <c r="HEU29" s="564"/>
      <c r="HEV29" s="3"/>
      <c r="HEW29" s="426"/>
      <c r="HEX29" s="3"/>
      <c r="HEY29" s="564"/>
      <c r="HEZ29" s="3"/>
      <c r="HFA29" s="426"/>
      <c r="HFB29" s="3"/>
      <c r="HFC29" s="564"/>
      <c r="HFD29" s="3"/>
      <c r="HFE29" s="426"/>
      <c r="HFF29" s="3"/>
      <c r="HFG29" s="564"/>
      <c r="HFH29" s="3"/>
      <c r="HFI29" s="426"/>
      <c r="HFJ29" s="3"/>
      <c r="HFK29" s="564"/>
      <c r="HFL29" s="3"/>
      <c r="HFM29" s="426"/>
      <c r="HFN29" s="3"/>
      <c r="HFO29" s="564"/>
      <c r="HFP29" s="3"/>
      <c r="HFQ29" s="426"/>
      <c r="HFR29" s="3"/>
      <c r="HFS29" s="564"/>
      <c r="HFT29" s="3"/>
      <c r="HFU29" s="426"/>
      <c r="HFV29" s="3"/>
      <c r="HFW29" s="564"/>
      <c r="HFX29" s="3"/>
      <c r="HFY29" s="426"/>
      <c r="HFZ29" s="3"/>
      <c r="HGA29" s="564"/>
      <c r="HGB29" s="3"/>
      <c r="HGC29" s="426"/>
      <c r="HGD29" s="3"/>
      <c r="HGE29" s="564"/>
      <c r="HGF29" s="3"/>
      <c r="HGG29" s="426"/>
      <c r="HGH29" s="3"/>
      <c r="HGI29" s="564"/>
      <c r="HGJ29" s="3"/>
      <c r="HGK29" s="426"/>
      <c r="HGL29" s="3"/>
      <c r="HGM29" s="564"/>
      <c r="HGN29" s="3"/>
      <c r="HGO29" s="426"/>
      <c r="HGP29" s="3"/>
      <c r="HGQ29" s="564"/>
      <c r="HGR29" s="3"/>
      <c r="HGS29" s="426"/>
      <c r="HGT29" s="3"/>
      <c r="HGU29" s="564"/>
      <c r="HGV29" s="3"/>
      <c r="HGW29" s="426"/>
      <c r="HGX29" s="3"/>
      <c r="HGY29" s="564"/>
      <c r="HGZ29" s="3"/>
      <c r="HHA29" s="426"/>
      <c r="HHB29" s="3"/>
      <c r="HHC29" s="564"/>
      <c r="HHD29" s="3"/>
      <c r="HHE29" s="426"/>
      <c r="HHF29" s="3"/>
      <c r="HHG29" s="564"/>
      <c r="HHH29" s="3"/>
      <c r="HHI29" s="426"/>
      <c r="HHJ29" s="3"/>
      <c r="HHK29" s="564"/>
      <c r="HHL29" s="3"/>
      <c r="HHM29" s="426"/>
      <c r="HHN29" s="3"/>
      <c r="HHO29" s="564"/>
      <c r="HHP29" s="3"/>
      <c r="HHQ29" s="426"/>
      <c r="HHR29" s="3"/>
      <c r="HHS29" s="564"/>
      <c r="HHT29" s="3"/>
      <c r="HHU29" s="426"/>
      <c r="HHV29" s="3"/>
      <c r="HHW29" s="564"/>
      <c r="HHX29" s="3"/>
      <c r="HHY29" s="426"/>
      <c r="HHZ29" s="3"/>
      <c r="HIA29" s="564"/>
      <c r="HIB29" s="3"/>
      <c r="HIC29" s="426"/>
      <c r="HID29" s="3"/>
      <c r="HIE29" s="564"/>
      <c r="HIF29" s="3"/>
      <c r="HIG29" s="426"/>
      <c r="HIH29" s="3"/>
      <c r="HII29" s="564"/>
      <c r="HIJ29" s="3"/>
      <c r="HIK29" s="426"/>
      <c r="HIL29" s="3"/>
      <c r="HIM29" s="564"/>
      <c r="HIN29" s="3"/>
      <c r="HIO29" s="426"/>
      <c r="HIP29" s="3"/>
      <c r="HIQ29" s="564"/>
      <c r="HIR29" s="3"/>
      <c r="HIS29" s="426"/>
      <c r="HIT29" s="3"/>
      <c r="HIU29" s="564"/>
      <c r="HIV29" s="3"/>
      <c r="HIW29" s="426"/>
      <c r="HIX29" s="3"/>
      <c r="HIY29" s="564"/>
      <c r="HIZ29" s="3"/>
      <c r="HJA29" s="426"/>
      <c r="HJB29" s="3"/>
      <c r="HJC29" s="564"/>
      <c r="HJD29" s="3"/>
      <c r="HJE29" s="426"/>
      <c r="HJF29" s="3"/>
      <c r="HJG29" s="564"/>
      <c r="HJH29" s="3"/>
      <c r="HJI29" s="426"/>
      <c r="HJJ29" s="3"/>
      <c r="HJK29" s="564"/>
      <c r="HJL29" s="3"/>
      <c r="HJM29" s="426"/>
      <c r="HJN29" s="3"/>
      <c r="HJO29" s="564"/>
      <c r="HJP29" s="3"/>
      <c r="HJQ29" s="426"/>
      <c r="HJR29" s="3"/>
      <c r="HJS29" s="564"/>
      <c r="HJT29" s="3"/>
      <c r="HJU29" s="426"/>
      <c r="HJV29" s="3"/>
      <c r="HJW29" s="564"/>
      <c r="HJX29" s="3"/>
      <c r="HJY29" s="426"/>
      <c r="HJZ29" s="3"/>
      <c r="HKA29" s="564"/>
      <c r="HKB29" s="3"/>
      <c r="HKC29" s="426"/>
      <c r="HKD29" s="3"/>
      <c r="HKE29" s="564"/>
      <c r="HKF29" s="3"/>
      <c r="HKG29" s="426"/>
      <c r="HKH29" s="3"/>
      <c r="HKI29" s="564"/>
      <c r="HKJ29" s="3"/>
      <c r="HKK29" s="426"/>
      <c r="HKL29" s="3"/>
      <c r="HKM29" s="564"/>
      <c r="HKN29" s="3"/>
      <c r="HKO29" s="426"/>
      <c r="HKP29" s="3"/>
      <c r="HKQ29" s="564"/>
      <c r="HKR29" s="3"/>
      <c r="HKS29" s="426"/>
      <c r="HKT29" s="3"/>
      <c r="HKU29" s="564"/>
      <c r="HKV29" s="3"/>
      <c r="HKW29" s="426"/>
      <c r="HKX29" s="3"/>
      <c r="HKY29" s="564"/>
      <c r="HKZ29" s="3"/>
      <c r="HLA29" s="426"/>
      <c r="HLB29" s="3"/>
      <c r="HLC29" s="564"/>
      <c r="HLD29" s="3"/>
      <c r="HLE29" s="426"/>
      <c r="HLF29" s="3"/>
      <c r="HLG29" s="564"/>
      <c r="HLH29" s="3"/>
      <c r="HLI29" s="426"/>
      <c r="HLJ29" s="3"/>
      <c r="HLK29" s="564"/>
      <c r="HLL29" s="3"/>
      <c r="HLM29" s="426"/>
      <c r="HLN29" s="3"/>
      <c r="HLO29" s="564"/>
      <c r="HLP29" s="3"/>
      <c r="HLQ29" s="426"/>
      <c r="HLR29" s="3"/>
      <c r="HLS29" s="564"/>
      <c r="HLT29" s="3"/>
      <c r="HLU29" s="426"/>
      <c r="HLV29" s="3"/>
      <c r="HLW29" s="564"/>
      <c r="HLX29" s="3"/>
      <c r="HLY29" s="426"/>
      <c r="HLZ29" s="3"/>
      <c r="HMA29" s="564"/>
      <c r="HMB29" s="3"/>
      <c r="HMC29" s="426"/>
      <c r="HMD29" s="3"/>
      <c r="HME29" s="564"/>
      <c r="HMF29" s="3"/>
      <c r="HMG29" s="426"/>
      <c r="HMH29" s="3"/>
      <c r="HMI29" s="564"/>
      <c r="HMJ29" s="3"/>
      <c r="HMK29" s="426"/>
      <c r="HML29" s="3"/>
      <c r="HMM29" s="564"/>
      <c r="HMN29" s="3"/>
      <c r="HMO29" s="426"/>
      <c r="HMP29" s="3"/>
      <c r="HMQ29" s="564"/>
      <c r="HMR29" s="3"/>
      <c r="HMS29" s="426"/>
      <c r="HMT29" s="3"/>
      <c r="HMU29" s="564"/>
      <c r="HMV29" s="3"/>
      <c r="HMW29" s="426"/>
      <c r="HMX29" s="3"/>
      <c r="HMY29" s="564"/>
      <c r="HMZ29" s="3"/>
      <c r="HNA29" s="426"/>
      <c r="HNB29" s="3"/>
      <c r="HNC29" s="564"/>
      <c r="HND29" s="3"/>
      <c r="HNE29" s="426"/>
      <c r="HNF29" s="3"/>
      <c r="HNG29" s="564"/>
      <c r="HNH29" s="3"/>
      <c r="HNI29" s="426"/>
      <c r="HNJ29" s="3"/>
      <c r="HNK29" s="564"/>
      <c r="HNL29" s="3"/>
      <c r="HNM29" s="426"/>
      <c r="HNN29" s="3"/>
      <c r="HNO29" s="564"/>
      <c r="HNP29" s="3"/>
      <c r="HNQ29" s="426"/>
      <c r="HNR29" s="3"/>
      <c r="HNS29" s="564"/>
      <c r="HNT29" s="3"/>
      <c r="HNU29" s="426"/>
      <c r="HNV29" s="3"/>
      <c r="HNW29" s="564"/>
      <c r="HNX29" s="3"/>
      <c r="HNY29" s="426"/>
      <c r="HNZ29" s="3"/>
      <c r="HOA29" s="564"/>
      <c r="HOB29" s="3"/>
      <c r="HOC29" s="426"/>
      <c r="HOD29" s="3"/>
      <c r="HOE29" s="564"/>
      <c r="HOF29" s="3"/>
      <c r="HOG29" s="426"/>
      <c r="HOH29" s="3"/>
      <c r="HOI29" s="564"/>
      <c r="HOJ29" s="3"/>
      <c r="HOK29" s="426"/>
      <c r="HOL29" s="3"/>
      <c r="HOM29" s="564"/>
      <c r="HON29" s="3"/>
      <c r="HOO29" s="426"/>
      <c r="HOP29" s="3"/>
      <c r="HOQ29" s="564"/>
      <c r="HOR29" s="3"/>
      <c r="HOS29" s="426"/>
      <c r="HOT29" s="3"/>
      <c r="HOU29" s="564"/>
      <c r="HOV29" s="3"/>
      <c r="HOW29" s="426"/>
      <c r="HOX29" s="3"/>
      <c r="HOY29" s="564"/>
      <c r="HOZ29" s="3"/>
      <c r="HPA29" s="426"/>
      <c r="HPB29" s="3"/>
      <c r="HPC29" s="564"/>
      <c r="HPD29" s="3"/>
      <c r="HPE29" s="426"/>
      <c r="HPF29" s="3"/>
      <c r="HPG29" s="564"/>
      <c r="HPH29" s="3"/>
      <c r="HPI29" s="426"/>
      <c r="HPJ29" s="3"/>
      <c r="HPK29" s="564"/>
      <c r="HPL29" s="3"/>
      <c r="HPM29" s="426"/>
      <c r="HPN29" s="3"/>
      <c r="HPO29" s="564"/>
      <c r="HPP29" s="3"/>
      <c r="HPQ29" s="426"/>
      <c r="HPR29" s="3"/>
      <c r="HPS29" s="564"/>
      <c r="HPT29" s="3"/>
      <c r="HPU29" s="426"/>
      <c r="HPV29" s="3"/>
      <c r="HPW29" s="564"/>
      <c r="HPX29" s="3"/>
      <c r="HPY29" s="426"/>
      <c r="HPZ29" s="3"/>
      <c r="HQA29" s="564"/>
      <c r="HQB29" s="3"/>
      <c r="HQC29" s="426"/>
      <c r="HQD29" s="3"/>
      <c r="HQE29" s="564"/>
      <c r="HQF29" s="3"/>
      <c r="HQG29" s="426"/>
      <c r="HQH29" s="3"/>
      <c r="HQI29" s="564"/>
      <c r="HQJ29" s="3"/>
      <c r="HQK29" s="426"/>
      <c r="HQL29" s="3"/>
      <c r="HQM29" s="564"/>
      <c r="HQN29" s="3"/>
      <c r="HQO29" s="426"/>
      <c r="HQP29" s="3"/>
      <c r="HQQ29" s="564"/>
      <c r="HQR29" s="3"/>
      <c r="HQS29" s="426"/>
      <c r="HQT29" s="3"/>
      <c r="HQU29" s="564"/>
      <c r="HQV29" s="3"/>
      <c r="HQW29" s="426"/>
      <c r="HQX29" s="3"/>
      <c r="HQY29" s="564"/>
      <c r="HQZ29" s="3"/>
      <c r="HRA29" s="426"/>
      <c r="HRB29" s="3"/>
      <c r="HRC29" s="564"/>
      <c r="HRD29" s="3"/>
      <c r="HRE29" s="426"/>
      <c r="HRF29" s="3"/>
      <c r="HRG29" s="564"/>
      <c r="HRH29" s="3"/>
      <c r="HRI29" s="426"/>
      <c r="HRJ29" s="3"/>
      <c r="HRK29" s="564"/>
      <c r="HRL29" s="3"/>
      <c r="HRM29" s="426"/>
      <c r="HRN29" s="3"/>
      <c r="HRO29" s="564"/>
      <c r="HRP29" s="3"/>
      <c r="HRQ29" s="426"/>
      <c r="HRR29" s="3"/>
      <c r="HRS29" s="564"/>
      <c r="HRT29" s="3"/>
      <c r="HRU29" s="426"/>
      <c r="HRV29" s="3"/>
      <c r="HRW29" s="564"/>
      <c r="HRX29" s="3"/>
      <c r="HRY29" s="426"/>
      <c r="HRZ29" s="3"/>
      <c r="HSA29" s="564"/>
      <c r="HSB29" s="3"/>
      <c r="HSC29" s="426"/>
      <c r="HSD29" s="3"/>
      <c r="HSE29" s="564"/>
      <c r="HSF29" s="3"/>
      <c r="HSG29" s="426"/>
      <c r="HSH29" s="3"/>
      <c r="HSI29" s="564"/>
      <c r="HSJ29" s="3"/>
      <c r="HSK29" s="426"/>
      <c r="HSL29" s="3"/>
      <c r="HSM29" s="564"/>
      <c r="HSN29" s="3"/>
      <c r="HSO29" s="426"/>
      <c r="HSP29" s="3"/>
      <c r="HSQ29" s="564"/>
      <c r="HSR29" s="3"/>
      <c r="HSS29" s="426"/>
      <c r="HST29" s="3"/>
      <c r="HSU29" s="564"/>
      <c r="HSV29" s="3"/>
      <c r="HSW29" s="426"/>
      <c r="HSX29" s="3"/>
      <c r="HSY29" s="564"/>
      <c r="HSZ29" s="3"/>
      <c r="HTA29" s="426"/>
      <c r="HTB29" s="3"/>
      <c r="HTC29" s="564"/>
      <c r="HTD29" s="3"/>
      <c r="HTE29" s="426"/>
      <c r="HTF29" s="3"/>
      <c r="HTG29" s="564"/>
      <c r="HTH29" s="3"/>
      <c r="HTI29" s="426"/>
      <c r="HTJ29" s="3"/>
      <c r="HTK29" s="564"/>
      <c r="HTL29" s="3"/>
      <c r="HTM29" s="426"/>
      <c r="HTN29" s="3"/>
      <c r="HTO29" s="564"/>
      <c r="HTP29" s="3"/>
      <c r="HTQ29" s="426"/>
      <c r="HTR29" s="3"/>
      <c r="HTS29" s="564"/>
      <c r="HTT29" s="3"/>
      <c r="HTU29" s="426"/>
      <c r="HTV29" s="3"/>
      <c r="HTW29" s="564"/>
      <c r="HTX29" s="3"/>
      <c r="HTY29" s="426"/>
      <c r="HTZ29" s="3"/>
      <c r="HUA29" s="564"/>
      <c r="HUB29" s="3"/>
      <c r="HUC29" s="426"/>
      <c r="HUD29" s="3"/>
      <c r="HUE29" s="564"/>
      <c r="HUF29" s="3"/>
      <c r="HUG29" s="426"/>
      <c r="HUH29" s="3"/>
      <c r="HUI29" s="564"/>
      <c r="HUJ29" s="3"/>
      <c r="HUK29" s="426"/>
      <c r="HUL29" s="3"/>
      <c r="HUM29" s="564"/>
      <c r="HUN29" s="3"/>
      <c r="HUO29" s="426"/>
      <c r="HUP29" s="3"/>
      <c r="HUQ29" s="564"/>
      <c r="HUR29" s="3"/>
      <c r="HUS29" s="426"/>
      <c r="HUT29" s="3"/>
      <c r="HUU29" s="564"/>
      <c r="HUV29" s="3"/>
      <c r="HUW29" s="426"/>
      <c r="HUX29" s="3"/>
      <c r="HUY29" s="564"/>
      <c r="HUZ29" s="3"/>
      <c r="HVA29" s="426"/>
      <c r="HVB29" s="3"/>
      <c r="HVC29" s="564"/>
      <c r="HVD29" s="3"/>
      <c r="HVE29" s="426"/>
      <c r="HVF29" s="3"/>
      <c r="HVG29" s="564"/>
      <c r="HVH29" s="3"/>
      <c r="HVI29" s="426"/>
      <c r="HVJ29" s="3"/>
      <c r="HVK29" s="564"/>
      <c r="HVL29" s="3"/>
      <c r="HVM29" s="426"/>
      <c r="HVN29" s="3"/>
      <c r="HVO29" s="564"/>
      <c r="HVP29" s="3"/>
      <c r="HVQ29" s="426"/>
      <c r="HVR29" s="3"/>
      <c r="HVS29" s="564"/>
      <c r="HVT29" s="3"/>
      <c r="HVU29" s="426"/>
      <c r="HVV29" s="3"/>
      <c r="HVW29" s="564"/>
      <c r="HVX29" s="3"/>
      <c r="HVY29" s="426"/>
      <c r="HVZ29" s="3"/>
      <c r="HWA29" s="564"/>
      <c r="HWB29" s="3"/>
      <c r="HWC29" s="426"/>
      <c r="HWD29" s="3"/>
      <c r="HWE29" s="564"/>
      <c r="HWF29" s="3"/>
      <c r="HWG29" s="426"/>
      <c r="HWH29" s="3"/>
      <c r="HWI29" s="564"/>
      <c r="HWJ29" s="3"/>
      <c r="HWK29" s="426"/>
      <c r="HWL29" s="3"/>
      <c r="HWM29" s="564"/>
      <c r="HWN29" s="3"/>
      <c r="HWO29" s="426"/>
      <c r="HWP29" s="3"/>
      <c r="HWQ29" s="564"/>
      <c r="HWR29" s="3"/>
      <c r="HWS29" s="426"/>
      <c r="HWT29" s="3"/>
      <c r="HWU29" s="564"/>
      <c r="HWV29" s="3"/>
      <c r="HWW29" s="426"/>
      <c r="HWX29" s="3"/>
      <c r="HWY29" s="564"/>
      <c r="HWZ29" s="3"/>
      <c r="HXA29" s="426"/>
      <c r="HXB29" s="3"/>
      <c r="HXC29" s="564"/>
      <c r="HXD29" s="3"/>
      <c r="HXE29" s="426"/>
      <c r="HXF29" s="3"/>
      <c r="HXG29" s="564"/>
      <c r="HXH29" s="3"/>
      <c r="HXI29" s="426"/>
      <c r="HXJ29" s="3"/>
      <c r="HXK29" s="564"/>
      <c r="HXL29" s="3"/>
      <c r="HXM29" s="426"/>
      <c r="HXN29" s="3"/>
      <c r="HXO29" s="564"/>
      <c r="HXP29" s="3"/>
      <c r="HXQ29" s="426"/>
      <c r="HXR29" s="3"/>
      <c r="HXS29" s="564"/>
      <c r="HXT29" s="3"/>
      <c r="HXU29" s="426"/>
      <c r="HXV29" s="3"/>
      <c r="HXW29" s="564"/>
      <c r="HXX29" s="3"/>
      <c r="HXY29" s="426"/>
      <c r="HXZ29" s="3"/>
      <c r="HYA29" s="564"/>
      <c r="HYB29" s="3"/>
      <c r="HYC29" s="426"/>
      <c r="HYD29" s="3"/>
      <c r="HYE29" s="564"/>
      <c r="HYF29" s="3"/>
      <c r="HYG29" s="426"/>
      <c r="HYH29" s="3"/>
      <c r="HYI29" s="564"/>
      <c r="HYJ29" s="3"/>
      <c r="HYK29" s="426"/>
      <c r="HYL29" s="3"/>
      <c r="HYM29" s="564"/>
      <c r="HYN29" s="3"/>
      <c r="HYO29" s="426"/>
      <c r="HYP29" s="3"/>
      <c r="HYQ29" s="564"/>
      <c r="HYR29" s="3"/>
      <c r="HYS29" s="426"/>
      <c r="HYT29" s="3"/>
      <c r="HYU29" s="564"/>
      <c r="HYV29" s="3"/>
      <c r="HYW29" s="426"/>
      <c r="HYX29" s="3"/>
      <c r="HYY29" s="564"/>
      <c r="HYZ29" s="3"/>
      <c r="HZA29" s="426"/>
      <c r="HZB29" s="3"/>
      <c r="HZC29" s="564"/>
      <c r="HZD29" s="3"/>
      <c r="HZE29" s="426"/>
      <c r="HZF29" s="3"/>
      <c r="HZG29" s="564"/>
      <c r="HZH29" s="3"/>
      <c r="HZI29" s="426"/>
      <c r="HZJ29" s="3"/>
      <c r="HZK29" s="564"/>
      <c r="HZL29" s="3"/>
      <c r="HZM29" s="426"/>
      <c r="HZN29" s="3"/>
      <c r="HZO29" s="564"/>
      <c r="HZP29" s="3"/>
      <c r="HZQ29" s="426"/>
      <c r="HZR29" s="3"/>
      <c r="HZS29" s="564"/>
      <c r="HZT29" s="3"/>
      <c r="HZU29" s="426"/>
      <c r="HZV29" s="3"/>
      <c r="HZW29" s="564"/>
      <c r="HZX29" s="3"/>
      <c r="HZY29" s="426"/>
      <c r="HZZ29" s="3"/>
      <c r="IAA29" s="564"/>
      <c r="IAB29" s="3"/>
      <c r="IAC29" s="426"/>
      <c r="IAD29" s="3"/>
      <c r="IAE29" s="564"/>
      <c r="IAF29" s="3"/>
      <c r="IAG29" s="426"/>
      <c r="IAH29" s="3"/>
      <c r="IAI29" s="564"/>
      <c r="IAJ29" s="3"/>
      <c r="IAK29" s="426"/>
      <c r="IAL29" s="3"/>
      <c r="IAM29" s="564"/>
      <c r="IAN29" s="3"/>
      <c r="IAO29" s="426"/>
      <c r="IAP29" s="3"/>
      <c r="IAQ29" s="564"/>
      <c r="IAR29" s="3"/>
      <c r="IAS29" s="426"/>
      <c r="IAT29" s="3"/>
      <c r="IAU29" s="564"/>
      <c r="IAV29" s="3"/>
      <c r="IAW29" s="426"/>
      <c r="IAX29" s="3"/>
      <c r="IAY29" s="564"/>
      <c r="IAZ29" s="3"/>
      <c r="IBA29" s="426"/>
      <c r="IBB29" s="3"/>
      <c r="IBC29" s="564"/>
      <c r="IBD29" s="3"/>
      <c r="IBE29" s="426"/>
      <c r="IBF29" s="3"/>
      <c r="IBG29" s="564"/>
      <c r="IBH29" s="3"/>
      <c r="IBI29" s="426"/>
      <c r="IBJ29" s="3"/>
      <c r="IBK29" s="564"/>
      <c r="IBL29" s="3"/>
      <c r="IBM29" s="426"/>
      <c r="IBN29" s="3"/>
      <c r="IBO29" s="564"/>
      <c r="IBP29" s="3"/>
      <c r="IBQ29" s="426"/>
      <c r="IBR29" s="3"/>
      <c r="IBS29" s="564"/>
      <c r="IBT29" s="3"/>
      <c r="IBU29" s="426"/>
      <c r="IBV29" s="3"/>
      <c r="IBW29" s="564"/>
      <c r="IBX29" s="3"/>
      <c r="IBY29" s="426"/>
      <c r="IBZ29" s="3"/>
      <c r="ICA29" s="564"/>
      <c r="ICB29" s="3"/>
      <c r="ICC29" s="426"/>
      <c r="ICD29" s="3"/>
      <c r="ICE29" s="564"/>
      <c r="ICF29" s="3"/>
      <c r="ICG29" s="426"/>
      <c r="ICH29" s="3"/>
      <c r="ICI29" s="564"/>
      <c r="ICJ29" s="3"/>
      <c r="ICK29" s="426"/>
      <c r="ICL29" s="3"/>
      <c r="ICM29" s="564"/>
      <c r="ICN29" s="3"/>
      <c r="ICO29" s="426"/>
      <c r="ICP29" s="3"/>
      <c r="ICQ29" s="564"/>
      <c r="ICR29" s="3"/>
      <c r="ICS29" s="426"/>
      <c r="ICT29" s="3"/>
      <c r="ICU29" s="564"/>
      <c r="ICV29" s="3"/>
      <c r="ICW29" s="426"/>
      <c r="ICX29" s="3"/>
      <c r="ICY29" s="564"/>
      <c r="ICZ29" s="3"/>
      <c r="IDA29" s="426"/>
      <c r="IDB29" s="3"/>
      <c r="IDC29" s="564"/>
      <c r="IDD29" s="3"/>
      <c r="IDE29" s="426"/>
      <c r="IDF29" s="3"/>
      <c r="IDG29" s="564"/>
      <c r="IDH29" s="3"/>
      <c r="IDI29" s="426"/>
      <c r="IDJ29" s="3"/>
      <c r="IDK29" s="564"/>
      <c r="IDL29" s="3"/>
      <c r="IDM29" s="426"/>
      <c r="IDN29" s="3"/>
      <c r="IDO29" s="564"/>
      <c r="IDP29" s="3"/>
      <c r="IDQ29" s="426"/>
      <c r="IDR29" s="3"/>
      <c r="IDS29" s="564"/>
      <c r="IDT29" s="3"/>
      <c r="IDU29" s="426"/>
      <c r="IDV29" s="3"/>
      <c r="IDW29" s="564"/>
      <c r="IDX29" s="3"/>
      <c r="IDY29" s="426"/>
      <c r="IDZ29" s="3"/>
      <c r="IEA29" s="564"/>
      <c r="IEB29" s="3"/>
      <c r="IEC29" s="426"/>
      <c r="IED29" s="3"/>
      <c r="IEE29" s="564"/>
      <c r="IEF29" s="3"/>
      <c r="IEG29" s="426"/>
      <c r="IEH29" s="3"/>
      <c r="IEI29" s="564"/>
      <c r="IEJ29" s="3"/>
      <c r="IEK29" s="426"/>
      <c r="IEL29" s="3"/>
      <c r="IEM29" s="564"/>
      <c r="IEN29" s="3"/>
      <c r="IEO29" s="426"/>
      <c r="IEP29" s="3"/>
      <c r="IEQ29" s="564"/>
      <c r="IER29" s="3"/>
      <c r="IES29" s="426"/>
      <c r="IET29" s="3"/>
      <c r="IEU29" s="564"/>
      <c r="IEV29" s="3"/>
      <c r="IEW29" s="426"/>
      <c r="IEX29" s="3"/>
      <c r="IEY29" s="564"/>
      <c r="IEZ29" s="3"/>
      <c r="IFA29" s="426"/>
      <c r="IFB29" s="3"/>
      <c r="IFC29" s="564"/>
      <c r="IFD29" s="3"/>
      <c r="IFE29" s="426"/>
      <c r="IFF29" s="3"/>
      <c r="IFG29" s="564"/>
      <c r="IFH29" s="3"/>
      <c r="IFI29" s="426"/>
      <c r="IFJ29" s="3"/>
      <c r="IFK29" s="564"/>
      <c r="IFL29" s="3"/>
      <c r="IFM29" s="426"/>
      <c r="IFN29" s="3"/>
      <c r="IFO29" s="564"/>
      <c r="IFP29" s="3"/>
      <c r="IFQ29" s="426"/>
      <c r="IFR29" s="3"/>
      <c r="IFS29" s="564"/>
      <c r="IFT29" s="3"/>
      <c r="IFU29" s="426"/>
      <c r="IFV29" s="3"/>
      <c r="IFW29" s="564"/>
      <c r="IFX29" s="3"/>
      <c r="IFY29" s="426"/>
      <c r="IFZ29" s="3"/>
      <c r="IGA29" s="564"/>
      <c r="IGB29" s="3"/>
      <c r="IGC29" s="426"/>
      <c r="IGD29" s="3"/>
      <c r="IGE29" s="564"/>
      <c r="IGF29" s="3"/>
      <c r="IGG29" s="426"/>
      <c r="IGH29" s="3"/>
      <c r="IGI29" s="564"/>
      <c r="IGJ29" s="3"/>
      <c r="IGK29" s="426"/>
      <c r="IGL29" s="3"/>
      <c r="IGM29" s="564"/>
      <c r="IGN29" s="3"/>
      <c r="IGO29" s="426"/>
      <c r="IGP29" s="3"/>
      <c r="IGQ29" s="564"/>
      <c r="IGR29" s="3"/>
      <c r="IGS29" s="426"/>
      <c r="IGT29" s="3"/>
      <c r="IGU29" s="564"/>
      <c r="IGV29" s="3"/>
      <c r="IGW29" s="426"/>
      <c r="IGX29" s="3"/>
      <c r="IGY29" s="564"/>
      <c r="IGZ29" s="3"/>
      <c r="IHA29" s="426"/>
      <c r="IHB29" s="3"/>
      <c r="IHC29" s="564"/>
      <c r="IHD29" s="3"/>
      <c r="IHE29" s="426"/>
      <c r="IHF29" s="3"/>
      <c r="IHG29" s="564"/>
      <c r="IHH29" s="3"/>
      <c r="IHI29" s="426"/>
      <c r="IHJ29" s="3"/>
      <c r="IHK29" s="564"/>
      <c r="IHL29" s="3"/>
      <c r="IHM29" s="426"/>
      <c r="IHN29" s="3"/>
      <c r="IHO29" s="564"/>
      <c r="IHP29" s="3"/>
      <c r="IHQ29" s="426"/>
      <c r="IHR29" s="3"/>
      <c r="IHS29" s="564"/>
      <c r="IHT29" s="3"/>
      <c r="IHU29" s="426"/>
      <c r="IHV29" s="3"/>
      <c r="IHW29" s="564"/>
      <c r="IHX29" s="3"/>
      <c r="IHY29" s="426"/>
      <c r="IHZ29" s="3"/>
      <c r="IIA29" s="564"/>
      <c r="IIB29" s="3"/>
      <c r="IIC29" s="426"/>
      <c r="IID29" s="3"/>
      <c r="IIE29" s="564"/>
      <c r="IIF29" s="3"/>
      <c r="IIG29" s="426"/>
      <c r="IIH29" s="3"/>
      <c r="III29" s="564"/>
      <c r="IIJ29" s="3"/>
      <c r="IIK29" s="426"/>
      <c r="IIL29" s="3"/>
      <c r="IIM29" s="564"/>
      <c r="IIN29" s="3"/>
      <c r="IIO29" s="426"/>
      <c r="IIP29" s="3"/>
      <c r="IIQ29" s="564"/>
      <c r="IIR29" s="3"/>
      <c r="IIS29" s="426"/>
      <c r="IIT29" s="3"/>
      <c r="IIU29" s="564"/>
      <c r="IIV29" s="3"/>
      <c r="IIW29" s="426"/>
      <c r="IIX29" s="3"/>
      <c r="IIY29" s="564"/>
      <c r="IIZ29" s="3"/>
      <c r="IJA29" s="426"/>
      <c r="IJB29" s="3"/>
      <c r="IJC29" s="564"/>
      <c r="IJD29" s="3"/>
      <c r="IJE29" s="426"/>
      <c r="IJF29" s="3"/>
      <c r="IJG29" s="564"/>
      <c r="IJH29" s="3"/>
      <c r="IJI29" s="426"/>
      <c r="IJJ29" s="3"/>
      <c r="IJK29" s="564"/>
      <c r="IJL29" s="3"/>
      <c r="IJM29" s="426"/>
      <c r="IJN29" s="3"/>
      <c r="IJO29" s="564"/>
      <c r="IJP29" s="3"/>
      <c r="IJQ29" s="426"/>
      <c r="IJR29" s="3"/>
      <c r="IJS29" s="564"/>
      <c r="IJT29" s="3"/>
      <c r="IJU29" s="426"/>
      <c r="IJV29" s="3"/>
      <c r="IJW29" s="564"/>
      <c r="IJX29" s="3"/>
      <c r="IJY29" s="426"/>
      <c r="IJZ29" s="3"/>
      <c r="IKA29" s="564"/>
      <c r="IKB29" s="3"/>
      <c r="IKC29" s="426"/>
      <c r="IKD29" s="3"/>
      <c r="IKE29" s="564"/>
      <c r="IKF29" s="3"/>
      <c r="IKG29" s="426"/>
      <c r="IKH29" s="3"/>
      <c r="IKI29" s="564"/>
      <c r="IKJ29" s="3"/>
      <c r="IKK29" s="426"/>
      <c r="IKL29" s="3"/>
      <c r="IKM29" s="564"/>
      <c r="IKN29" s="3"/>
      <c r="IKO29" s="426"/>
      <c r="IKP29" s="3"/>
      <c r="IKQ29" s="564"/>
      <c r="IKR29" s="3"/>
      <c r="IKS29" s="426"/>
      <c r="IKT29" s="3"/>
      <c r="IKU29" s="564"/>
      <c r="IKV29" s="3"/>
      <c r="IKW29" s="426"/>
      <c r="IKX29" s="3"/>
      <c r="IKY29" s="564"/>
      <c r="IKZ29" s="3"/>
      <c r="ILA29" s="426"/>
      <c r="ILB29" s="3"/>
      <c r="ILC29" s="564"/>
      <c r="ILD29" s="3"/>
      <c r="ILE29" s="426"/>
      <c r="ILF29" s="3"/>
      <c r="ILG29" s="564"/>
      <c r="ILH29" s="3"/>
      <c r="ILI29" s="426"/>
      <c r="ILJ29" s="3"/>
      <c r="ILK29" s="564"/>
      <c r="ILL29" s="3"/>
      <c r="ILM29" s="426"/>
      <c r="ILN29" s="3"/>
      <c r="ILO29" s="564"/>
      <c r="ILP29" s="3"/>
      <c r="ILQ29" s="426"/>
      <c r="ILR29" s="3"/>
      <c r="ILS29" s="564"/>
      <c r="ILT29" s="3"/>
      <c r="ILU29" s="426"/>
      <c r="ILV29" s="3"/>
      <c r="ILW29" s="564"/>
      <c r="ILX29" s="3"/>
      <c r="ILY29" s="426"/>
      <c r="ILZ29" s="3"/>
      <c r="IMA29" s="564"/>
      <c r="IMB29" s="3"/>
      <c r="IMC29" s="426"/>
      <c r="IMD29" s="3"/>
      <c r="IME29" s="564"/>
      <c r="IMF29" s="3"/>
      <c r="IMG29" s="426"/>
      <c r="IMH29" s="3"/>
      <c r="IMI29" s="564"/>
      <c r="IMJ29" s="3"/>
      <c r="IMK29" s="426"/>
      <c r="IML29" s="3"/>
      <c r="IMM29" s="564"/>
      <c r="IMN29" s="3"/>
      <c r="IMO29" s="426"/>
      <c r="IMP29" s="3"/>
      <c r="IMQ29" s="564"/>
      <c r="IMR29" s="3"/>
      <c r="IMS29" s="426"/>
      <c r="IMT29" s="3"/>
      <c r="IMU29" s="564"/>
      <c r="IMV29" s="3"/>
      <c r="IMW29" s="426"/>
      <c r="IMX29" s="3"/>
      <c r="IMY29" s="564"/>
      <c r="IMZ29" s="3"/>
      <c r="INA29" s="426"/>
      <c r="INB29" s="3"/>
      <c r="INC29" s="564"/>
      <c r="IND29" s="3"/>
      <c r="INE29" s="426"/>
      <c r="INF29" s="3"/>
      <c r="ING29" s="564"/>
      <c r="INH29" s="3"/>
      <c r="INI29" s="426"/>
      <c r="INJ29" s="3"/>
      <c r="INK29" s="564"/>
      <c r="INL29" s="3"/>
      <c r="INM29" s="426"/>
      <c r="INN29" s="3"/>
      <c r="INO29" s="564"/>
      <c r="INP29" s="3"/>
      <c r="INQ29" s="426"/>
      <c r="INR29" s="3"/>
      <c r="INS29" s="564"/>
      <c r="INT29" s="3"/>
      <c r="INU29" s="426"/>
      <c r="INV29" s="3"/>
      <c r="INW29" s="564"/>
      <c r="INX29" s="3"/>
      <c r="INY29" s="426"/>
      <c r="INZ29" s="3"/>
      <c r="IOA29" s="564"/>
      <c r="IOB29" s="3"/>
      <c r="IOC29" s="426"/>
      <c r="IOD29" s="3"/>
      <c r="IOE29" s="564"/>
      <c r="IOF29" s="3"/>
      <c r="IOG29" s="426"/>
      <c r="IOH29" s="3"/>
      <c r="IOI29" s="564"/>
      <c r="IOJ29" s="3"/>
      <c r="IOK29" s="426"/>
      <c r="IOL29" s="3"/>
      <c r="IOM29" s="564"/>
      <c r="ION29" s="3"/>
      <c r="IOO29" s="426"/>
      <c r="IOP29" s="3"/>
      <c r="IOQ29" s="564"/>
      <c r="IOR29" s="3"/>
      <c r="IOS29" s="426"/>
      <c r="IOT29" s="3"/>
      <c r="IOU29" s="564"/>
      <c r="IOV29" s="3"/>
      <c r="IOW29" s="426"/>
      <c r="IOX29" s="3"/>
      <c r="IOY29" s="564"/>
      <c r="IOZ29" s="3"/>
      <c r="IPA29" s="426"/>
      <c r="IPB29" s="3"/>
      <c r="IPC29" s="564"/>
      <c r="IPD29" s="3"/>
      <c r="IPE29" s="426"/>
      <c r="IPF29" s="3"/>
      <c r="IPG29" s="564"/>
      <c r="IPH29" s="3"/>
      <c r="IPI29" s="426"/>
      <c r="IPJ29" s="3"/>
      <c r="IPK29" s="564"/>
      <c r="IPL29" s="3"/>
      <c r="IPM29" s="426"/>
      <c r="IPN29" s="3"/>
      <c r="IPO29" s="564"/>
      <c r="IPP29" s="3"/>
      <c r="IPQ29" s="426"/>
      <c r="IPR29" s="3"/>
      <c r="IPS29" s="564"/>
      <c r="IPT29" s="3"/>
      <c r="IPU29" s="426"/>
      <c r="IPV29" s="3"/>
      <c r="IPW29" s="564"/>
      <c r="IPX29" s="3"/>
      <c r="IPY29" s="426"/>
      <c r="IPZ29" s="3"/>
      <c r="IQA29" s="564"/>
      <c r="IQB29" s="3"/>
      <c r="IQC29" s="426"/>
      <c r="IQD29" s="3"/>
      <c r="IQE29" s="564"/>
      <c r="IQF29" s="3"/>
      <c r="IQG29" s="426"/>
      <c r="IQH29" s="3"/>
      <c r="IQI29" s="564"/>
      <c r="IQJ29" s="3"/>
      <c r="IQK29" s="426"/>
      <c r="IQL29" s="3"/>
      <c r="IQM29" s="564"/>
      <c r="IQN29" s="3"/>
      <c r="IQO29" s="426"/>
      <c r="IQP29" s="3"/>
      <c r="IQQ29" s="564"/>
      <c r="IQR29" s="3"/>
      <c r="IQS29" s="426"/>
      <c r="IQT29" s="3"/>
      <c r="IQU29" s="564"/>
      <c r="IQV29" s="3"/>
      <c r="IQW29" s="426"/>
      <c r="IQX29" s="3"/>
      <c r="IQY29" s="564"/>
      <c r="IQZ29" s="3"/>
      <c r="IRA29" s="426"/>
      <c r="IRB29" s="3"/>
      <c r="IRC29" s="564"/>
      <c r="IRD29" s="3"/>
      <c r="IRE29" s="426"/>
      <c r="IRF29" s="3"/>
      <c r="IRG29" s="564"/>
      <c r="IRH29" s="3"/>
      <c r="IRI29" s="426"/>
      <c r="IRJ29" s="3"/>
      <c r="IRK29" s="564"/>
      <c r="IRL29" s="3"/>
      <c r="IRM29" s="426"/>
      <c r="IRN29" s="3"/>
      <c r="IRO29" s="564"/>
      <c r="IRP29" s="3"/>
      <c r="IRQ29" s="426"/>
      <c r="IRR29" s="3"/>
      <c r="IRS29" s="564"/>
      <c r="IRT29" s="3"/>
      <c r="IRU29" s="426"/>
      <c r="IRV29" s="3"/>
      <c r="IRW29" s="564"/>
      <c r="IRX29" s="3"/>
      <c r="IRY29" s="426"/>
      <c r="IRZ29" s="3"/>
      <c r="ISA29" s="564"/>
      <c r="ISB29" s="3"/>
      <c r="ISC29" s="426"/>
      <c r="ISD29" s="3"/>
      <c r="ISE29" s="564"/>
      <c r="ISF29" s="3"/>
      <c r="ISG29" s="426"/>
      <c r="ISH29" s="3"/>
      <c r="ISI29" s="564"/>
      <c r="ISJ29" s="3"/>
      <c r="ISK29" s="426"/>
      <c r="ISL29" s="3"/>
      <c r="ISM29" s="564"/>
      <c r="ISN29" s="3"/>
      <c r="ISO29" s="426"/>
      <c r="ISP29" s="3"/>
      <c r="ISQ29" s="564"/>
      <c r="ISR29" s="3"/>
      <c r="ISS29" s="426"/>
      <c r="IST29" s="3"/>
      <c r="ISU29" s="564"/>
      <c r="ISV29" s="3"/>
      <c r="ISW29" s="426"/>
      <c r="ISX29" s="3"/>
      <c r="ISY29" s="564"/>
      <c r="ISZ29" s="3"/>
      <c r="ITA29" s="426"/>
      <c r="ITB29" s="3"/>
      <c r="ITC29" s="564"/>
      <c r="ITD29" s="3"/>
      <c r="ITE29" s="426"/>
      <c r="ITF29" s="3"/>
      <c r="ITG29" s="564"/>
      <c r="ITH29" s="3"/>
      <c r="ITI29" s="426"/>
      <c r="ITJ29" s="3"/>
      <c r="ITK29" s="564"/>
      <c r="ITL29" s="3"/>
      <c r="ITM29" s="426"/>
      <c r="ITN29" s="3"/>
      <c r="ITO29" s="564"/>
      <c r="ITP29" s="3"/>
      <c r="ITQ29" s="426"/>
      <c r="ITR29" s="3"/>
      <c r="ITS29" s="564"/>
      <c r="ITT29" s="3"/>
      <c r="ITU29" s="426"/>
      <c r="ITV29" s="3"/>
      <c r="ITW29" s="564"/>
      <c r="ITX29" s="3"/>
      <c r="ITY29" s="426"/>
      <c r="ITZ29" s="3"/>
      <c r="IUA29" s="564"/>
      <c r="IUB29" s="3"/>
      <c r="IUC29" s="426"/>
      <c r="IUD29" s="3"/>
      <c r="IUE29" s="564"/>
      <c r="IUF29" s="3"/>
      <c r="IUG29" s="426"/>
      <c r="IUH29" s="3"/>
      <c r="IUI29" s="564"/>
      <c r="IUJ29" s="3"/>
      <c r="IUK29" s="426"/>
      <c r="IUL29" s="3"/>
      <c r="IUM29" s="564"/>
      <c r="IUN29" s="3"/>
      <c r="IUO29" s="426"/>
      <c r="IUP29" s="3"/>
      <c r="IUQ29" s="564"/>
      <c r="IUR29" s="3"/>
      <c r="IUS29" s="426"/>
      <c r="IUT29" s="3"/>
      <c r="IUU29" s="564"/>
      <c r="IUV29" s="3"/>
      <c r="IUW29" s="426"/>
      <c r="IUX29" s="3"/>
      <c r="IUY29" s="564"/>
      <c r="IUZ29" s="3"/>
      <c r="IVA29" s="426"/>
      <c r="IVB29" s="3"/>
      <c r="IVC29" s="564"/>
      <c r="IVD29" s="3"/>
      <c r="IVE29" s="426"/>
      <c r="IVF29" s="3"/>
      <c r="IVG29" s="564"/>
      <c r="IVH29" s="3"/>
      <c r="IVI29" s="426"/>
      <c r="IVJ29" s="3"/>
      <c r="IVK29" s="564"/>
      <c r="IVL29" s="3"/>
      <c r="IVM29" s="426"/>
      <c r="IVN29" s="3"/>
      <c r="IVO29" s="564"/>
      <c r="IVP29" s="3"/>
      <c r="IVQ29" s="426"/>
      <c r="IVR29" s="3"/>
      <c r="IVS29" s="564"/>
      <c r="IVT29" s="3"/>
      <c r="IVU29" s="426"/>
      <c r="IVV29" s="3"/>
      <c r="IVW29" s="564"/>
      <c r="IVX29" s="3"/>
      <c r="IVY29" s="426"/>
      <c r="IVZ29" s="3"/>
      <c r="IWA29" s="564"/>
      <c r="IWB29" s="3"/>
      <c r="IWC29" s="426"/>
      <c r="IWD29" s="3"/>
      <c r="IWE29" s="564"/>
      <c r="IWF29" s="3"/>
      <c r="IWG29" s="426"/>
      <c r="IWH29" s="3"/>
      <c r="IWI29" s="564"/>
      <c r="IWJ29" s="3"/>
      <c r="IWK29" s="426"/>
      <c r="IWL29" s="3"/>
      <c r="IWM29" s="564"/>
      <c r="IWN29" s="3"/>
      <c r="IWO29" s="426"/>
      <c r="IWP29" s="3"/>
      <c r="IWQ29" s="564"/>
      <c r="IWR29" s="3"/>
      <c r="IWS29" s="426"/>
      <c r="IWT29" s="3"/>
      <c r="IWU29" s="564"/>
      <c r="IWV29" s="3"/>
      <c r="IWW29" s="426"/>
      <c r="IWX29" s="3"/>
      <c r="IWY29" s="564"/>
      <c r="IWZ29" s="3"/>
      <c r="IXA29" s="426"/>
      <c r="IXB29" s="3"/>
      <c r="IXC29" s="564"/>
      <c r="IXD29" s="3"/>
      <c r="IXE29" s="426"/>
      <c r="IXF29" s="3"/>
      <c r="IXG29" s="564"/>
      <c r="IXH29" s="3"/>
      <c r="IXI29" s="426"/>
      <c r="IXJ29" s="3"/>
      <c r="IXK29" s="564"/>
      <c r="IXL29" s="3"/>
      <c r="IXM29" s="426"/>
      <c r="IXN29" s="3"/>
      <c r="IXO29" s="564"/>
      <c r="IXP29" s="3"/>
      <c r="IXQ29" s="426"/>
      <c r="IXR29" s="3"/>
      <c r="IXS29" s="564"/>
      <c r="IXT29" s="3"/>
      <c r="IXU29" s="426"/>
      <c r="IXV29" s="3"/>
      <c r="IXW29" s="564"/>
      <c r="IXX29" s="3"/>
      <c r="IXY29" s="426"/>
      <c r="IXZ29" s="3"/>
      <c r="IYA29" s="564"/>
      <c r="IYB29" s="3"/>
      <c r="IYC29" s="426"/>
      <c r="IYD29" s="3"/>
      <c r="IYE29" s="564"/>
      <c r="IYF29" s="3"/>
      <c r="IYG29" s="426"/>
      <c r="IYH29" s="3"/>
      <c r="IYI29" s="564"/>
      <c r="IYJ29" s="3"/>
      <c r="IYK29" s="426"/>
      <c r="IYL29" s="3"/>
      <c r="IYM29" s="564"/>
      <c r="IYN29" s="3"/>
      <c r="IYO29" s="426"/>
      <c r="IYP29" s="3"/>
      <c r="IYQ29" s="564"/>
      <c r="IYR29" s="3"/>
      <c r="IYS29" s="426"/>
      <c r="IYT29" s="3"/>
      <c r="IYU29" s="564"/>
      <c r="IYV29" s="3"/>
      <c r="IYW29" s="426"/>
      <c r="IYX29" s="3"/>
      <c r="IYY29" s="564"/>
      <c r="IYZ29" s="3"/>
      <c r="IZA29" s="426"/>
      <c r="IZB29" s="3"/>
      <c r="IZC29" s="564"/>
      <c r="IZD29" s="3"/>
      <c r="IZE29" s="426"/>
      <c r="IZF29" s="3"/>
      <c r="IZG29" s="564"/>
      <c r="IZH29" s="3"/>
      <c r="IZI29" s="426"/>
      <c r="IZJ29" s="3"/>
      <c r="IZK29" s="564"/>
      <c r="IZL29" s="3"/>
      <c r="IZM29" s="426"/>
      <c r="IZN29" s="3"/>
      <c r="IZO29" s="564"/>
      <c r="IZP29" s="3"/>
      <c r="IZQ29" s="426"/>
      <c r="IZR29" s="3"/>
      <c r="IZS29" s="564"/>
      <c r="IZT29" s="3"/>
      <c r="IZU29" s="426"/>
      <c r="IZV29" s="3"/>
      <c r="IZW29" s="564"/>
      <c r="IZX29" s="3"/>
      <c r="IZY29" s="426"/>
      <c r="IZZ29" s="3"/>
      <c r="JAA29" s="564"/>
      <c r="JAB29" s="3"/>
      <c r="JAC29" s="426"/>
      <c r="JAD29" s="3"/>
      <c r="JAE29" s="564"/>
      <c r="JAF29" s="3"/>
      <c r="JAG29" s="426"/>
      <c r="JAH29" s="3"/>
      <c r="JAI29" s="564"/>
      <c r="JAJ29" s="3"/>
      <c r="JAK29" s="426"/>
      <c r="JAL29" s="3"/>
      <c r="JAM29" s="564"/>
      <c r="JAN29" s="3"/>
      <c r="JAO29" s="426"/>
      <c r="JAP29" s="3"/>
      <c r="JAQ29" s="564"/>
      <c r="JAR29" s="3"/>
      <c r="JAS29" s="426"/>
      <c r="JAT29" s="3"/>
      <c r="JAU29" s="564"/>
      <c r="JAV29" s="3"/>
      <c r="JAW29" s="426"/>
      <c r="JAX29" s="3"/>
      <c r="JAY29" s="564"/>
      <c r="JAZ29" s="3"/>
      <c r="JBA29" s="426"/>
      <c r="JBB29" s="3"/>
      <c r="JBC29" s="564"/>
      <c r="JBD29" s="3"/>
      <c r="JBE29" s="426"/>
      <c r="JBF29" s="3"/>
      <c r="JBG29" s="564"/>
      <c r="JBH29" s="3"/>
      <c r="JBI29" s="426"/>
      <c r="JBJ29" s="3"/>
      <c r="JBK29" s="564"/>
      <c r="JBL29" s="3"/>
      <c r="JBM29" s="426"/>
      <c r="JBN29" s="3"/>
      <c r="JBO29" s="564"/>
      <c r="JBP29" s="3"/>
      <c r="JBQ29" s="426"/>
      <c r="JBR29" s="3"/>
      <c r="JBS29" s="564"/>
      <c r="JBT29" s="3"/>
      <c r="JBU29" s="426"/>
      <c r="JBV29" s="3"/>
      <c r="JBW29" s="564"/>
      <c r="JBX29" s="3"/>
      <c r="JBY29" s="426"/>
      <c r="JBZ29" s="3"/>
      <c r="JCA29" s="564"/>
      <c r="JCB29" s="3"/>
      <c r="JCC29" s="426"/>
      <c r="JCD29" s="3"/>
      <c r="JCE29" s="564"/>
      <c r="JCF29" s="3"/>
      <c r="JCG29" s="426"/>
      <c r="JCH29" s="3"/>
      <c r="JCI29" s="564"/>
      <c r="JCJ29" s="3"/>
      <c r="JCK29" s="426"/>
      <c r="JCL29" s="3"/>
      <c r="JCM29" s="564"/>
      <c r="JCN29" s="3"/>
      <c r="JCO29" s="426"/>
      <c r="JCP29" s="3"/>
      <c r="JCQ29" s="564"/>
      <c r="JCR29" s="3"/>
      <c r="JCS29" s="426"/>
      <c r="JCT29" s="3"/>
      <c r="JCU29" s="564"/>
      <c r="JCV29" s="3"/>
      <c r="JCW29" s="426"/>
      <c r="JCX29" s="3"/>
      <c r="JCY29" s="564"/>
      <c r="JCZ29" s="3"/>
      <c r="JDA29" s="426"/>
      <c r="JDB29" s="3"/>
      <c r="JDC29" s="564"/>
      <c r="JDD29" s="3"/>
      <c r="JDE29" s="426"/>
      <c r="JDF29" s="3"/>
      <c r="JDG29" s="564"/>
      <c r="JDH29" s="3"/>
      <c r="JDI29" s="426"/>
      <c r="JDJ29" s="3"/>
      <c r="JDK29" s="564"/>
      <c r="JDL29" s="3"/>
      <c r="JDM29" s="426"/>
      <c r="JDN29" s="3"/>
      <c r="JDO29" s="564"/>
      <c r="JDP29" s="3"/>
      <c r="JDQ29" s="426"/>
      <c r="JDR29" s="3"/>
      <c r="JDS29" s="564"/>
      <c r="JDT29" s="3"/>
      <c r="JDU29" s="426"/>
      <c r="JDV29" s="3"/>
      <c r="JDW29" s="564"/>
      <c r="JDX29" s="3"/>
      <c r="JDY29" s="426"/>
      <c r="JDZ29" s="3"/>
      <c r="JEA29" s="564"/>
      <c r="JEB29" s="3"/>
      <c r="JEC29" s="426"/>
      <c r="JED29" s="3"/>
      <c r="JEE29" s="564"/>
      <c r="JEF29" s="3"/>
      <c r="JEG29" s="426"/>
      <c r="JEH29" s="3"/>
      <c r="JEI29" s="564"/>
      <c r="JEJ29" s="3"/>
      <c r="JEK29" s="426"/>
      <c r="JEL29" s="3"/>
      <c r="JEM29" s="564"/>
      <c r="JEN29" s="3"/>
      <c r="JEO29" s="426"/>
      <c r="JEP29" s="3"/>
      <c r="JEQ29" s="564"/>
      <c r="JER29" s="3"/>
      <c r="JES29" s="426"/>
      <c r="JET29" s="3"/>
      <c r="JEU29" s="564"/>
      <c r="JEV29" s="3"/>
      <c r="JEW29" s="426"/>
      <c r="JEX29" s="3"/>
      <c r="JEY29" s="564"/>
      <c r="JEZ29" s="3"/>
      <c r="JFA29" s="426"/>
      <c r="JFB29" s="3"/>
      <c r="JFC29" s="564"/>
      <c r="JFD29" s="3"/>
      <c r="JFE29" s="426"/>
      <c r="JFF29" s="3"/>
      <c r="JFG29" s="564"/>
      <c r="JFH29" s="3"/>
      <c r="JFI29" s="426"/>
      <c r="JFJ29" s="3"/>
      <c r="JFK29" s="564"/>
      <c r="JFL29" s="3"/>
      <c r="JFM29" s="426"/>
      <c r="JFN29" s="3"/>
      <c r="JFO29" s="564"/>
      <c r="JFP29" s="3"/>
      <c r="JFQ29" s="426"/>
      <c r="JFR29" s="3"/>
      <c r="JFS29" s="564"/>
      <c r="JFT29" s="3"/>
      <c r="JFU29" s="426"/>
      <c r="JFV29" s="3"/>
      <c r="JFW29" s="564"/>
      <c r="JFX29" s="3"/>
      <c r="JFY29" s="426"/>
      <c r="JFZ29" s="3"/>
      <c r="JGA29" s="564"/>
      <c r="JGB29" s="3"/>
      <c r="JGC29" s="426"/>
      <c r="JGD29" s="3"/>
      <c r="JGE29" s="564"/>
      <c r="JGF29" s="3"/>
      <c r="JGG29" s="426"/>
      <c r="JGH29" s="3"/>
      <c r="JGI29" s="564"/>
      <c r="JGJ29" s="3"/>
      <c r="JGK29" s="426"/>
      <c r="JGL29" s="3"/>
      <c r="JGM29" s="564"/>
      <c r="JGN29" s="3"/>
      <c r="JGO29" s="426"/>
      <c r="JGP29" s="3"/>
      <c r="JGQ29" s="564"/>
      <c r="JGR29" s="3"/>
      <c r="JGS29" s="426"/>
      <c r="JGT29" s="3"/>
      <c r="JGU29" s="564"/>
      <c r="JGV29" s="3"/>
      <c r="JGW29" s="426"/>
      <c r="JGX29" s="3"/>
      <c r="JGY29" s="564"/>
      <c r="JGZ29" s="3"/>
      <c r="JHA29" s="426"/>
      <c r="JHB29" s="3"/>
      <c r="JHC29" s="564"/>
      <c r="JHD29" s="3"/>
      <c r="JHE29" s="426"/>
      <c r="JHF29" s="3"/>
      <c r="JHG29" s="564"/>
      <c r="JHH29" s="3"/>
      <c r="JHI29" s="426"/>
      <c r="JHJ29" s="3"/>
      <c r="JHK29" s="564"/>
      <c r="JHL29" s="3"/>
      <c r="JHM29" s="426"/>
      <c r="JHN29" s="3"/>
      <c r="JHO29" s="564"/>
      <c r="JHP29" s="3"/>
      <c r="JHQ29" s="426"/>
      <c r="JHR29" s="3"/>
      <c r="JHS29" s="564"/>
      <c r="JHT29" s="3"/>
      <c r="JHU29" s="426"/>
      <c r="JHV29" s="3"/>
      <c r="JHW29" s="564"/>
      <c r="JHX29" s="3"/>
      <c r="JHY29" s="426"/>
      <c r="JHZ29" s="3"/>
      <c r="JIA29" s="564"/>
      <c r="JIB29" s="3"/>
      <c r="JIC29" s="426"/>
      <c r="JID29" s="3"/>
      <c r="JIE29" s="564"/>
      <c r="JIF29" s="3"/>
      <c r="JIG29" s="426"/>
      <c r="JIH29" s="3"/>
      <c r="JII29" s="564"/>
      <c r="JIJ29" s="3"/>
      <c r="JIK29" s="426"/>
      <c r="JIL29" s="3"/>
      <c r="JIM29" s="564"/>
      <c r="JIN29" s="3"/>
      <c r="JIO29" s="426"/>
      <c r="JIP29" s="3"/>
      <c r="JIQ29" s="564"/>
      <c r="JIR29" s="3"/>
      <c r="JIS29" s="426"/>
      <c r="JIT29" s="3"/>
      <c r="JIU29" s="564"/>
      <c r="JIV29" s="3"/>
      <c r="JIW29" s="426"/>
      <c r="JIX29" s="3"/>
      <c r="JIY29" s="564"/>
      <c r="JIZ29" s="3"/>
      <c r="JJA29" s="426"/>
      <c r="JJB29" s="3"/>
      <c r="JJC29" s="564"/>
      <c r="JJD29" s="3"/>
      <c r="JJE29" s="426"/>
      <c r="JJF29" s="3"/>
      <c r="JJG29" s="564"/>
      <c r="JJH29" s="3"/>
      <c r="JJI29" s="426"/>
      <c r="JJJ29" s="3"/>
      <c r="JJK29" s="564"/>
      <c r="JJL29" s="3"/>
      <c r="JJM29" s="426"/>
      <c r="JJN29" s="3"/>
      <c r="JJO29" s="564"/>
      <c r="JJP29" s="3"/>
      <c r="JJQ29" s="426"/>
      <c r="JJR29" s="3"/>
      <c r="JJS29" s="564"/>
      <c r="JJT29" s="3"/>
      <c r="JJU29" s="426"/>
      <c r="JJV29" s="3"/>
      <c r="JJW29" s="564"/>
      <c r="JJX29" s="3"/>
      <c r="JJY29" s="426"/>
      <c r="JJZ29" s="3"/>
      <c r="JKA29" s="564"/>
      <c r="JKB29" s="3"/>
      <c r="JKC29" s="426"/>
      <c r="JKD29" s="3"/>
      <c r="JKE29" s="564"/>
      <c r="JKF29" s="3"/>
      <c r="JKG29" s="426"/>
      <c r="JKH29" s="3"/>
      <c r="JKI29" s="564"/>
      <c r="JKJ29" s="3"/>
      <c r="JKK29" s="426"/>
      <c r="JKL29" s="3"/>
      <c r="JKM29" s="564"/>
      <c r="JKN29" s="3"/>
      <c r="JKO29" s="426"/>
      <c r="JKP29" s="3"/>
      <c r="JKQ29" s="564"/>
      <c r="JKR29" s="3"/>
      <c r="JKS29" s="426"/>
      <c r="JKT29" s="3"/>
      <c r="JKU29" s="564"/>
      <c r="JKV29" s="3"/>
      <c r="JKW29" s="426"/>
      <c r="JKX29" s="3"/>
      <c r="JKY29" s="564"/>
      <c r="JKZ29" s="3"/>
      <c r="JLA29" s="426"/>
      <c r="JLB29" s="3"/>
      <c r="JLC29" s="564"/>
      <c r="JLD29" s="3"/>
      <c r="JLE29" s="426"/>
      <c r="JLF29" s="3"/>
      <c r="JLG29" s="564"/>
      <c r="JLH29" s="3"/>
      <c r="JLI29" s="426"/>
      <c r="JLJ29" s="3"/>
      <c r="JLK29" s="564"/>
      <c r="JLL29" s="3"/>
      <c r="JLM29" s="426"/>
      <c r="JLN29" s="3"/>
      <c r="JLO29" s="564"/>
      <c r="JLP29" s="3"/>
      <c r="JLQ29" s="426"/>
      <c r="JLR29" s="3"/>
      <c r="JLS29" s="564"/>
      <c r="JLT29" s="3"/>
      <c r="JLU29" s="426"/>
      <c r="JLV29" s="3"/>
      <c r="JLW29" s="564"/>
      <c r="JLX29" s="3"/>
      <c r="JLY29" s="426"/>
      <c r="JLZ29" s="3"/>
      <c r="JMA29" s="564"/>
      <c r="JMB29" s="3"/>
      <c r="JMC29" s="426"/>
      <c r="JMD29" s="3"/>
      <c r="JME29" s="564"/>
      <c r="JMF29" s="3"/>
      <c r="JMG29" s="426"/>
      <c r="JMH29" s="3"/>
      <c r="JMI29" s="564"/>
      <c r="JMJ29" s="3"/>
      <c r="JMK29" s="426"/>
      <c r="JML29" s="3"/>
      <c r="JMM29" s="564"/>
      <c r="JMN29" s="3"/>
      <c r="JMO29" s="426"/>
      <c r="JMP29" s="3"/>
      <c r="JMQ29" s="564"/>
      <c r="JMR29" s="3"/>
      <c r="JMS29" s="426"/>
      <c r="JMT29" s="3"/>
      <c r="JMU29" s="564"/>
      <c r="JMV29" s="3"/>
      <c r="JMW29" s="426"/>
      <c r="JMX29" s="3"/>
      <c r="JMY29" s="564"/>
      <c r="JMZ29" s="3"/>
      <c r="JNA29" s="426"/>
      <c r="JNB29" s="3"/>
      <c r="JNC29" s="564"/>
      <c r="JND29" s="3"/>
      <c r="JNE29" s="426"/>
      <c r="JNF29" s="3"/>
      <c r="JNG29" s="564"/>
      <c r="JNH29" s="3"/>
      <c r="JNI29" s="426"/>
      <c r="JNJ29" s="3"/>
      <c r="JNK29" s="564"/>
      <c r="JNL29" s="3"/>
      <c r="JNM29" s="426"/>
      <c r="JNN29" s="3"/>
      <c r="JNO29" s="564"/>
      <c r="JNP29" s="3"/>
      <c r="JNQ29" s="426"/>
      <c r="JNR29" s="3"/>
      <c r="JNS29" s="564"/>
      <c r="JNT29" s="3"/>
      <c r="JNU29" s="426"/>
      <c r="JNV29" s="3"/>
      <c r="JNW29" s="564"/>
      <c r="JNX29" s="3"/>
      <c r="JNY29" s="426"/>
      <c r="JNZ29" s="3"/>
      <c r="JOA29" s="564"/>
      <c r="JOB29" s="3"/>
      <c r="JOC29" s="426"/>
      <c r="JOD29" s="3"/>
      <c r="JOE29" s="564"/>
      <c r="JOF29" s="3"/>
      <c r="JOG29" s="426"/>
      <c r="JOH29" s="3"/>
      <c r="JOI29" s="564"/>
      <c r="JOJ29" s="3"/>
      <c r="JOK29" s="426"/>
      <c r="JOL29" s="3"/>
      <c r="JOM29" s="564"/>
      <c r="JON29" s="3"/>
      <c r="JOO29" s="426"/>
      <c r="JOP29" s="3"/>
      <c r="JOQ29" s="564"/>
      <c r="JOR29" s="3"/>
      <c r="JOS29" s="426"/>
      <c r="JOT29" s="3"/>
      <c r="JOU29" s="564"/>
      <c r="JOV29" s="3"/>
      <c r="JOW29" s="426"/>
      <c r="JOX29" s="3"/>
      <c r="JOY29" s="564"/>
      <c r="JOZ29" s="3"/>
      <c r="JPA29" s="426"/>
      <c r="JPB29" s="3"/>
      <c r="JPC29" s="564"/>
      <c r="JPD29" s="3"/>
      <c r="JPE29" s="426"/>
      <c r="JPF29" s="3"/>
      <c r="JPG29" s="564"/>
      <c r="JPH29" s="3"/>
      <c r="JPI29" s="426"/>
      <c r="JPJ29" s="3"/>
      <c r="JPK29" s="564"/>
      <c r="JPL29" s="3"/>
      <c r="JPM29" s="426"/>
      <c r="JPN29" s="3"/>
      <c r="JPO29" s="564"/>
      <c r="JPP29" s="3"/>
      <c r="JPQ29" s="426"/>
      <c r="JPR29" s="3"/>
      <c r="JPS29" s="564"/>
      <c r="JPT29" s="3"/>
      <c r="JPU29" s="426"/>
      <c r="JPV29" s="3"/>
      <c r="JPW29" s="564"/>
      <c r="JPX29" s="3"/>
      <c r="JPY29" s="426"/>
      <c r="JPZ29" s="3"/>
      <c r="JQA29" s="564"/>
      <c r="JQB29" s="3"/>
      <c r="JQC29" s="426"/>
      <c r="JQD29" s="3"/>
      <c r="JQE29" s="564"/>
      <c r="JQF29" s="3"/>
      <c r="JQG29" s="426"/>
      <c r="JQH29" s="3"/>
      <c r="JQI29" s="564"/>
      <c r="JQJ29" s="3"/>
      <c r="JQK29" s="426"/>
      <c r="JQL29" s="3"/>
      <c r="JQM29" s="564"/>
      <c r="JQN29" s="3"/>
      <c r="JQO29" s="426"/>
      <c r="JQP29" s="3"/>
      <c r="JQQ29" s="564"/>
      <c r="JQR29" s="3"/>
      <c r="JQS29" s="426"/>
      <c r="JQT29" s="3"/>
      <c r="JQU29" s="564"/>
      <c r="JQV29" s="3"/>
      <c r="JQW29" s="426"/>
      <c r="JQX29" s="3"/>
      <c r="JQY29" s="564"/>
      <c r="JQZ29" s="3"/>
      <c r="JRA29" s="426"/>
      <c r="JRB29" s="3"/>
      <c r="JRC29" s="564"/>
      <c r="JRD29" s="3"/>
      <c r="JRE29" s="426"/>
      <c r="JRF29" s="3"/>
      <c r="JRG29" s="564"/>
      <c r="JRH29" s="3"/>
      <c r="JRI29" s="426"/>
      <c r="JRJ29" s="3"/>
      <c r="JRK29" s="564"/>
      <c r="JRL29" s="3"/>
      <c r="JRM29" s="426"/>
      <c r="JRN29" s="3"/>
      <c r="JRO29" s="564"/>
      <c r="JRP29" s="3"/>
      <c r="JRQ29" s="426"/>
      <c r="JRR29" s="3"/>
      <c r="JRS29" s="564"/>
      <c r="JRT29" s="3"/>
      <c r="JRU29" s="426"/>
      <c r="JRV29" s="3"/>
      <c r="JRW29" s="564"/>
      <c r="JRX29" s="3"/>
      <c r="JRY29" s="426"/>
      <c r="JRZ29" s="3"/>
      <c r="JSA29" s="564"/>
      <c r="JSB29" s="3"/>
      <c r="JSC29" s="426"/>
      <c r="JSD29" s="3"/>
      <c r="JSE29" s="564"/>
      <c r="JSF29" s="3"/>
      <c r="JSG29" s="426"/>
      <c r="JSH29" s="3"/>
      <c r="JSI29" s="564"/>
      <c r="JSJ29" s="3"/>
      <c r="JSK29" s="426"/>
      <c r="JSL29" s="3"/>
      <c r="JSM29" s="564"/>
      <c r="JSN29" s="3"/>
      <c r="JSO29" s="426"/>
      <c r="JSP29" s="3"/>
      <c r="JSQ29" s="564"/>
      <c r="JSR29" s="3"/>
      <c r="JSS29" s="426"/>
      <c r="JST29" s="3"/>
      <c r="JSU29" s="564"/>
      <c r="JSV29" s="3"/>
      <c r="JSW29" s="426"/>
      <c r="JSX29" s="3"/>
      <c r="JSY29" s="564"/>
      <c r="JSZ29" s="3"/>
      <c r="JTA29" s="426"/>
      <c r="JTB29" s="3"/>
      <c r="JTC29" s="564"/>
      <c r="JTD29" s="3"/>
      <c r="JTE29" s="426"/>
      <c r="JTF29" s="3"/>
      <c r="JTG29" s="564"/>
      <c r="JTH29" s="3"/>
      <c r="JTI29" s="426"/>
      <c r="JTJ29" s="3"/>
      <c r="JTK29" s="564"/>
      <c r="JTL29" s="3"/>
      <c r="JTM29" s="426"/>
      <c r="JTN29" s="3"/>
      <c r="JTO29" s="564"/>
      <c r="JTP29" s="3"/>
      <c r="JTQ29" s="426"/>
      <c r="JTR29" s="3"/>
      <c r="JTS29" s="564"/>
      <c r="JTT29" s="3"/>
      <c r="JTU29" s="426"/>
      <c r="JTV29" s="3"/>
      <c r="JTW29" s="564"/>
      <c r="JTX29" s="3"/>
      <c r="JTY29" s="426"/>
      <c r="JTZ29" s="3"/>
      <c r="JUA29" s="564"/>
      <c r="JUB29" s="3"/>
      <c r="JUC29" s="426"/>
      <c r="JUD29" s="3"/>
      <c r="JUE29" s="564"/>
      <c r="JUF29" s="3"/>
      <c r="JUG29" s="426"/>
      <c r="JUH29" s="3"/>
      <c r="JUI29" s="564"/>
      <c r="JUJ29" s="3"/>
      <c r="JUK29" s="426"/>
      <c r="JUL29" s="3"/>
      <c r="JUM29" s="564"/>
      <c r="JUN29" s="3"/>
      <c r="JUO29" s="426"/>
      <c r="JUP29" s="3"/>
      <c r="JUQ29" s="564"/>
      <c r="JUR29" s="3"/>
      <c r="JUS29" s="426"/>
      <c r="JUT29" s="3"/>
      <c r="JUU29" s="564"/>
      <c r="JUV29" s="3"/>
      <c r="JUW29" s="426"/>
      <c r="JUX29" s="3"/>
      <c r="JUY29" s="564"/>
      <c r="JUZ29" s="3"/>
      <c r="JVA29" s="426"/>
      <c r="JVB29" s="3"/>
      <c r="JVC29" s="564"/>
      <c r="JVD29" s="3"/>
      <c r="JVE29" s="426"/>
      <c r="JVF29" s="3"/>
      <c r="JVG29" s="564"/>
      <c r="JVH29" s="3"/>
      <c r="JVI29" s="426"/>
      <c r="JVJ29" s="3"/>
      <c r="JVK29" s="564"/>
      <c r="JVL29" s="3"/>
      <c r="JVM29" s="426"/>
      <c r="JVN29" s="3"/>
      <c r="JVO29" s="564"/>
      <c r="JVP29" s="3"/>
      <c r="JVQ29" s="426"/>
      <c r="JVR29" s="3"/>
      <c r="JVS29" s="564"/>
      <c r="JVT29" s="3"/>
      <c r="JVU29" s="426"/>
      <c r="JVV29" s="3"/>
      <c r="JVW29" s="564"/>
      <c r="JVX29" s="3"/>
      <c r="JVY29" s="426"/>
      <c r="JVZ29" s="3"/>
      <c r="JWA29" s="564"/>
      <c r="JWB29" s="3"/>
      <c r="JWC29" s="426"/>
      <c r="JWD29" s="3"/>
      <c r="JWE29" s="564"/>
      <c r="JWF29" s="3"/>
      <c r="JWG29" s="426"/>
      <c r="JWH29" s="3"/>
      <c r="JWI29" s="564"/>
      <c r="JWJ29" s="3"/>
      <c r="JWK29" s="426"/>
      <c r="JWL29" s="3"/>
      <c r="JWM29" s="564"/>
      <c r="JWN29" s="3"/>
      <c r="JWO29" s="426"/>
      <c r="JWP29" s="3"/>
      <c r="JWQ29" s="564"/>
      <c r="JWR29" s="3"/>
      <c r="JWS29" s="426"/>
      <c r="JWT29" s="3"/>
      <c r="JWU29" s="564"/>
      <c r="JWV29" s="3"/>
      <c r="JWW29" s="426"/>
      <c r="JWX29" s="3"/>
      <c r="JWY29" s="564"/>
      <c r="JWZ29" s="3"/>
      <c r="JXA29" s="426"/>
      <c r="JXB29" s="3"/>
      <c r="JXC29" s="564"/>
      <c r="JXD29" s="3"/>
      <c r="JXE29" s="426"/>
      <c r="JXF29" s="3"/>
      <c r="JXG29" s="564"/>
      <c r="JXH29" s="3"/>
      <c r="JXI29" s="426"/>
      <c r="JXJ29" s="3"/>
      <c r="JXK29" s="564"/>
      <c r="JXL29" s="3"/>
      <c r="JXM29" s="426"/>
      <c r="JXN29" s="3"/>
      <c r="JXO29" s="564"/>
      <c r="JXP29" s="3"/>
      <c r="JXQ29" s="426"/>
      <c r="JXR29" s="3"/>
      <c r="JXS29" s="564"/>
      <c r="JXT29" s="3"/>
      <c r="JXU29" s="426"/>
      <c r="JXV29" s="3"/>
      <c r="JXW29" s="564"/>
      <c r="JXX29" s="3"/>
      <c r="JXY29" s="426"/>
      <c r="JXZ29" s="3"/>
      <c r="JYA29" s="564"/>
      <c r="JYB29" s="3"/>
      <c r="JYC29" s="426"/>
      <c r="JYD29" s="3"/>
      <c r="JYE29" s="564"/>
      <c r="JYF29" s="3"/>
      <c r="JYG29" s="426"/>
      <c r="JYH29" s="3"/>
      <c r="JYI29" s="564"/>
      <c r="JYJ29" s="3"/>
      <c r="JYK29" s="426"/>
      <c r="JYL29" s="3"/>
      <c r="JYM29" s="564"/>
      <c r="JYN29" s="3"/>
      <c r="JYO29" s="426"/>
      <c r="JYP29" s="3"/>
      <c r="JYQ29" s="564"/>
      <c r="JYR29" s="3"/>
      <c r="JYS29" s="426"/>
      <c r="JYT29" s="3"/>
      <c r="JYU29" s="564"/>
      <c r="JYV29" s="3"/>
      <c r="JYW29" s="426"/>
      <c r="JYX29" s="3"/>
      <c r="JYY29" s="564"/>
      <c r="JYZ29" s="3"/>
      <c r="JZA29" s="426"/>
      <c r="JZB29" s="3"/>
      <c r="JZC29" s="564"/>
      <c r="JZD29" s="3"/>
      <c r="JZE29" s="426"/>
      <c r="JZF29" s="3"/>
      <c r="JZG29" s="564"/>
      <c r="JZH29" s="3"/>
      <c r="JZI29" s="426"/>
      <c r="JZJ29" s="3"/>
      <c r="JZK29" s="564"/>
      <c r="JZL29" s="3"/>
      <c r="JZM29" s="426"/>
      <c r="JZN29" s="3"/>
      <c r="JZO29" s="564"/>
      <c r="JZP29" s="3"/>
      <c r="JZQ29" s="426"/>
      <c r="JZR29" s="3"/>
      <c r="JZS29" s="564"/>
      <c r="JZT29" s="3"/>
      <c r="JZU29" s="426"/>
      <c r="JZV29" s="3"/>
      <c r="JZW29" s="564"/>
      <c r="JZX29" s="3"/>
      <c r="JZY29" s="426"/>
      <c r="JZZ29" s="3"/>
      <c r="KAA29" s="564"/>
      <c r="KAB29" s="3"/>
      <c r="KAC29" s="426"/>
      <c r="KAD29" s="3"/>
      <c r="KAE29" s="564"/>
      <c r="KAF29" s="3"/>
      <c r="KAG29" s="426"/>
      <c r="KAH29" s="3"/>
      <c r="KAI29" s="564"/>
      <c r="KAJ29" s="3"/>
      <c r="KAK29" s="426"/>
      <c r="KAL29" s="3"/>
      <c r="KAM29" s="564"/>
      <c r="KAN29" s="3"/>
      <c r="KAO29" s="426"/>
      <c r="KAP29" s="3"/>
      <c r="KAQ29" s="564"/>
      <c r="KAR29" s="3"/>
      <c r="KAS29" s="426"/>
      <c r="KAT29" s="3"/>
      <c r="KAU29" s="564"/>
      <c r="KAV29" s="3"/>
      <c r="KAW29" s="426"/>
      <c r="KAX29" s="3"/>
      <c r="KAY29" s="564"/>
      <c r="KAZ29" s="3"/>
      <c r="KBA29" s="426"/>
      <c r="KBB29" s="3"/>
      <c r="KBC29" s="564"/>
      <c r="KBD29" s="3"/>
      <c r="KBE29" s="426"/>
      <c r="KBF29" s="3"/>
      <c r="KBG29" s="564"/>
      <c r="KBH29" s="3"/>
      <c r="KBI29" s="426"/>
      <c r="KBJ29" s="3"/>
      <c r="KBK29" s="564"/>
      <c r="KBL29" s="3"/>
      <c r="KBM29" s="426"/>
      <c r="KBN29" s="3"/>
      <c r="KBO29" s="564"/>
      <c r="KBP29" s="3"/>
      <c r="KBQ29" s="426"/>
      <c r="KBR29" s="3"/>
      <c r="KBS29" s="564"/>
      <c r="KBT29" s="3"/>
      <c r="KBU29" s="426"/>
      <c r="KBV29" s="3"/>
      <c r="KBW29" s="564"/>
      <c r="KBX29" s="3"/>
      <c r="KBY29" s="426"/>
      <c r="KBZ29" s="3"/>
      <c r="KCA29" s="564"/>
      <c r="KCB29" s="3"/>
      <c r="KCC29" s="426"/>
      <c r="KCD29" s="3"/>
      <c r="KCE29" s="564"/>
      <c r="KCF29" s="3"/>
      <c r="KCG29" s="426"/>
      <c r="KCH29" s="3"/>
      <c r="KCI29" s="564"/>
      <c r="KCJ29" s="3"/>
      <c r="KCK29" s="426"/>
      <c r="KCL29" s="3"/>
      <c r="KCM29" s="564"/>
      <c r="KCN29" s="3"/>
      <c r="KCO29" s="426"/>
      <c r="KCP29" s="3"/>
      <c r="KCQ29" s="564"/>
      <c r="KCR29" s="3"/>
      <c r="KCS29" s="426"/>
      <c r="KCT29" s="3"/>
      <c r="KCU29" s="564"/>
      <c r="KCV29" s="3"/>
      <c r="KCW29" s="426"/>
      <c r="KCX29" s="3"/>
      <c r="KCY29" s="564"/>
      <c r="KCZ29" s="3"/>
      <c r="KDA29" s="426"/>
      <c r="KDB29" s="3"/>
      <c r="KDC29" s="564"/>
      <c r="KDD29" s="3"/>
      <c r="KDE29" s="426"/>
      <c r="KDF29" s="3"/>
      <c r="KDG29" s="564"/>
      <c r="KDH29" s="3"/>
      <c r="KDI29" s="426"/>
      <c r="KDJ29" s="3"/>
      <c r="KDK29" s="564"/>
      <c r="KDL29" s="3"/>
      <c r="KDM29" s="426"/>
      <c r="KDN29" s="3"/>
      <c r="KDO29" s="564"/>
      <c r="KDP29" s="3"/>
      <c r="KDQ29" s="426"/>
      <c r="KDR29" s="3"/>
      <c r="KDS29" s="564"/>
      <c r="KDT29" s="3"/>
      <c r="KDU29" s="426"/>
      <c r="KDV29" s="3"/>
      <c r="KDW29" s="564"/>
      <c r="KDX29" s="3"/>
      <c r="KDY29" s="426"/>
      <c r="KDZ29" s="3"/>
      <c r="KEA29" s="564"/>
      <c r="KEB29" s="3"/>
      <c r="KEC29" s="426"/>
      <c r="KED29" s="3"/>
      <c r="KEE29" s="564"/>
      <c r="KEF29" s="3"/>
      <c r="KEG29" s="426"/>
      <c r="KEH29" s="3"/>
      <c r="KEI29" s="564"/>
      <c r="KEJ29" s="3"/>
      <c r="KEK29" s="426"/>
      <c r="KEL29" s="3"/>
      <c r="KEM29" s="564"/>
      <c r="KEN29" s="3"/>
      <c r="KEO29" s="426"/>
      <c r="KEP29" s="3"/>
      <c r="KEQ29" s="564"/>
      <c r="KER29" s="3"/>
      <c r="KES29" s="426"/>
      <c r="KET29" s="3"/>
      <c r="KEU29" s="564"/>
      <c r="KEV29" s="3"/>
      <c r="KEW29" s="426"/>
      <c r="KEX29" s="3"/>
      <c r="KEY29" s="564"/>
      <c r="KEZ29" s="3"/>
      <c r="KFA29" s="426"/>
      <c r="KFB29" s="3"/>
      <c r="KFC29" s="564"/>
      <c r="KFD29" s="3"/>
      <c r="KFE29" s="426"/>
      <c r="KFF29" s="3"/>
      <c r="KFG29" s="564"/>
      <c r="KFH29" s="3"/>
      <c r="KFI29" s="426"/>
      <c r="KFJ29" s="3"/>
      <c r="KFK29" s="564"/>
      <c r="KFL29" s="3"/>
      <c r="KFM29" s="426"/>
      <c r="KFN29" s="3"/>
      <c r="KFO29" s="564"/>
      <c r="KFP29" s="3"/>
      <c r="KFQ29" s="426"/>
      <c r="KFR29" s="3"/>
      <c r="KFS29" s="564"/>
      <c r="KFT29" s="3"/>
      <c r="KFU29" s="426"/>
      <c r="KFV29" s="3"/>
      <c r="KFW29" s="564"/>
      <c r="KFX29" s="3"/>
      <c r="KFY29" s="426"/>
      <c r="KFZ29" s="3"/>
      <c r="KGA29" s="564"/>
      <c r="KGB29" s="3"/>
      <c r="KGC29" s="426"/>
      <c r="KGD29" s="3"/>
      <c r="KGE29" s="564"/>
      <c r="KGF29" s="3"/>
      <c r="KGG29" s="426"/>
      <c r="KGH29" s="3"/>
      <c r="KGI29" s="564"/>
      <c r="KGJ29" s="3"/>
      <c r="KGK29" s="426"/>
      <c r="KGL29" s="3"/>
      <c r="KGM29" s="564"/>
      <c r="KGN29" s="3"/>
      <c r="KGO29" s="426"/>
      <c r="KGP29" s="3"/>
      <c r="KGQ29" s="564"/>
      <c r="KGR29" s="3"/>
      <c r="KGS29" s="426"/>
      <c r="KGT29" s="3"/>
      <c r="KGU29" s="564"/>
      <c r="KGV29" s="3"/>
      <c r="KGW29" s="426"/>
      <c r="KGX29" s="3"/>
      <c r="KGY29" s="564"/>
      <c r="KGZ29" s="3"/>
      <c r="KHA29" s="426"/>
      <c r="KHB29" s="3"/>
      <c r="KHC29" s="564"/>
      <c r="KHD29" s="3"/>
      <c r="KHE29" s="426"/>
      <c r="KHF29" s="3"/>
      <c r="KHG29" s="564"/>
      <c r="KHH29" s="3"/>
      <c r="KHI29" s="426"/>
      <c r="KHJ29" s="3"/>
      <c r="KHK29" s="564"/>
      <c r="KHL29" s="3"/>
      <c r="KHM29" s="426"/>
      <c r="KHN29" s="3"/>
      <c r="KHO29" s="564"/>
      <c r="KHP29" s="3"/>
      <c r="KHQ29" s="426"/>
      <c r="KHR29" s="3"/>
      <c r="KHS29" s="564"/>
      <c r="KHT29" s="3"/>
      <c r="KHU29" s="426"/>
      <c r="KHV29" s="3"/>
      <c r="KHW29" s="564"/>
      <c r="KHX29" s="3"/>
      <c r="KHY29" s="426"/>
      <c r="KHZ29" s="3"/>
      <c r="KIA29" s="564"/>
      <c r="KIB29" s="3"/>
      <c r="KIC29" s="426"/>
      <c r="KID29" s="3"/>
      <c r="KIE29" s="564"/>
      <c r="KIF29" s="3"/>
      <c r="KIG29" s="426"/>
      <c r="KIH29" s="3"/>
      <c r="KII29" s="564"/>
      <c r="KIJ29" s="3"/>
      <c r="KIK29" s="426"/>
      <c r="KIL29" s="3"/>
      <c r="KIM29" s="564"/>
      <c r="KIN29" s="3"/>
      <c r="KIO29" s="426"/>
      <c r="KIP29" s="3"/>
      <c r="KIQ29" s="564"/>
      <c r="KIR29" s="3"/>
      <c r="KIS29" s="426"/>
      <c r="KIT29" s="3"/>
      <c r="KIU29" s="564"/>
      <c r="KIV29" s="3"/>
      <c r="KIW29" s="426"/>
      <c r="KIX29" s="3"/>
      <c r="KIY29" s="564"/>
      <c r="KIZ29" s="3"/>
      <c r="KJA29" s="426"/>
      <c r="KJB29" s="3"/>
      <c r="KJC29" s="564"/>
      <c r="KJD29" s="3"/>
      <c r="KJE29" s="426"/>
      <c r="KJF29" s="3"/>
      <c r="KJG29" s="564"/>
      <c r="KJH29" s="3"/>
      <c r="KJI29" s="426"/>
      <c r="KJJ29" s="3"/>
      <c r="KJK29" s="564"/>
      <c r="KJL29" s="3"/>
      <c r="KJM29" s="426"/>
      <c r="KJN29" s="3"/>
      <c r="KJO29" s="564"/>
      <c r="KJP29" s="3"/>
      <c r="KJQ29" s="426"/>
      <c r="KJR29" s="3"/>
      <c r="KJS29" s="564"/>
      <c r="KJT29" s="3"/>
      <c r="KJU29" s="426"/>
      <c r="KJV29" s="3"/>
      <c r="KJW29" s="564"/>
      <c r="KJX29" s="3"/>
      <c r="KJY29" s="426"/>
      <c r="KJZ29" s="3"/>
      <c r="KKA29" s="564"/>
      <c r="KKB29" s="3"/>
      <c r="KKC29" s="426"/>
      <c r="KKD29" s="3"/>
      <c r="KKE29" s="564"/>
      <c r="KKF29" s="3"/>
      <c r="KKG29" s="426"/>
      <c r="KKH29" s="3"/>
      <c r="KKI29" s="564"/>
      <c r="KKJ29" s="3"/>
      <c r="KKK29" s="426"/>
      <c r="KKL29" s="3"/>
      <c r="KKM29" s="564"/>
      <c r="KKN29" s="3"/>
      <c r="KKO29" s="426"/>
      <c r="KKP29" s="3"/>
      <c r="KKQ29" s="564"/>
      <c r="KKR29" s="3"/>
      <c r="KKS29" s="426"/>
      <c r="KKT29" s="3"/>
      <c r="KKU29" s="564"/>
      <c r="KKV29" s="3"/>
      <c r="KKW29" s="426"/>
      <c r="KKX29" s="3"/>
      <c r="KKY29" s="564"/>
      <c r="KKZ29" s="3"/>
      <c r="KLA29" s="426"/>
      <c r="KLB29" s="3"/>
      <c r="KLC29" s="564"/>
      <c r="KLD29" s="3"/>
      <c r="KLE29" s="426"/>
      <c r="KLF29" s="3"/>
      <c r="KLG29" s="564"/>
      <c r="KLH29" s="3"/>
      <c r="KLI29" s="426"/>
      <c r="KLJ29" s="3"/>
      <c r="KLK29" s="564"/>
      <c r="KLL29" s="3"/>
      <c r="KLM29" s="426"/>
      <c r="KLN29" s="3"/>
      <c r="KLO29" s="564"/>
      <c r="KLP29" s="3"/>
      <c r="KLQ29" s="426"/>
      <c r="KLR29" s="3"/>
      <c r="KLS29" s="564"/>
      <c r="KLT29" s="3"/>
      <c r="KLU29" s="426"/>
      <c r="KLV29" s="3"/>
      <c r="KLW29" s="564"/>
      <c r="KLX29" s="3"/>
      <c r="KLY29" s="426"/>
      <c r="KLZ29" s="3"/>
      <c r="KMA29" s="564"/>
      <c r="KMB29" s="3"/>
      <c r="KMC29" s="426"/>
      <c r="KMD29" s="3"/>
      <c r="KME29" s="564"/>
      <c r="KMF29" s="3"/>
      <c r="KMG29" s="426"/>
      <c r="KMH29" s="3"/>
      <c r="KMI29" s="564"/>
      <c r="KMJ29" s="3"/>
      <c r="KMK29" s="426"/>
      <c r="KML29" s="3"/>
      <c r="KMM29" s="564"/>
      <c r="KMN29" s="3"/>
      <c r="KMO29" s="426"/>
      <c r="KMP29" s="3"/>
      <c r="KMQ29" s="564"/>
      <c r="KMR29" s="3"/>
      <c r="KMS29" s="426"/>
      <c r="KMT29" s="3"/>
      <c r="KMU29" s="564"/>
      <c r="KMV29" s="3"/>
      <c r="KMW29" s="426"/>
      <c r="KMX29" s="3"/>
      <c r="KMY29" s="564"/>
      <c r="KMZ29" s="3"/>
      <c r="KNA29" s="426"/>
      <c r="KNB29" s="3"/>
      <c r="KNC29" s="564"/>
      <c r="KND29" s="3"/>
      <c r="KNE29" s="426"/>
      <c r="KNF29" s="3"/>
      <c r="KNG29" s="564"/>
      <c r="KNH29" s="3"/>
      <c r="KNI29" s="426"/>
      <c r="KNJ29" s="3"/>
      <c r="KNK29" s="564"/>
      <c r="KNL29" s="3"/>
      <c r="KNM29" s="426"/>
      <c r="KNN29" s="3"/>
      <c r="KNO29" s="564"/>
      <c r="KNP29" s="3"/>
      <c r="KNQ29" s="426"/>
      <c r="KNR29" s="3"/>
      <c r="KNS29" s="564"/>
      <c r="KNT29" s="3"/>
      <c r="KNU29" s="426"/>
      <c r="KNV29" s="3"/>
      <c r="KNW29" s="564"/>
      <c r="KNX29" s="3"/>
      <c r="KNY29" s="426"/>
      <c r="KNZ29" s="3"/>
      <c r="KOA29" s="564"/>
      <c r="KOB29" s="3"/>
      <c r="KOC29" s="426"/>
      <c r="KOD29" s="3"/>
      <c r="KOE29" s="564"/>
      <c r="KOF29" s="3"/>
      <c r="KOG29" s="426"/>
      <c r="KOH29" s="3"/>
      <c r="KOI29" s="564"/>
      <c r="KOJ29" s="3"/>
      <c r="KOK29" s="426"/>
      <c r="KOL29" s="3"/>
      <c r="KOM29" s="564"/>
      <c r="KON29" s="3"/>
      <c r="KOO29" s="426"/>
      <c r="KOP29" s="3"/>
      <c r="KOQ29" s="564"/>
      <c r="KOR29" s="3"/>
      <c r="KOS29" s="426"/>
      <c r="KOT29" s="3"/>
      <c r="KOU29" s="564"/>
      <c r="KOV29" s="3"/>
      <c r="KOW29" s="426"/>
      <c r="KOX29" s="3"/>
      <c r="KOY29" s="564"/>
      <c r="KOZ29" s="3"/>
      <c r="KPA29" s="426"/>
      <c r="KPB29" s="3"/>
      <c r="KPC29" s="564"/>
      <c r="KPD29" s="3"/>
      <c r="KPE29" s="426"/>
      <c r="KPF29" s="3"/>
      <c r="KPG29" s="564"/>
      <c r="KPH29" s="3"/>
      <c r="KPI29" s="426"/>
      <c r="KPJ29" s="3"/>
      <c r="KPK29" s="564"/>
      <c r="KPL29" s="3"/>
      <c r="KPM29" s="426"/>
      <c r="KPN29" s="3"/>
      <c r="KPO29" s="564"/>
      <c r="KPP29" s="3"/>
      <c r="KPQ29" s="426"/>
      <c r="KPR29" s="3"/>
      <c r="KPS29" s="564"/>
      <c r="KPT29" s="3"/>
      <c r="KPU29" s="426"/>
      <c r="KPV29" s="3"/>
      <c r="KPW29" s="564"/>
      <c r="KPX29" s="3"/>
      <c r="KPY29" s="426"/>
      <c r="KPZ29" s="3"/>
      <c r="KQA29" s="564"/>
      <c r="KQB29" s="3"/>
      <c r="KQC29" s="426"/>
      <c r="KQD29" s="3"/>
      <c r="KQE29" s="564"/>
      <c r="KQF29" s="3"/>
      <c r="KQG29" s="426"/>
      <c r="KQH29" s="3"/>
      <c r="KQI29" s="564"/>
      <c r="KQJ29" s="3"/>
      <c r="KQK29" s="426"/>
      <c r="KQL29" s="3"/>
      <c r="KQM29" s="564"/>
      <c r="KQN29" s="3"/>
      <c r="KQO29" s="426"/>
      <c r="KQP29" s="3"/>
      <c r="KQQ29" s="564"/>
      <c r="KQR29" s="3"/>
      <c r="KQS29" s="426"/>
      <c r="KQT29" s="3"/>
      <c r="KQU29" s="564"/>
      <c r="KQV29" s="3"/>
      <c r="KQW29" s="426"/>
      <c r="KQX29" s="3"/>
      <c r="KQY29" s="564"/>
      <c r="KQZ29" s="3"/>
      <c r="KRA29" s="426"/>
      <c r="KRB29" s="3"/>
      <c r="KRC29" s="564"/>
      <c r="KRD29" s="3"/>
      <c r="KRE29" s="426"/>
      <c r="KRF29" s="3"/>
      <c r="KRG29" s="564"/>
      <c r="KRH29" s="3"/>
      <c r="KRI29" s="426"/>
      <c r="KRJ29" s="3"/>
      <c r="KRK29" s="564"/>
      <c r="KRL29" s="3"/>
      <c r="KRM29" s="426"/>
      <c r="KRN29" s="3"/>
      <c r="KRO29" s="564"/>
      <c r="KRP29" s="3"/>
      <c r="KRQ29" s="426"/>
      <c r="KRR29" s="3"/>
      <c r="KRS29" s="564"/>
      <c r="KRT29" s="3"/>
      <c r="KRU29" s="426"/>
      <c r="KRV29" s="3"/>
      <c r="KRW29" s="564"/>
      <c r="KRX29" s="3"/>
      <c r="KRY29" s="426"/>
      <c r="KRZ29" s="3"/>
      <c r="KSA29" s="564"/>
      <c r="KSB29" s="3"/>
      <c r="KSC29" s="426"/>
      <c r="KSD29" s="3"/>
      <c r="KSE29" s="564"/>
      <c r="KSF29" s="3"/>
      <c r="KSG29" s="426"/>
      <c r="KSH29" s="3"/>
      <c r="KSI29" s="564"/>
      <c r="KSJ29" s="3"/>
      <c r="KSK29" s="426"/>
      <c r="KSL29" s="3"/>
      <c r="KSM29" s="564"/>
      <c r="KSN29" s="3"/>
      <c r="KSO29" s="426"/>
      <c r="KSP29" s="3"/>
      <c r="KSQ29" s="564"/>
      <c r="KSR29" s="3"/>
      <c r="KSS29" s="426"/>
      <c r="KST29" s="3"/>
      <c r="KSU29" s="564"/>
      <c r="KSV29" s="3"/>
      <c r="KSW29" s="426"/>
      <c r="KSX29" s="3"/>
      <c r="KSY29" s="564"/>
      <c r="KSZ29" s="3"/>
      <c r="KTA29" s="426"/>
      <c r="KTB29" s="3"/>
      <c r="KTC29" s="564"/>
      <c r="KTD29" s="3"/>
      <c r="KTE29" s="426"/>
      <c r="KTF29" s="3"/>
      <c r="KTG29" s="564"/>
      <c r="KTH29" s="3"/>
      <c r="KTI29" s="426"/>
      <c r="KTJ29" s="3"/>
      <c r="KTK29" s="564"/>
      <c r="KTL29" s="3"/>
      <c r="KTM29" s="426"/>
      <c r="KTN29" s="3"/>
      <c r="KTO29" s="564"/>
      <c r="KTP29" s="3"/>
      <c r="KTQ29" s="426"/>
      <c r="KTR29" s="3"/>
      <c r="KTS29" s="564"/>
      <c r="KTT29" s="3"/>
      <c r="KTU29" s="426"/>
      <c r="KTV29" s="3"/>
      <c r="KTW29" s="564"/>
      <c r="KTX29" s="3"/>
      <c r="KTY29" s="426"/>
      <c r="KTZ29" s="3"/>
      <c r="KUA29" s="564"/>
      <c r="KUB29" s="3"/>
      <c r="KUC29" s="426"/>
      <c r="KUD29" s="3"/>
      <c r="KUE29" s="564"/>
      <c r="KUF29" s="3"/>
      <c r="KUG29" s="426"/>
      <c r="KUH29" s="3"/>
      <c r="KUI29" s="564"/>
      <c r="KUJ29" s="3"/>
      <c r="KUK29" s="426"/>
      <c r="KUL29" s="3"/>
      <c r="KUM29" s="564"/>
      <c r="KUN29" s="3"/>
      <c r="KUO29" s="426"/>
      <c r="KUP29" s="3"/>
      <c r="KUQ29" s="564"/>
      <c r="KUR29" s="3"/>
      <c r="KUS29" s="426"/>
      <c r="KUT29" s="3"/>
      <c r="KUU29" s="564"/>
      <c r="KUV29" s="3"/>
      <c r="KUW29" s="426"/>
      <c r="KUX29" s="3"/>
      <c r="KUY29" s="564"/>
      <c r="KUZ29" s="3"/>
      <c r="KVA29" s="426"/>
      <c r="KVB29" s="3"/>
      <c r="KVC29" s="564"/>
      <c r="KVD29" s="3"/>
      <c r="KVE29" s="426"/>
      <c r="KVF29" s="3"/>
      <c r="KVG29" s="564"/>
      <c r="KVH29" s="3"/>
      <c r="KVI29" s="426"/>
      <c r="KVJ29" s="3"/>
      <c r="KVK29" s="564"/>
      <c r="KVL29" s="3"/>
      <c r="KVM29" s="426"/>
      <c r="KVN29" s="3"/>
      <c r="KVO29" s="564"/>
      <c r="KVP29" s="3"/>
      <c r="KVQ29" s="426"/>
      <c r="KVR29" s="3"/>
      <c r="KVS29" s="564"/>
      <c r="KVT29" s="3"/>
      <c r="KVU29" s="426"/>
      <c r="KVV29" s="3"/>
      <c r="KVW29" s="564"/>
      <c r="KVX29" s="3"/>
      <c r="KVY29" s="426"/>
      <c r="KVZ29" s="3"/>
      <c r="KWA29" s="564"/>
      <c r="KWB29" s="3"/>
      <c r="KWC29" s="426"/>
      <c r="KWD29" s="3"/>
      <c r="KWE29" s="564"/>
      <c r="KWF29" s="3"/>
      <c r="KWG29" s="426"/>
      <c r="KWH29" s="3"/>
      <c r="KWI29" s="564"/>
      <c r="KWJ29" s="3"/>
      <c r="KWK29" s="426"/>
      <c r="KWL29" s="3"/>
      <c r="KWM29" s="564"/>
      <c r="KWN29" s="3"/>
      <c r="KWO29" s="426"/>
      <c r="KWP29" s="3"/>
      <c r="KWQ29" s="564"/>
      <c r="KWR29" s="3"/>
      <c r="KWS29" s="426"/>
      <c r="KWT29" s="3"/>
      <c r="KWU29" s="564"/>
      <c r="KWV29" s="3"/>
      <c r="KWW29" s="426"/>
      <c r="KWX29" s="3"/>
      <c r="KWY29" s="564"/>
      <c r="KWZ29" s="3"/>
      <c r="KXA29" s="426"/>
      <c r="KXB29" s="3"/>
      <c r="KXC29" s="564"/>
      <c r="KXD29" s="3"/>
      <c r="KXE29" s="426"/>
      <c r="KXF29" s="3"/>
      <c r="KXG29" s="564"/>
      <c r="KXH29" s="3"/>
      <c r="KXI29" s="426"/>
      <c r="KXJ29" s="3"/>
      <c r="KXK29" s="564"/>
      <c r="KXL29" s="3"/>
      <c r="KXM29" s="426"/>
      <c r="KXN29" s="3"/>
      <c r="KXO29" s="564"/>
      <c r="KXP29" s="3"/>
      <c r="KXQ29" s="426"/>
      <c r="KXR29" s="3"/>
      <c r="KXS29" s="564"/>
      <c r="KXT29" s="3"/>
      <c r="KXU29" s="426"/>
      <c r="KXV29" s="3"/>
      <c r="KXW29" s="564"/>
      <c r="KXX29" s="3"/>
      <c r="KXY29" s="426"/>
      <c r="KXZ29" s="3"/>
      <c r="KYA29" s="564"/>
      <c r="KYB29" s="3"/>
      <c r="KYC29" s="426"/>
      <c r="KYD29" s="3"/>
      <c r="KYE29" s="564"/>
      <c r="KYF29" s="3"/>
      <c r="KYG29" s="426"/>
      <c r="KYH29" s="3"/>
      <c r="KYI29" s="564"/>
      <c r="KYJ29" s="3"/>
      <c r="KYK29" s="426"/>
      <c r="KYL29" s="3"/>
      <c r="KYM29" s="564"/>
      <c r="KYN29" s="3"/>
      <c r="KYO29" s="426"/>
      <c r="KYP29" s="3"/>
      <c r="KYQ29" s="564"/>
      <c r="KYR29" s="3"/>
      <c r="KYS29" s="426"/>
      <c r="KYT29" s="3"/>
      <c r="KYU29" s="564"/>
      <c r="KYV29" s="3"/>
      <c r="KYW29" s="426"/>
      <c r="KYX29" s="3"/>
      <c r="KYY29" s="564"/>
      <c r="KYZ29" s="3"/>
      <c r="KZA29" s="426"/>
      <c r="KZB29" s="3"/>
      <c r="KZC29" s="564"/>
      <c r="KZD29" s="3"/>
      <c r="KZE29" s="426"/>
      <c r="KZF29" s="3"/>
      <c r="KZG29" s="564"/>
      <c r="KZH29" s="3"/>
      <c r="KZI29" s="426"/>
      <c r="KZJ29" s="3"/>
      <c r="KZK29" s="564"/>
      <c r="KZL29" s="3"/>
      <c r="KZM29" s="426"/>
      <c r="KZN29" s="3"/>
      <c r="KZO29" s="564"/>
      <c r="KZP29" s="3"/>
      <c r="KZQ29" s="426"/>
      <c r="KZR29" s="3"/>
      <c r="KZS29" s="564"/>
      <c r="KZT29" s="3"/>
      <c r="KZU29" s="426"/>
      <c r="KZV29" s="3"/>
      <c r="KZW29" s="564"/>
      <c r="KZX29" s="3"/>
      <c r="KZY29" s="426"/>
      <c r="KZZ29" s="3"/>
      <c r="LAA29" s="564"/>
      <c r="LAB29" s="3"/>
      <c r="LAC29" s="426"/>
      <c r="LAD29" s="3"/>
      <c r="LAE29" s="564"/>
      <c r="LAF29" s="3"/>
      <c r="LAG29" s="426"/>
      <c r="LAH29" s="3"/>
      <c r="LAI29" s="564"/>
      <c r="LAJ29" s="3"/>
      <c r="LAK29" s="426"/>
      <c r="LAL29" s="3"/>
      <c r="LAM29" s="564"/>
      <c r="LAN29" s="3"/>
      <c r="LAO29" s="426"/>
      <c r="LAP29" s="3"/>
      <c r="LAQ29" s="564"/>
      <c r="LAR29" s="3"/>
      <c r="LAS29" s="426"/>
      <c r="LAT29" s="3"/>
      <c r="LAU29" s="564"/>
      <c r="LAV29" s="3"/>
      <c r="LAW29" s="426"/>
      <c r="LAX29" s="3"/>
      <c r="LAY29" s="564"/>
      <c r="LAZ29" s="3"/>
      <c r="LBA29" s="426"/>
      <c r="LBB29" s="3"/>
      <c r="LBC29" s="564"/>
      <c r="LBD29" s="3"/>
      <c r="LBE29" s="426"/>
      <c r="LBF29" s="3"/>
      <c r="LBG29" s="564"/>
      <c r="LBH29" s="3"/>
      <c r="LBI29" s="426"/>
      <c r="LBJ29" s="3"/>
      <c r="LBK29" s="564"/>
      <c r="LBL29" s="3"/>
      <c r="LBM29" s="426"/>
      <c r="LBN29" s="3"/>
      <c r="LBO29" s="564"/>
      <c r="LBP29" s="3"/>
      <c r="LBQ29" s="426"/>
      <c r="LBR29" s="3"/>
      <c r="LBS29" s="564"/>
      <c r="LBT29" s="3"/>
      <c r="LBU29" s="426"/>
      <c r="LBV29" s="3"/>
      <c r="LBW29" s="564"/>
      <c r="LBX29" s="3"/>
      <c r="LBY29" s="426"/>
      <c r="LBZ29" s="3"/>
      <c r="LCA29" s="564"/>
      <c r="LCB29" s="3"/>
      <c r="LCC29" s="426"/>
      <c r="LCD29" s="3"/>
      <c r="LCE29" s="564"/>
      <c r="LCF29" s="3"/>
      <c r="LCG29" s="426"/>
      <c r="LCH29" s="3"/>
      <c r="LCI29" s="564"/>
      <c r="LCJ29" s="3"/>
      <c r="LCK29" s="426"/>
      <c r="LCL29" s="3"/>
      <c r="LCM29" s="564"/>
      <c r="LCN29" s="3"/>
      <c r="LCO29" s="426"/>
      <c r="LCP29" s="3"/>
      <c r="LCQ29" s="564"/>
      <c r="LCR29" s="3"/>
      <c r="LCS29" s="426"/>
      <c r="LCT29" s="3"/>
      <c r="LCU29" s="564"/>
      <c r="LCV29" s="3"/>
      <c r="LCW29" s="426"/>
      <c r="LCX29" s="3"/>
      <c r="LCY29" s="564"/>
      <c r="LCZ29" s="3"/>
      <c r="LDA29" s="426"/>
      <c r="LDB29" s="3"/>
      <c r="LDC29" s="564"/>
      <c r="LDD29" s="3"/>
      <c r="LDE29" s="426"/>
      <c r="LDF29" s="3"/>
      <c r="LDG29" s="564"/>
      <c r="LDH29" s="3"/>
      <c r="LDI29" s="426"/>
      <c r="LDJ29" s="3"/>
      <c r="LDK29" s="564"/>
      <c r="LDL29" s="3"/>
      <c r="LDM29" s="426"/>
      <c r="LDN29" s="3"/>
      <c r="LDO29" s="564"/>
      <c r="LDP29" s="3"/>
      <c r="LDQ29" s="426"/>
      <c r="LDR29" s="3"/>
      <c r="LDS29" s="564"/>
      <c r="LDT29" s="3"/>
      <c r="LDU29" s="426"/>
      <c r="LDV29" s="3"/>
      <c r="LDW29" s="564"/>
      <c r="LDX29" s="3"/>
      <c r="LDY29" s="426"/>
      <c r="LDZ29" s="3"/>
      <c r="LEA29" s="564"/>
      <c r="LEB29" s="3"/>
      <c r="LEC29" s="426"/>
      <c r="LED29" s="3"/>
      <c r="LEE29" s="564"/>
      <c r="LEF29" s="3"/>
      <c r="LEG29" s="426"/>
      <c r="LEH29" s="3"/>
      <c r="LEI29" s="564"/>
      <c r="LEJ29" s="3"/>
      <c r="LEK29" s="426"/>
      <c r="LEL29" s="3"/>
      <c r="LEM29" s="564"/>
      <c r="LEN29" s="3"/>
      <c r="LEO29" s="426"/>
      <c r="LEP29" s="3"/>
      <c r="LEQ29" s="564"/>
      <c r="LER29" s="3"/>
      <c r="LES29" s="426"/>
      <c r="LET29" s="3"/>
      <c r="LEU29" s="564"/>
      <c r="LEV29" s="3"/>
      <c r="LEW29" s="426"/>
      <c r="LEX29" s="3"/>
      <c r="LEY29" s="564"/>
      <c r="LEZ29" s="3"/>
      <c r="LFA29" s="426"/>
      <c r="LFB29" s="3"/>
      <c r="LFC29" s="564"/>
      <c r="LFD29" s="3"/>
      <c r="LFE29" s="426"/>
      <c r="LFF29" s="3"/>
      <c r="LFG29" s="564"/>
      <c r="LFH29" s="3"/>
      <c r="LFI29" s="426"/>
      <c r="LFJ29" s="3"/>
      <c r="LFK29" s="564"/>
      <c r="LFL29" s="3"/>
      <c r="LFM29" s="426"/>
      <c r="LFN29" s="3"/>
      <c r="LFO29" s="564"/>
      <c r="LFP29" s="3"/>
      <c r="LFQ29" s="426"/>
      <c r="LFR29" s="3"/>
      <c r="LFS29" s="564"/>
      <c r="LFT29" s="3"/>
      <c r="LFU29" s="426"/>
      <c r="LFV29" s="3"/>
      <c r="LFW29" s="564"/>
      <c r="LFX29" s="3"/>
      <c r="LFY29" s="426"/>
      <c r="LFZ29" s="3"/>
      <c r="LGA29" s="564"/>
      <c r="LGB29" s="3"/>
      <c r="LGC29" s="426"/>
      <c r="LGD29" s="3"/>
      <c r="LGE29" s="564"/>
      <c r="LGF29" s="3"/>
      <c r="LGG29" s="426"/>
      <c r="LGH29" s="3"/>
      <c r="LGI29" s="564"/>
      <c r="LGJ29" s="3"/>
      <c r="LGK29" s="426"/>
      <c r="LGL29" s="3"/>
      <c r="LGM29" s="564"/>
      <c r="LGN29" s="3"/>
      <c r="LGO29" s="426"/>
      <c r="LGP29" s="3"/>
      <c r="LGQ29" s="564"/>
      <c r="LGR29" s="3"/>
      <c r="LGS29" s="426"/>
      <c r="LGT29" s="3"/>
      <c r="LGU29" s="564"/>
      <c r="LGV29" s="3"/>
      <c r="LGW29" s="426"/>
      <c r="LGX29" s="3"/>
      <c r="LGY29" s="564"/>
      <c r="LGZ29" s="3"/>
      <c r="LHA29" s="426"/>
      <c r="LHB29" s="3"/>
      <c r="LHC29" s="564"/>
      <c r="LHD29" s="3"/>
      <c r="LHE29" s="426"/>
      <c r="LHF29" s="3"/>
      <c r="LHG29" s="564"/>
      <c r="LHH29" s="3"/>
      <c r="LHI29" s="426"/>
      <c r="LHJ29" s="3"/>
      <c r="LHK29" s="564"/>
      <c r="LHL29" s="3"/>
      <c r="LHM29" s="426"/>
      <c r="LHN29" s="3"/>
      <c r="LHO29" s="564"/>
      <c r="LHP29" s="3"/>
      <c r="LHQ29" s="426"/>
      <c r="LHR29" s="3"/>
      <c r="LHS29" s="564"/>
      <c r="LHT29" s="3"/>
      <c r="LHU29" s="426"/>
      <c r="LHV29" s="3"/>
      <c r="LHW29" s="564"/>
      <c r="LHX29" s="3"/>
      <c r="LHY29" s="426"/>
      <c r="LHZ29" s="3"/>
      <c r="LIA29" s="564"/>
      <c r="LIB29" s="3"/>
      <c r="LIC29" s="426"/>
      <c r="LID29" s="3"/>
      <c r="LIE29" s="564"/>
      <c r="LIF29" s="3"/>
      <c r="LIG29" s="426"/>
      <c r="LIH29" s="3"/>
      <c r="LII29" s="564"/>
      <c r="LIJ29" s="3"/>
      <c r="LIK29" s="426"/>
      <c r="LIL29" s="3"/>
      <c r="LIM29" s="564"/>
      <c r="LIN29" s="3"/>
      <c r="LIO29" s="426"/>
      <c r="LIP29" s="3"/>
      <c r="LIQ29" s="564"/>
      <c r="LIR29" s="3"/>
      <c r="LIS29" s="426"/>
      <c r="LIT29" s="3"/>
      <c r="LIU29" s="564"/>
      <c r="LIV29" s="3"/>
      <c r="LIW29" s="426"/>
      <c r="LIX29" s="3"/>
      <c r="LIY29" s="564"/>
      <c r="LIZ29" s="3"/>
      <c r="LJA29" s="426"/>
      <c r="LJB29" s="3"/>
      <c r="LJC29" s="564"/>
      <c r="LJD29" s="3"/>
      <c r="LJE29" s="426"/>
      <c r="LJF29" s="3"/>
      <c r="LJG29" s="564"/>
      <c r="LJH29" s="3"/>
      <c r="LJI29" s="426"/>
      <c r="LJJ29" s="3"/>
      <c r="LJK29" s="564"/>
      <c r="LJL29" s="3"/>
      <c r="LJM29" s="426"/>
      <c r="LJN29" s="3"/>
      <c r="LJO29" s="564"/>
      <c r="LJP29" s="3"/>
      <c r="LJQ29" s="426"/>
      <c r="LJR29" s="3"/>
      <c r="LJS29" s="564"/>
      <c r="LJT29" s="3"/>
      <c r="LJU29" s="426"/>
      <c r="LJV29" s="3"/>
      <c r="LJW29" s="564"/>
      <c r="LJX29" s="3"/>
      <c r="LJY29" s="426"/>
      <c r="LJZ29" s="3"/>
      <c r="LKA29" s="564"/>
      <c r="LKB29" s="3"/>
      <c r="LKC29" s="426"/>
      <c r="LKD29" s="3"/>
      <c r="LKE29" s="564"/>
      <c r="LKF29" s="3"/>
      <c r="LKG29" s="426"/>
      <c r="LKH29" s="3"/>
      <c r="LKI29" s="564"/>
      <c r="LKJ29" s="3"/>
      <c r="LKK29" s="426"/>
      <c r="LKL29" s="3"/>
      <c r="LKM29" s="564"/>
      <c r="LKN29" s="3"/>
      <c r="LKO29" s="426"/>
      <c r="LKP29" s="3"/>
      <c r="LKQ29" s="564"/>
      <c r="LKR29" s="3"/>
      <c r="LKS29" s="426"/>
      <c r="LKT29" s="3"/>
      <c r="LKU29" s="564"/>
      <c r="LKV29" s="3"/>
      <c r="LKW29" s="426"/>
      <c r="LKX29" s="3"/>
      <c r="LKY29" s="564"/>
      <c r="LKZ29" s="3"/>
      <c r="LLA29" s="426"/>
      <c r="LLB29" s="3"/>
      <c r="LLC29" s="564"/>
      <c r="LLD29" s="3"/>
      <c r="LLE29" s="426"/>
      <c r="LLF29" s="3"/>
      <c r="LLG29" s="564"/>
      <c r="LLH29" s="3"/>
      <c r="LLI29" s="426"/>
      <c r="LLJ29" s="3"/>
      <c r="LLK29" s="564"/>
      <c r="LLL29" s="3"/>
      <c r="LLM29" s="426"/>
      <c r="LLN29" s="3"/>
      <c r="LLO29" s="564"/>
      <c r="LLP29" s="3"/>
      <c r="LLQ29" s="426"/>
      <c r="LLR29" s="3"/>
      <c r="LLS29" s="564"/>
      <c r="LLT29" s="3"/>
      <c r="LLU29" s="426"/>
      <c r="LLV29" s="3"/>
      <c r="LLW29" s="564"/>
      <c r="LLX29" s="3"/>
      <c r="LLY29" s="426"/>
      <c r="LLZ29" s="3"/>
      <c r="LMA29" s="564"/>
      <c r="LMB29" s="3"/>
      <c r="LMC29" s="426"/>
      <c r="LMD29" s="3"/>
      <c r="LME29" s="564"/>
      <c r="LMF29" s="3"/>
      <c r="LMG29" s="426"/>
      <c r="LMH29" s="3"/>
      <c r="LMI29" s="564"/>
      <c r="LMJ29" s="3"/>
      <c r="LMK29" s="426"/>
      <c r="LML29" s="3"/>
      <c r="LMM29" s="564"/>
      <c r="LMN29" s="3"/>
      <c r="LMO29" s="426"/>
      <c r="LMP29" s="3"/>
      <c r="LMQ29" s="564"/>
      <c r="LMR29" s="3"/>
      <c r="LMS29" s="426"/>
      <c r="LMT29" s="3"/>
      <c r="LMU29" s="564"/>
      <c r="LMV29" s="3"/>
      <c r="LMW29" s="426"/>
      <c r="LMX29" s="3"/>
      <c r="LMY29" s="564"/>
      <c r="LMZ29" s="3"/>
      <c r="LNA29" s="426"/>
      <c r="LNB29" s="3"/>
      <c r="LNC29" s="564"/>
      <c r="LND29" s="3"/>
      <c r="LNE29" s="426"/>
      <c r="LNF29" s="3"/>
      <c r="LNG29" s="564"/>
      <c r="LNH29" s="3"/>
      <c r="LNI29" s="426"/>
      <c r="LNJ29" s="3"/>
      <c r="LNK29" s="564"/>
      <c r="LNL29" s="3"/>
      <c r="LNM29" s="426"/>
      <c r="LNN29" s="3"/>
      <c r="LNO29" s="564"/>
      <c r="LNP29" s="3"/>
      <c r="LNQ29" s="426"/>
      <c r="LNR29" s="3"/>
      <c r="LNS29" s="564"/>
      <c r="LNT29" s="3"/>
      <c r="LNU29" s="426"/>
      <c r="LNV29" s="3"/>
      <c r="LNW29" s="564"/>
      <c r="LNX29" s="3"/>
      <c r="LNY29" s="426"/>
      <c r="LNZ29" s="3"/>
      <c r="LOA29" s="564"/>
      <c r="LOB29" s="3"/>
      <c r="LOC29" s="426"/>
      <c r="LOD29" s="3"/>
      <c r="LOE29" s="564"/>
      <c r="LOF29" s="3"/>
      <c r="LOG29" s="426"/>
      <c r="LOH29" s="3"/>
      <c r="LOI29" s="564"/>
      <c r="LOJ29" s="3"/>
      <c r="LOK29" s="426"/>
      <c r="LOL29" s="3"/>
      <c r="LOM29" s="564"/>
      <c r="LON29" s="3"/>
      <c r="LOO29" s="426"/>
      <c r="LOP29" s="3"/>
      <c r="LOQ29" s="564"/>
      <c r="LOR29" s="3"/>
      <c r="LOS29" s="426"/>
      <c r="LOT29" s="3"/>
      <c r="LOU29" s="564"/>
      <c r="LOV29" s="3"/>
      <c r="LOW29" s="426"/>
      <c r="LOX29" s="3"/>
      <c r="LOY29" s="564"/>
      <c r="LOZ29" s="3"/>
      <c r="LPA29" s="426"/>
      <c r="LPB29" s="3"/>
      <c r="LPC29" s="564"/>
      <c r="LPD29" s="3"/>
      <c r="LPE29" s="426"/>
      <c r="LPF29" s="3"/>
      <c r="LPG29" s="564"/>
      <c r="LPH29" s="3"/>
      <c r="LPI29" s="426"/>
      <c r="LPJ29" s="3"/>
      <c r="LPK29" s="564"/>
      <c r="LPL29" s="3"/>
      <c r="LPM29" s="426"/>
      <c r="LPN29" s="3"/>
      <c r="LPO29" s="564"/>
      <c r="LPP29" s="3"/>
      <c r="LPQ29" s="426"/>
      <c r="LPR29" s="3"/>
      <c r="LPS29" s="564"/>
      <c r="LPT29" s="3"/>
      <c r="LPU29" s="426"/>
      <c r="LPV29" s="3"/>
      <c r="LPW29" s="564"/>
      <c r="LPX29" s="3"/>
      <c r="LPY29" s="426"/>
      <c r="LPZ29" s="3"/>
      <c r="LQA29" s="564"/>
      <c r="LQB29" s="3"/>
      <c r="LQC29" s="426"/>
      <c r="LQD29" s="3"/>
      <c r="LQE29" s="564"/>
      <c r="LQF29" s="3"/>
      <c r="LQG29" s="426"/>
      <c r="LQH29" s="3"/>
      <c r="LQI29" s="564"/>
      <c r="LQJ29" s="3"/>
      <c r="LQK29" s="426"/>
      <c r="LQL29" s="3"/>
      <c r="LQM29" s="564"/>
      <c r="LQN29" s="3"/>
      <c r="LQO29" s="426"/>
      <c r="LQP29" s="3"/>
      <c r="LQQ29" s="564"/>
      <c r="LQR29" s="3"/>
      <c r="LQS29" s="426"/>
      <c r="LQT29" s="3"/>
      <c r="LQU29" s="564"/>
      <c r="LQV29" s="3"/>
      <c r="LQW29" s="426"/>
      <c r="LQX29" s="3"/>
      <c r="LQY29" s="564"/>
      <c r="LQZ29" s="3"/>
      <c r="LRA29" s="426"/>
      <c r="LRB29" s="3"/>
      <c r="LRC29" s="564"/>
      <c r="LRD29" s="3"/>
      <c r="LRE29" s="426"/>
      <c r="LRF29" s="3"/>
      <c r="LRG29" s="564"/>
      <c r="LRH29" s="3"/>
      <c r="LRI29" s="426"/>
      <c r="LRJ29" s="3"/>
      <c r="LRK29" s="564"/>
      <c r="LRL29" s="3"/>
      <c r="LRM29" s="426"/>
      <c r="LRN29" s="3"/>
      <c r="LRO29" s="564"/>
      <c r="LRP29" s="3"/>
      <c r="LRQ29" s="426"/>
      <c r="LRR29" s="3"/>
      <c r="LRS29" s="564"/>
      <c r="LRT29" s="3"/>
      <c r="LRU29" s="426"/>
      <c r="LRV29" s="3"/>
      <c r="LRW29" s="564"/>
      <c r="LRX29" s="3"/>
      <c r="LRY29" s="426"/>
      <c r="LRZ29" s="3"/>
      <c r="LSA29" s="564"/>
      <c r="LSB29" s="3"/>
      <c r="LSC29" s="426"/>
      <c r="LSD29" s="3"/>
      <c r="LSE29" s="564"/>
      <c r="LSF29" s="3"/>
      <c r="LSG29" s="426"/>
      <c r="LSH29" s="3"/>
      <c r="LSI29" s="564"/>
      <c r="LSJ29" s="3"/>
      <c r="LSK29" s="426"/>
      <c r="LSL29" s="3"/>
      <c r="LSM29" s="564"/>
      <c r="LSN29" s="3"/>
      <c r="LSO29" s="426"/>
      <c r="LSP29" s="3"/>
      <c r="LSQ29" s="564"/>
      <c r="LSR29" s="3"/>
      <c r="LSS29" s="426"/>
      <c r="LST29" s="3"/>
      <c r="LSU29" s="564"/>
      <c r="LSV29" s="3"/>
      <c r="LSW29" s="426"/>
      <c r="LSX29" s="3"/>
      <c r="LSY29" s="564"/>
      <c r="LSZ29" s="3"/>
      <c r="LTA29" s="426"/>
      <c r="LTB29" s="3"/>
      <c r="LTC29" s="564"/>
      <c r="LTD29" s="3"/>
      <c r="LTE29" s="426"/>
      <c r="LTF29" s="3"/>
      <c r="LTG29" s="564"/>
      <c r="LTH29" s="3"/>
      <c r="LTI29" s="426"/>
      <c r="LTJ29" s="3"/>
      <c r="LTK29" s="564"/>
      <c r="LTL29" s="3"/>
      <c r="LTM29" s="426"/>
      <c r="LTN29" s="3"/>
      <c r="LTO29" s="564"/>
      <c r="LTP29" s="3"/>
      <c r="LTQ29" s="426"/>
      <c r="LTR29" s="3"/>
      <c r="LTS29" s="564"/>
      <c r="LTT29" s="3"/>
      <c r="LTU29" s="426"/>
      <c r="LTV29" s="3"/>
      <c r="LTW29" s="564"/>
      <c r="LTX29" s="3"/>
      <c r="LTY29" s="426"/>
      <c r="LTZ29" s="3"/>
      <c r="LUA29" s="564"/>
      <c r="LUB29" s="3"/>
      <c r="LUC29" s="426"/>
      <c r="LUD29" s="3"/>
      <c r="LUE29" s="564"/>
      <c r="LUF29" s="3"/>
      <c r="LUG29" s="426"/>
      <c r="LUH29" s="3"/>
      <c r="LUI29" s="564"/>
      <c r="LUJ29" s="3"/>
      <c r="LUK29" s="426"/>
      <c r="LUL29" s="3"/>
      <c r="LUM29" s="564"/>
      <c r="LUN29" s="3"/>
      <c r="LUO29" s="426"/>
      <c r="LUP29" s="3"/>
      <c r="LUQ29" s="564"/>
      <c r="LUR29" s="3"/>
      <c r="LUS29" s="426"/>
      <c r="LUT29" s="3"/>
      <c r="LUU29" s="564"/>
      <c r="LUV29" s="3"/>
      <c r="LUW29" s="426"/>
      <c r="LUX29" s="3"/>
      <c r="LUY29" s="564"/>
      <c r="LUZ29" s="3"/>
      <c r="LVA29" s="426"/>
      <c r="LVB29" s="3"/>
      <c r="LVC29" s="564"/>
      <c r="LVD29" s="3"/>
      <c r="LVE29" s="426"/>
      <c r="LVF29" s="3"/>
      <c r="LVG29" s="564"/>
      <c r="LVH29" s="3"/>
      <c r="LVI29" s="426"/>
      <c r="LVJ29" s="3"/>
      <c r="LVK29" s="564"/>
      <c r="LVL29" s="3"/>
      <c r="LVM29" s="426"/>
      <c r="LVN29" s="3"/>
      <c r="LVO29" s="564"/>
      <c r="LVP29" s="3"/>
      <c r="LVQ29" s="426"/>
      <c r="LVR29" s="3"/>
      <c r="LVS29" s="564"/>
      <c r="LVT29" s="3"/>
      <c r="LVU29" s="426"/>
      <c r="LVV29" s="3"/>
      <c r="LVW29" s="564"/>
      <c r="LVX29" s="3"/>
      <c r="LVY29" s="426"/>
      <c r="LVZ29" s="3"/>
      <c r="LWA29" s="564"/>
      <c r="LWB29" s="3"/>
      <c r="LWC29" s="426"/>
      <c r="LWD29" s="3"/>
      <c r="LWE29" s="564"/>
      <c r="LWF29" s="3"/>
      <c r="LWG29" s="426"/>
      <c r="LWH29" s="3"/>
      <c r="LWI29" s="564"/>
      <c r="LWJ29" s="3"/>
      <c r="LWK29" s="426"/>
      <c r="LWL29" s="3"/>
      <c r="LWM29" s="564"/>
      <c r="LWN29" s="3"/>
      <c r="LWO29" s="426"/>
      <c r="LWP29" s="3"/>
      <c r="LWQ29" s="564"/>
      <c r="LWR29" s="3"/>
      <c r="LWS29" s="426"/>
      <c r="LWT29" s="3"/>
      <c r="LWU29" s="564"/>
      <c r="LWV29" s="3"/>
      <c r="LWW29" s="426"/>
      <c r="LWX29" s="3"/>
      <c r="LWY29" s="564"/>
      <c r="LWZ29" s="3"/>
      <c r="LXA29" s="426"/>
      <c r="LXB29" s="3"/>
      <c r="LXC29" s="564"/>
      <c r="LXD29" s="3"/>
      <c r="LXE29" s="426"/>
      <c r="LXF29" s="3"/>
      <c r="LXG29" s="564"/>
      <c r="LXH29" s="3"/>
      <c r="LXI29" s="426"/>
      <c r="LXJ29" s="3"/>
      <c r="LXK29" s="564"/>
      <c r="LXL29" s="3"/>
      <c r="LXM29" s="426"/>
      <c r="LXN29" s="3"/>
      <c r="LXO29" s="564"/>
      <c r="LXP29" s="3"/>
      <c r="LXQ29" s="426"/>
      <c r="LXR29" s="3"/>
      <c r="LXS29" s="564"/>
      <c r="LXT29" s="3"/>
      <c r="LXU29" s="426"/>
      <c r="LXV29" s="3"/>
      <c r="LXW29" s="564"/>
      <c r="LXX29" s="3"/>
      <c r="LXY29" s="426"/>
      <c r="LXZ29" s="3"/>
      <c r="LYA29" s="564"/>
      <c r="LYB29" s="3"/>
      <c r="LYC29" s="426"/>
      <c r="LYD29" s="3"/>
      <c r="LYE29" s="564"/>
      <c r="LYF29" s="3"/>
      <c r="LYG29" s="426"/>
      <c r="LYH29" s="3"/>
      <c r="LYI29" s="564"/>
      <c r="LYJ29" s="3"/>
      <c r="LYK29" s="426"/>
      <c r="LYL29" s="3"/>
      <c r="LYM29" s="564"/>
      <c r="LYN29" s="3"/>
      <c r="LYO29" s="426"/>
      <c r="LYP29" s="3"/>
      <c r="LYQ29" s="564"/>
      <c r="LYR29" s="3"/>
      <c r="LYS29" s="426"/>
      <c r="LYT29" s="3"/>
      <c r="LYU29" s="564"/>
      <c r="LYV29" s="3"/>
      <c r="LYW29" s="426"/>
      <c r="LYX29" s="3"/>
      <c r="LYY29" s="564"/>
      <c r="LYZ29" s="3"/>
      <c r="LZA29" s="426"/>
      <c r="LZB29" s="3"/>
      <c r="LZC29" s="564"/>
      <c r="LZD29" s="3"/>
      <c r="LZE29" s="426"/>
      <c r="LZF29" s="3"/>
      <c r="LZG29" s="564"/>
      <c r="LZH29" s="3"/>
      <c r="LZI29" s="426"/>
      <c r="LZJ29" s="3"/>
      <c r="LZK29" s="564"/>
      <c r="LZL29" s="3"/>
      <c r="LZM29" s="426"/>
      <c r="LZN29" s="3"/>
      <c r="LZO29" s="564"/>
      <c r="LZP29" s="3"/>
      <c r="LZQ29" s="426"/>
      <c r="LZR29" s="3"/>
      <c r="LZS29" s="564"/>
      <c r="LZT29" s="3"/>
      <c r="LZU29" s="426"/>
      <c r="LZV29" s="3"/>
      <c r="LZW29" s="564"/>
      <c r="LZX29" s="3"/>
      <c r="LZY29" s="426"/>
      <c r="LZZ29" s="3"/>
      <c r="MAA29" s="564"/>
      <c r="MAB29" s="3"/>
      <c r="MAC29" s="426"/>
      <c r="MAD29" s="3"/>
      <c r="MAE29" s="564"/>
      <c r="MAF29" s="3"/>
      <c r="MAG29" s="426"/>
      <c r="MAH29" s="3"/>
      <c r="MAI29" s="564"/>
      <c r="MAJ29" s="3"/>
      <c r="MAK29" s="426"/>
      <c r="MAL29" s="3"/>
      <c r="MAM29" s="564"/>
      <c r="MAN29" s="3"/>
      <c r="MAO29" s="426"/>
      <c r="MAP29" s="3"/>
      <c r="MAQ29" s="564"/>
      <c r="MAR29" s="3"/>
      <c r="MAS29" s="426"/>
      <c r="MAT29" s="3"/>
      <c r="MAU29" s="564"/>
      <c r="MAV29" s="3"/>
      <c r="MAW29" s="426"/>
      <c r="MAX29" s="3"/>
      <c r="MAY29" s="564"/>
      <c r="MAZ29" s="3"/>
      <c r="MBA29" s="426"/>
      <c r="MBB29" s="3"/>
      <c r="MBC29" s="564"/>
      <c r="MBD29" s="3"/>
      <c r="MBE29" s="426"/>
      <c r="MBF29" s="3"/>
      <c r="MBG29" s="564"/>
      <c r="MBH29" s="3"/>
      <c r="MBI29" s="426"/>
      <c r="MBJ29" s="3"/>
      <c r="MBK29" s="564"/>
      <c r="MBL29" s="3"/>
      <c r="MBM29" s="426"/>
      <c r="MBN29" s="3"/>
      <c r="MBO29" s="564"/>
      <c r="MBP29" s="3"/>
      <c r="MBQ29" s="426"/>
      <c r="MBR29" s="3"/>
      <c r="MBS29" s="564"/>
      <c r="MBT29" s="3"/>
      <c r="MBU29" s="426"/>
      <c r="MBV29" s="3"/>
      <c r="MBW29" s="564"/>
      <c r="MBX29" s="3"/>
      <c r="MBY29" s="426"/>
      <c r="MBZ29" s="3"/>
      <c r="MCA29" s="564"/>
      <c r="MCB29" s="3"/>
      <c r="MCC29" s="426"/>
      <c r="MCD29" s="3"/>
      <c r="MCE29" s="564"/>
      <c r="MCF29" s="3"/>
      <c r="MCG29" s="426"/>
      <c r="MCH29" s="3"/>
      <c r="MCI29" s="564"/>
      <c r="MCJ29" s="3"/>
      <c r="MCK29" s="426"/>
      <c r="MCL29" s="3"/>
      <c r="MCM29" s="564"/>
      <c r="MCN29" s="3"/>
      <c r="MCO29" s="426"/>
      <c r="MCP29" s="3"/>
      <c r="MCQ29" s="564"/>
      <c r="MCR29" s="3"/>
      <c r="MCS29" s="426"/>
      <c r="MCT29" s="3"/>
      <c r="MCU29" s="564"/>
      <c r="MCV29" s="3"/>
      <c r="MCW29" s="426"/>
      <c r="MCX29" s="3"/>
      <c r="MCY29" s="564"/>
      <c r="MCZ29" s="3"/>
      <c r="MDA29" s="426"/>
      <c r="MDB29" s="3"/>
      <c r="MDC29" s="564"/>
      <c r="MDD29" s="3"/>
      <c r="MDE29" s="426"/>
      <c r="MDF29" s="3"/>
      <c r="MDG29" s="564"/>
      <c r="MDH29" s="3"/>
      <c r="MDI29" s="426"/>
      <c r="MDJ29" s="3"/>
      <c r="MDK29" s="564"/>
      <c r="MDL29" s="3"/>
      <c r="MDM29" s="426"/>
      <c r="MDN29" s="3"/>
      <c r="MDO29" s="564"/>
      <c r="MDP29" s="3"/>
      <c r="MDQ29" s="426"/>
      <c r="MDR29" s="3"/>
      <c r="MDS29" s="564"/>
      <c r="MDT29" s="3"/>
      <c r="MDU29" s="426"/>
      <c r="MDV29" s="3"/>
      <c r="MDW29" s="564"/>
      <c r="MDX29" s="3"/>
      <c r="MDY29" s="426"/>
      <c r="MDZ29" s="3"/>
      <c r="MEA29" s="564"/>
      <c r="MEB29" s="3"/>
      <c r="MEC29" s="426"/>
      <c r="MED29" s="3"/>
      <c r="MEE29" s="564"/>
      <c r="MEF29" s="3"/>
      <c r="MEG29" s="426"/>
      <c r="MEH29" s="3"/>
      <c r="MEI29" s="564"/>
      <c r="MEJ29" s="3"/>
      <c r="MEK29" s="426"/>
      <c r="MEL29" s="3"/>
      <c r="MEM29" s="564"/>
      <c r="MEN29" s="3"/>
      <c r="MEO29" s="426"/>
      <c r="MEP29" s="3"/>
      <c r="MEQ29" s="564"/>
      <c r="MER29" s="3"/>
      <c r="MES29" s="426"/>
      <c r="MET29" s="3"/>
      <c r="MEU29" s="564"/>
      <c r="MEV29" s="3"/>
      <c r="MEW29" s="426"/>
      <c r="MEX29" s="3"/>
      <c r="MEY29" s="564"/>
      <c r="MEZ29" s="3"/>
      <c r="MFA29" s="426"/>
      <c r="MFB29" s="3"/>
      <c r="MFC29" s="564"/>
      <c r="MFD29" s="3"/>
      <c r="MFE29" s="426"/>
      <c r="MFF29" s="3"/>
      <c r="MFG29" s="564"/>
      <c r="MFH29" s="3"/>
      <c r="MFI29" s="426"/>
      <c r="MFJ29" s="3"/>
      <c r="MFK29" s="564"/>
      <c r="MFL29" s="3"/>
      <c r="MFM29" s="426"/>
      <c r="MFN29" s="3"/>
      <c r="MFO29" s="564"/>
      <c r="MFP29" s="3"/>
      <c r="MFQ29" s="426"/>
      <c r="MFR29" s="3"/>
      <c r="MFS29" s="564"/>
      <c r="MFT29" s="3"/>
      <c r="MFU29" s="426"/>
      <c r="MFV29" s="3"/>
      <c r="MFW29" s="564"/>
      <c r="MFX29" s="3"/>
      <c r="MFY29" s="426"/>
      <c r="MFZ29" s="3"/>
      <c r="MGA29" s="564"/>
      <c r="MGB29" s="3"/>
      <c r="MGC29" s="426"/>
      <c r="MGD29" s="3"/>
      <c r="MGE29" s="564"/>
      <c r="MGF29" s="3"/>
      <c r="MGG29" s="426"/>
      <c r="MGH29" s="3"/>
      <c r="MGI29" s="564"/>
      <c r="MGJ29" s="3"/>
      <c r="MGK29" s="426"/>
      <c r="MGL29" s="3"/>
      <c r="MGM29" s="564"/>
      <c r="MGN29" s="3"/>
      <c r="MGO29" s="426"/>
      <c r="MGP29" s="3"/>
      <c r="MGQ29" s="564"/>
      <c r="MGR29" s="3"/>
      <c r="MGS29" s="426"/>
      <c r="MGT29" s="3"/>
      <c r="MGU29" s="564"/>
      <c r="MGV29" s="3"/>
      <c r="MGW29" s="426"/>
      <c r="MGX29" s="3"/>
      <c r="MGY29" s="564"/>
      <c r="MGZ29" s="3"/>
      <c r="MHA29" s="426"/>
      <c r="MHB29" s="3"/>
      <c r="MHC29" s="564"/>
      <c r="MHD29" s="3"/>
      <c r="MHE29" s="426"/>
      <c r="MHF29" s="3"/>
      <c r="MHG29" s="564"/>
      <c r="MHH29" s="3"/>
      <c r="MHI29" s="426"/>
      <c r="MHJ29" s="3"/>
      <c r="MHK29" s="564"/>
      <c r="MHL29" s="3"/>
      <c r="MHM29" s="426"/>
      <c r="MHN29" s="3"/>
      <c r="MHO29" s="564"/>
      <c r="MHP29" s="3"/>
      <c r="MHQ29" s="426"/>
      <c r="MHR29" s="3"/>
      <c r="MHS29" s="564"/>
      <c r="MHT29" s="3"/>
      <c r="MHU29" s="426"/>
      <c r="MHV29" s="3"/>
      <c r="MHW29" s="564"/>
      <c r="MHX29" s="3"/>
      <c r="MHY29" s="426"/>
      <c r="MHZ29" s="3"/>
      <c r="MIA29" s="564"/>
      <c r="MIB29" s="3"/>
      <c r="MIC29" s="426"/>
      <c r="MID29" s="3"/>
      <c r="MIE29" s="564"/>
      <c r="MIF29" s="3"/>
      <c r="MIG29" s="426"/>
      <c r="MIH29" s="3"/>
      <c r="MII29" s="564"/>
      <c r="MIJ29" s="3"/>
      <c r="MIK29" s="426"/>
      <c r="MIL29" s="3"/>
      <c r="MIM29" s="564"/>
      <c r="MIN29" s="3"/>
      <c r="MIO29" s="426"/>
      <c r="MIP29" s="3"/>
      <c r="MIQ29" s="564"/>
      <c r="MIR29" s="3"/>
      <c r="MIS29" s="426"/>
      <c r="MIT29" s="3"/>
      <c r="MIU29" s="564"/>
      <c r="MIV29" s="3"/>
      <c r="MIW29" s="426"/>
      <c r="MIX29" s="3"/>
      <c r="MIY29" s="564"/>
      <c r="MIZ29" s="3"/>
      <c r="MJA29" s="426"/>
      <c r="MJB29" s="3"/>
      <c r="MJC29" s="564"/>
      <c r="MJD29" s="3"/>
      <c r="MJE29" s="426"/>
      <c r="MJF29" s="3"/>
      <c r="MJG29" s="564"/>
      <c r="MJH29" s="3"/>
      <c r="MJI29" s="426"/>
      <c r="MJJ29" s="3"/>
      <c r="MJK29" s="564"/>
      <c r="MJL29" s="3"/>
      <c r="MJM29" s="426"/>
      <c r="MJN29" s="3"/>
      <c r="MJO29" s="564"/>
      <c r="MJP29" s="3"/>
      <c r="MJQ29" s="426"/>
      <c r="MJR29" s="3"/>
      <c r="MJS29" s="564"/>
      <c r="MJT29" s="3"/>
      <c r="MJU29" s="426"/>
      <c r="MJV29" s="3"/>
      <c r="MJW29" s="564"/>
      <c r="MJX29" s="3"/>
      <c r="MJY29" s="426"/>
      <c r="MJZ29" s="3"/>
      <c r="MKA29" s="564"/>
      <c r="MKB29" s="3"/>
      <c r="MKC29" s="426"/>
      <c r="MKD29" s="3"/>
      <c r="MKE29" s="564"/>
      <c r="MKF29" s="3"/>
      <c r="MKG29" s="426"/>
      <c r="MKH29" s="3"/>
      <c r="MKI29" s="564"/>
      <c r="MKJ29" s="3"/>
      <c r="MKK29" s="426"/>
      <c r="MKL29" s="3"/>
      <c r="MKM29" s="564"/>
      <c r="MKN29" s="3"/>
      <c r="MKO29" s="426"/>
      <c r="MKP29" s="3"/>
      <c r="MKQ29" s="564"/>
      <c r="MKR29" s="3"/>
      <c r="MKS29" s="426"/>
      <c r="MKT29" s="3"/>
      <c r="MKU29" s="564"/>
      <c r="MKV29" s="3"/>
      <c r="MKW29" s="426"/>
      <c r="MKX29" s="3"/>
      <c r="MKY29" s="564"/>
      <c r="MKZ29" s="3"/>
      <c r="MLA29" s="426"/>
      <c r="MLB29" s="3"/>
      <c r="MLC29" s="564"/>
      <c r="MLD29" s="3"/>
      <c r="MLE29" s="426"/>
      <c r="MLF29" s="3"/>
      <c r="MLG29" s="564"/>
      <c r="MLH29" s="3"/>
      <c r="MLI29" s="426"/>
      <c r="MLJ29" s="3"/>
      <c r="MLK29" s="564"/>
      <c r="MLL29" s="3"/>
      <c r="MLM29" s="426"/>
      <c r="MLN29" s="3"/>
      <c r="MLO29" s="564"/>
      <c r="MLP29" s="3"/>
      <c r="MLQ29" s="426"/>
      <c r="MLR29" s="3"/>
      <c r="MLS29" s="564"/>
      <c r="MLT29" s="3"/>
      <c r="MLU29" s="426"/>
      <c r="MLV29" s="3"/>
      <c r="MLW29" s="564"/>
      <c r="MLX29" s="3"/>
      <c r="MLY29" s="426"/>
      <c r="MLZ29" s="3"/>
      <c r="MMA29" s="564"/>
      <c r="MMB29" s="3"/>
      <c r="MMC29" s="426"/>
      <c r="MMD29" s="3"/>
      <c r="MME29" s="564"/>
      <c r="MMF29" s="3"/>
      <c r="MMG29" s="426"/>
      <c r="MMH29" s="3"/>
      <c r="MMI29" s="564"/>
      <c r="MMJ29" s="3"/>
      <c r="MMK29" s="426"/>
      <c r="MML29" s="3"/>
      <c r="MMM29" s="564"/>
      <c r="MMN29" s="3"/>
      <c r="MMO29" s="426"/>
      <c r="MMP29" s="3"/>
      <c r="MMQ29" s="564"/>
      <c r="MMR29" s="3"/>
      <c r="MMS29" s="426"/>
      <c r="MMT29" s="3"/>
      <c r="MMU29" s="564"/>
      <c r="MMV29" s="3"/>
      <c r="MMW29" s="426"/>
      <c r="MMX29" s="3"/>
      <c r="MMY29" s="564"/>
      <c r="MMZ29" s="3"/>
      <c r="MNA29" s="426"/>
      <c r="MNB29" s="3"/>
      <c r="MNC29" s="564"/>
      <c r="MND29" s="3"/>
      <c r="MNE29" s="426"/>
      <c r="MNF29" s="3"/>
      <c r="MNG29" s="564"/>
      <c r="MNH29" s="3"/>
      <c r="MNI29" s="426"/>
      <c r="MNJ29" s="3"/>
      <c r="MNK29" s="564"/>
      <c r="MNL29" s="3"/>
      <c r="MNM29" s="426"/>
      <c r="MNN29" s="3"/>
      <c r="MNO29" s="564"/>
      <c r="MNP29" s="3"/>
      <c r="MNQ29" s="426"/>
      <c r="MNR29" s="3"/>
      <c r="MNS29" s="564"/>
      <c r="MNT29" s="3"/>
      <c r="MNU29" s="426"/>
      <c r="MNV29" s="3"/>
      <c r="MNW29" s="564"/>
      <c r="MNX29" s="3"/>
      <c r="MNY29" s="426"/>
      <c r="MNZ29" s="3"/>
      <c r="MOA29" s="564"/>
      <c r="MOB29" s="3"/>
      <c r="MOC29" s="426"/>
      <c r="MOD29" s="3"/>
      <c r="MOE29" s="564"/>
      <c r="MOF29" s="3"/>
      <c r="MOG29" s="426"/>
      <c r="MOH29" s="3"/>
      <c r="MOI29" s="564"/>
      <c r="MOJ29" s="3"/>
      <c r="MOK29" s="426"/>
      <c r="MOL29" s="3"/>
      <c r="MOM29" s="564"/>
      <c r="MON29" s="3"/>
      <c r="MOO29" s="426"/>
      <c r="MOP29" s="3"/>
      <c r="MOQ29" s="564"/>
      <c r="MOR29" s="3"/>
      <c r="MOS29" s="426"/>
      <c r="MOT29" s="3"/>
      <c r="MOU29" s="564"/>
      <c r="MOV29" s="3"/>
      <c r="MOW29" s="426"/>
      <c r="MOX29" s="3"/>
      <c r="MOY29" s="564"/>
      <c r="MOZ29" s="3"/>
      <c r="MPA29" s="426"/>
      <c r="MPB29" s="3"/>
      <c r="MPC29" s="564"/>
      <c r="MPD29" s="3"/>
      <c r="MPE29" s="426"/>
      <c r="MPF29" s="3"/>
      <c r="MPG29" s="564"/>
      <c r="MPH29" s="3"/>
      <c r="MPI29" s="426"/>
      <c r="MPJ29" s="3"/>
      <c r="MPK29" s="564"/>
      <c r="MPL29" s="3"/>
      <c r="MPM29" s="426"/>
      <c r="MPN29" s="3"/>
      <c r="MPO29" s="564"/>
      <c r="MPP29" s="3"/>
      <c r="MPQ29" s="426"/>
      <c r="MPR29" s="3"/>
      <c r="MPS29" s="564"/>
      <c r="MPT29" s="3"/>
      <c r="MPU29" s="426"/>
      <c r="MPV29" s="3"/>
      <c r="MPW29" s="564"/>
      <c r="MPX29" s="3"/>
      <c r="MPY29" s="426"/>
      <c r="MPZ29" s="3"/>
      <c r="MQA29" s="564"/>
      <c r="MQB29" s="3"/>
      <c r="MQC29" s="426"/>
      <c r="MQD29" s="3"/>
      <c r="MQE29" s="564"/>
      <c r="MQF29" s="3"/>
      <c r="MQG29" s="426"/>
      <c r="MQH29" s="3"/>
      <c r="MQI29" s="564"/>
      <c r="MQJ29" s="3"/>
      <c r="MQK29" s="426"/>
      <c r="MQL29" s="3"/>
      <c r="MQM29" s="564"/>
      <c r="MQN29" s="3"/>
      <c r="MQO29" s="426"/>
      <c r="MQP29" s="3"/>
      <c r="MQQ29" s="564"/>
      <c r="MQR29" s="3"/>
      <c r="MQS29" s="426"/>
      <c r="MQT29" s="3"/>
      <c r="MQU29" s="564"/>
      <c r="MQV29" s="3"/>
      <c r="MQW29" s="426"/>
      <c r="MQX29" s="3"/>
      <c r="MQY29" s="564"/>
      <c r="MQZ29" s="3"/>
      <c r="MRA29" s="426"/>
      <c r="MRB29" s="3"/>
      <c r="MRC29" s="564"/>
      <c r="MRD29" s="3"/>
      <c r="MRE29" s="426"/>
      <c r="MRF29" s="3"/>
      <c r="MRG29" s="564"/>
      <c r="MRH29" s="3"/>
      <c r="MRI29" s="426"/>
      <c r="MRJ29" s="3"/>
      <c r="MRK29" s="564"/>
      <c r="MRL29" s="3"/>
      <c r="MRM29" s="426"/>
      <c r="MRN29" s="3"/>
      <c r="MRO29" s="564"/>
      <c r="MRP29" s="3"/>
      <c r="MRQ29" s="426"/>
      <c r="MRR29" s="3"/>
      <c r="MRS29" s="564"/>
      <c r="MRT29" s="3"/>
      <c r="MRU29" s="426"/>
      <c r="MRV29" s="3"/>
      <c r="MRW29" s="564"/>
      <c r="MRX29" s="3"/>
      <c r="MRY29" s="426"/>
      <c r="MRZ29" s="3"/>
      <c r="MSA29" s="564"/>
      <c r="MSB29" s="3"/>
      <c r="MSC29" s="426"/>
      <c r="MSD29" s="3"/>
      <c r="MSE29" s="564"/>
      <c r="MSF29" s="3"/>
      <c r="MSG29" s="426"/>
      <c r="MSH29" s="3"/>
      <c r="MSI29" s="564"/>
      <c r="MSJ29" s="3"/>
      <c r="MSK29" s="426"/>
      <c r="MSL29" s="3"/>
      <c r="MSM29" s="564"/>
      <c r="MSN29" s="3"/>
      <c r="MSO29" s="426"/>
      <c r="MSP29" s="3"/>
      <c r="MSQ29" s="564"/>
      <c r="MSR29" s="3"/>
      <c r="MSS29" s="426"/>
      <c r="MST29" s="3"/>
      <c r="MSU29" s="564"/>
      <c r="MSV29" s="3"/>
      <c r="MSW29" s="426"/>
      <c r="MSX29" s="3"/>
      <c r="MSY29" s="564"/>
      <c r="MSZ29" s="3"/>
      <c r="MTA29" s="426"/>
      <c r="MTB29" s="3"/>
      <c r="MTC29" s="564"/>
      <c r="MTD29" s="3"/>
      <c r="MTE29" s="426"/>
      <c r="MTF29" s="3"/>
      <c r="MTG29" s="564"/>
      <c r="MTH29" s="3"/>
      <c r="MTI29" s="426"/>
      <c r="MTJ29" s="3"/>
      <c r="MTK29" s="564"/>
      <c r="MTL29" s="3"/>
      <c r="MTM29" s="426"/>
      <c r="MTN29" s="3"/>
      <c r="MTO29" s="564"/>
      <c r="MTP29" s="3"/>
      <c r="MTQ29" s="426"/>
      <c r="MTR29" s="3"/>
      <c r="MTS29" s="564"/>
      <c r="MTT29" s="3"/>
      <c r="MTU29" s="426"/>
      <c r="MTV29" s="3"/>
      <c r="MTW29" s="564"/>
      <c r="MTX29" s="3"/>
      <c r="MTY29" s="426"/>
      <c r="MTZ29" s="3"/>
      <c r="MUA29" s="564"/>
      <c r="MUB29" s="3"/>
      <c r="MUC29" s="426"/>
      <c r="MUD29" s="3"/>
      <c r="MUE29" s="564"/>
      <c r="MUF29" s="3"/>
      <c r="MUG29" s="426"/>
      <c r="MUH29" s="3"/>
      <c r="MUI29" s="564"/>
      <c r="MUJ29" s="3"/>
      <c r="MUK29" s="426"/>
      <c r="MUL29" s="3"/>
      <c r="MUM29" s="564"/>
      <c r="MUN29" s="3"/>
      <c r="MUO29" s="426"/>
      <c r="MUP29" s="3"/>
      <c r="MUQ29" s="564"/>
      <c r="MUR29" s="3"/>
      <c r="MUS29" s="426"/>
      <c r="MUT29" s="3"/>
      <c r="MUU29" s="564"/>
      <c r="MUV29" s="3"/>
      <c r="MUW29" s="426"/>
      <c r="MUX29" s="3"/>
      <c r="MUY29" s="564"/>
      <c r="MUZ29" s="3"/>
      <c r="MVA29" s="426"/>
      <c r="MVB29" s="3"/>
      <c r="MVC29" s="564"/>
      <c r="MVD29" s="3"/>
      <c r="MVE29" s="426"/>
      <c r="MVF29" s="3"/>
      <c r="MVG29" s="564"/>
      <c r="MVH29" s="3"/>
      <c r="MVI29" s="426"/>
      <c r="MVJ29" s="3"/>
      <c r="MVK29" s="564"/>
      <c r="MVL29" s="3"/>
      <c r="MVM29" s="426"/>
      <c r="MVN29" s="3"/>
      <c r="MVO29" s="564"/>
      <c r="MVP29" s="3"/>
      <c r="MVQ29" s="426"/>
      <c r="MVR29" s="3"/>
      <c r="MVS29" s="564"/>
      <c r="MVT29" s="3"/>
      <c r="MVU29" s="426"/>
      <c r="MVV29" s="3"/>
      <c r="MVW29" s="564"/>
      <c r="MVX29" s="3"/>
      <c r="MVY29" s="426"/>
      <c r="MVZ29" s="3"/>
      <c r="MWA29" s="564"/>
      <c r="MWB29" s="3"/>
      <c r="MWC29" s="426"/>
      <c r="MWD29" s="3"/>
      <c r="MWE29" s="564"/>
      <c r="MWF29" s="3"/>
      <c r="MWG29" s="426"/>
      <c r="MWH29" s="3"/>
      <c r="MWI29" s="564"/>
      <c r="MWJ29" s="3"/>
      <c r="MWK29" s="426"/>
      <c r="MWL29" s="3"/>
      <c r="MWM29" s="564"/>
      <c r="MWN29" s="3"/>
      <c r="MWO29" s="426"/>
      <c r="MWP29" s="3"/>
      <c r="MWQ29" s="564"/>
      <c r="MWR29" s="3"/>
      <c r="MWS29" s="426"/>
      <c r="MWT29" s="3"/>
      <c r="MWU29" s="564"/>
      <c r="MWV29" s="3"/>
      <c r="MWW29" s="426"/>
      <c r="MWX29" s="3"/>
      <c r="MWY29" s="564"/>
      <c r="MWZ29" s="3"/>
      <c r="MXA29" s="426"/>
      <c r="MXB29" s="3"/>
      <c r="MXC29" s="564"/>
      <c r="MXD29" s="3"/>
      <c r="MXE29" s="426"/>
      <c r="MXF29" s="3"/>
      <c r="MXG29" s="564"/>
      <c r="MXH29" s="3"/>
      <c r="MXI29" s="426"/>
      <c r="MXJ29" s="3"/>
      <c r="MXK29" s="564"/>
      <c r="MXL29" s="3"/>
      <c r="MXM29" s="426"/>
      <c r="MXN29" s="3"/>
      <c r="MXO29" s="564"/>
      <c r="MXP29" s="3"/>
      <c r="MXQ29" s="426"/>
      <c r="MXR29" s="3"/>
      <c r="MXS29" s="564"/>
      <c r="MXT29" s="3"/>
      <c r="MXU29" s="426"/>
      <c r="MXV29" s="3"/>
      <c r="MXW29" s="564"/>
      <c r="MXX29" s="3"/>
      <c r="MXY29" s="426"/>
      <c r="MXZ29" s="3"/>
      <c r="MYA29" s="564"/>
      <c r="MYB29" s="3"/>
      <c r="MYC29" s="426"/>
      <c r="MYD29" s="3"/>
      <c r="MYE29" s="564"/>
      <c r="MYF29" s="3"/>
      <c r="MYG29" s="426"/>
      <c r="MYH29" s="3"/>
      <c r="MYI29" s="564"/>
      <c r="MYJ29" s="3"/>
      <c r="MYK29" s="426"/>
      <c r="MYL29" s="3"/>
      <c r="MYM29" s="564"/>
      <c r="MYN29" s="3"/>
      <c r="MYO29" s="426"/>
      <c r="MYP29" s="3"/>
      <c r="MYQ29" s="564"/>
      <c r="MYR29" s="3"/>
      <c r="MYS29" s="426"/>
      <c r="MYT29" s="3"/>
      <c r="MYU29" s="564"/>
      <c r="MYV29" s="3"/>
      <c r="MYW29" s="426"/>
      <c r="MYX29" s="3"/>
      <c r="MYY29" s="564"/>
      <c r="MYZ29" s="3"/>
      <c r="MZA29" s="426"/>
      <c r="MZB29" s="3"/>
      <c r="MZC29" s="564"/>
      <c r="MZD29" s="3"/>
      <c r="MZE29" s="426"/>
      <c r="MZF29" s="3"/>
      <c r="MZG29" s="564"/>
      <c r="MZH29" s="3"/>
      <c r="MZI29" s="426"/>
      <c r="MZJ29" s="3"/>
      <c r="MZK29" s="564"/>
      <c r="MZL29" s="3"/>
      <c r="MZM29" s="426"/>
      <c r="MZN29" s="3"/>
      <c r="MZO29" s="564"/>
      <c r="MZP29" s="3"/>
      <c r="MZQ29" s="426"/>
      <c r="MZR29" s="3"/>
      <c r="MZS29" s="564"/>
      <c r="MZT29" s="3"/>
      <c r="MZU29" s="426"/>
      <c r="MZV29" s="3"/>
      <c r="MZW29" s="564"/>
      <c r="MZX29" s="3"/>
      <c r="MZY29" s="426"/>
      <c r="MZZ29" s="3"/>
      <c r="NAA29" s="564"/>
      <c r="NAB29" s="3"/>
      <c r="NAC29" s="426"/>
      <c r="NAD29" s="3"/>
      <c r="NAE29" s="564"/>
      <c r="NAF29" s="3"/>
      <c r="NAG29" s="426"/>
      <c r="NAH29" s="3"/>
      <c r="NAI29" s="564"/>
      <c r="NAJ29" s="3"/>
      <c r="NAK29" s="426"/>
      <c r="NAL29" s="3"/>
      <c r="NAM29" s="564"/>
      <c r="NAN29" s="3"/>
      <c r="NAO29" s="426"/>
      <c r="NAP29" s="3"/>
      <c r="NAQ29" s="564"/>
      <c r="NAR29" s="3"/>
      <c r="NAS29" s="426"/>
      <c r="NAT29" s="3"/>
      <c r="NAU29" s="564"/>
      <c r="NAV29" s="3"/>
      <c r="NAW29" s="426"/>
      <c r="NAX29" s="3"/>
      <c r="NAY29" s="564"/>
      <c r="NAZ29" s="3"/>
      <c r="NBA29" s="426"/>
      <c r="NBB29" s="3"/>
      <c r="NBC29" s="564"/>
      <c r="NBD29" s="3"/>
      <c r="NBE29" s="426"/>
      <c r="NBF29" s="3"/>
      <c r="NBG29" s="564"/>
      <c r="NBH29" s="3"/>
      <c r="NBI29" s="426"/>
      <c r="NBJ29" s="3"/>
      <c r="NBK29" s="564"/>
      <c r="NBL29" s="3"/>
      <c r="NBM29" s="426"/>
      <c r="NBN29" s="3"/>
      <c r="NBO29" s="564"/>
      <c r="NBP29" s="3"/>
      <c r="NBQ29" s="426"/>
      <c r="NBR29" s="3"/>
      <c r="NBS29" s="564"/>
      <c r="NBT29" s="3"/>
      <c r="NBU29" s="426"/>
      <c r="NBV29" s="3"/>
      <c r="NBW29" s="564"/>
      <c r="NBX29" s="3"/>
      <c r="NBY29" s="426"/>
      <c r="NBZ29" s="3"/>
      <c r="NCA29" s="564"/>
      <c r="NCB29" s="3"/>
      <c r="NCC29" s="426"/>
      <c r="NCD29" s="3"/>
      <c r="NCE29" s="564"/>
      <c r="NCF29" s="3"/>
      <c r="NCG29" s="426"/>
      <c r="NCH29" s="3"/>
      <c r="NCI29" s="564"/>
      <c r="NCJ29" s="3"/>
      <c r="NCK29" s="426"/>
      <c r="NCL29" s="3"/>
      <c r="NCM29" s="564"/>
      <c r="NCN29" s="3"/>
      <c r="NCO29" s="426"/>
      <c r="NCP29" s="3"/>
      <c r="NCQ29" s="564"/>
      <c r="NCR29" s="3"/>
      <c r="NCS29" s="426"/>
      <c r="NCT29" s="3"/>
      <c r="NCU29" s="564"/>
      <c r="NCV29" s="3"/>
      <c r="NCW29" s="426"/>
      <c r="NCX29" s="3"/>
      <c r="NCY29" s="564"/>
      <c r="NCZ29" s="3"/>
      <c r="NDA29" s="426"/>
      <c r="NDB29" s="3"/>
      <c r="NDC29" s="564"/>
      <c r="NDD29" s="3"/>
      <c r="NDE29" s="426"/>
      <c r="NDF29" s="3"/>
      <c r="NDG29" s="564"/>
      <c r="NDH29" s="3"/>
      <c r="NDI29" s="426"/>
      <c r="NDJ29" s="3"/>
      <c r="NDK29" s="564"/>
      <c r="NDL29" s="3"/>
      <c r="NDM29" s="426"/>
      <c r="NDN29" s="3"/>
      <c r="NDO29" s="564"/>
      <c r="NDP29" s="3"/>
      <c r="NDQ29" s="426"/>
      <c r="NDR29" s="3"/>
      <c r="NDS29" s="564"/>
      <c r="NDT29" s="3"/>
      <c r="NDU29" s="426"/>
      <c r="NDV29" s="3"/>
      <c r="NDW29" s="564"/>
      <c r="NDX29" s="3"/>
      <c r="NDY29" s="426"/>
      <c r="NDZ29" s="3"/>
      <c r="NEA29" s="564"/>
      <c r="NEB29" s="3"/>
      <c r="NEC29" s="426"/>
      <c r="NED29" s="3"/>
      <c r="NEE29" s="564"/>
      <c r="NEF29" s="3"/>
      <c r="NEG29" s="426"/>
      <c r="NEH29" s="3"/>
      <c r="NEI29" s="564"/>
      <c r="NEJ29" s="3"/>
      <c r="NEK29" s="426"/>
      <c r="NEL29" s="3"/>
      <c r="NEM29" s="564"/>
      <c r="NEN29" s="3"/>
      <c r="NEO29" s="426"/>
      <c r="NEP29" s="3"/>
      <c r="NEQ29" s="564"/>
      <c r="NER29" s="3"/>
      <c r="NES29" s="426"/>
      <c r="NET29" s="3"/>
      <c r="NEU29" s="564"/>
      <c r="NEV29" s="3"/>
      <c r="NEW29" s="426"/>
      <c r="NEX29" s="3"/>
      <c r="NEY29" s="564"/>
      <c r="NEZ29" s="3"/>
      <c r="NFA29" s="426"/>
      <c r="NFB29" s="3"/>
      <c r="NFC29" s="564"/>
      <c r="NFD29" s="3"/>
      <c r="NFE29" s="426"/>
      <c r="NFF29" s="3"/>
      <c r="NFG29" s="564"/>
      <c r="NFH29" s="3"/>
      <c r="NFI29" s="426"/>
      <c r="NFJ29" s="3"/>
      <c r="NFK29" s="564"/>
      <c r="NFL29" s="3"/>
      <c r="NFM29" s="426"/>
      <c r="NFN29" s="3"/>
      <c r="NFO29" s="564"/>
      <c r="NFP29" s="3"/>
      <c r="NFQ29" s="426"/>
      <c r="NFR29" s="3"/>
      <c r="NFS29" s="564"/>
      <c r="NFT29" s="3"/>
      <c r="NFU29" s="426"/>
      <c r="NFV29" s="3"/>
      <c r="NFW29" s="564"/>
      <c r="NFX29" s="3"/>
      <c r="NFY29" s="426"/>
      <c r="NFZ29" s="3"/>
      <c r="NGA29" s="564"/>
      <c r="NGB29" s="3"/>
      <c r="NGC29" s="426"/>
      <c r="NGD29" s="3"/>
      <c r="NGE29" s="564"/>
      <c r="NGF29" s="3"/>
      <c r="NGG29" s="426"/>
      <c r="NGH29" s="3"/>
      <c r="NGI29" s="564"/>
      <c r="NGJ29" s="3"/>
      <c r="NGK29" s="426"/>
      <c r="NGL29" s="3"/>
      <c r="NGM29" s="564"/>
      <c r="NGN29" s="3"/>
      <c r="NGO29" s="426"/>
      <c r="NGP29" s="3"/>
      <c r="NGQ29" s="564"/>
      <c r="NGR29" s="3"/>
      <c r="NGS29" s="426"/>
      <c r="NGT29" s="3"/>
      <c r="NGU29" s="564"/>
      <c r="NGV29" s="3"/>
      <c r="NGW29" s="426"/>
      <c r="NGX29" s="3"/>
      <c r="NGY29" s="564"/>
      <c r="NGZ29" s="3"/>
      <c r="NHA29" s="426"/>
      <c r="NHB29" s="3"/>
      <c r="NHC29" s="564"/>
      <c r="NHD29" s="3"/>
      <c r="NHE29" s="426"/>
      <c r="NHF29" s="3"/>
      <c r="NHG29" s="564"/>
      <c r="NHH29" s="3"/>
      <c r="NHI29" s="426"/>
      <c r="NHJ29" s="3"/>
      <c r="NHK29" s="564"/>
      <c r="NHL29" s="3"/>
      <c r="NHM29" s="426"/>
      <c r="NHN29" s="3"/>
      <c r="NHO29" s="564"/>
      <c r="NHP29" s="3"/>
      <c r="NHQ29" s="426"/>
      <c r="NHR29" s="3"/>
      <c r="NHS29" s="564"/>
      <c r="NHT29" s="3"/>
      <c r="NHU29" s="426"/>
      <c r="NHV29" s="3"/>
      <c r="NHW29" s="564"/>
      <c r="NHX29" s="3"/>
      <c r="NHY29" s="426"/>
      <c r="NHZ29" s="3"/>
      <c r="NIA29" s="564"/>
      <c r="NIB29" s="3"/>
      <c r="NIC29" s="426"/>
      <c r="NID29" s="3"/>
      <c r="NIE29" s="564"/>
      <c r="NIF29" s="3"/>
      <c r="NIG29" s="426"/>
      <c r="NIH29" s="3"/>
      <c r="NII29" s="564"/>
      <c r="NIJ29" s="3"/>
      <c r="NIK29" s="426"/>
      <c r="NIL29" s="3"/>
      <c r="NIM29" s="564"/>
      <c r="NIN29" s="3"/>
      <c r="NIO29" s="426"/>
      <c r="NIP29" s="3"/>
      <c r="NIQ29" s="564"/>
      <c r="NIR29" s="3"/>
      <c r="NIS29" s="426"/>
      <c r="NIT29" s="3"/>
      <c r="NIU29" s="564"/>
      <c r="NIV29" s="3"/>
      <c r="NIW29" s="426"/>
      <c r="NIX29" s="3"/>
      <c r="NIY29" s="564"/>
      <c r="NIZ29" s="3"/>
      <c r="NJA29" s="426"/>
      <c r="NJB29" s="3"/>
      <c r="NJC29" s="564"/>
      <c r="NJD29" s="3"/>
      <c r="NJE29" s="426"/>
      <c r="NJF29" s="3"/>
      <c r="NJG29" s="564"/>
      <c r="NJH29" s="3"/>
      <c r="NJI29" s="426"/>
      <c r="NJJ29" s="3"/>
      <c r="NJK29" s="564"/>
      <c r="NJL29" s="3"/>
      <c r="NJM29" s="426"/>
      <c r="NJN29" s="3"/>
      <c r="NJO29" s="564"/>
      <c r="NJP29" s="3"/>
      <c r="NJQ29" s="426"/>
      <c r="NJR29" s="3"/>
      <c r="NJS29" s="564"/>
      <c r="NJT29" s="3"/>
      <c r="NJU29" s="426"/>
      <c r="NJV29" s="3"/>
      <c r="NJW29" s="564"/>
      <c r="NJX29" s="3"/>
      <c r="NJY29" s="426"/>
      <c r="NJZ29" s="3"/>
      <c r="NKA29" s="564"/>
      <c r="NKB29" s="3"/>
      <c r="NKC29" s="426"/>
      <c r="NKD29" s="3"/>
      <c r="NKE29" s="564"/>
      <c r="NKF29" s="3"/>
      <c r="NKG29" s="426"/>
      <c r="NKH29" s="3"/>
      <c r="NKI29" s="564"/>
      <c r="NKJ29" s="3"/>
      <c r="NKK29" s="426"/>
      <c r="NKL29" s="3"/>
      <c r="NKM29" s="564"/>
      <c r="NKN29" s="3"/>
      <c r="NKO29" s="426"/>
      <c r="NKP29" s="3"/>
      <c r="NKQ29" s="564"/>
      <c r="NKR29" s="3"/>
      <c r="NKS29" s="426"/>
      <c r="NKT29" s="3"/>
      <c r="NKU29" s="564"/>
      <c r="NKV29" s="3"/>
      <c r="NKW29" s="426"/>
      <c r="NKX29" s="3"/>
      <c r="NKY29" s="564"/>
      <c r="NKZ29" s="3"/>
      <c r="NLA29" s="426"/>
      <c r="NLB29" s="3"/>
      <c r="NLC29" s="564"/>
      <c r="NLD29" s="3"/>
      <c r="NLE29" s="426"/>
      <c r="NLF29" s="3"/>
      <c r="NLG29" s="564"/>
      <c r="NLH29" s="3"/>
      <c r="NLI29" s="426"/>
      <c r="NLJ29" s="3"/>
      <c r="NLK29" s="564"/>
      <c r="NLL29" s="3"/>
      <c r="NLM29" s="426"/>
      <c r="NLN29" s="3"/>
      <c r="NLO29" s="564"/>
      <c r="NLP29" s="3"/>
      <c r="NLQ29" s="426"/>
      <c r="NLR29" s="3"/>
      <c r="NLS29" s="564"/>
      <c r="NLT29" s="3"/>
      <c r="NLU29" s="426"/>
      <c r="NLV29" s="3"/>
      <c r="NLW29" s="564"/>
      <c r="NLX29" s="3"/>
      <c r="NLY29" s="426"/>
      <c r="NLZ29" s="3"/>
      <c r="NMA29" s="564"/>
      <c r="NMB29" s="3"/>
      <c r="NMC29" s="426"/>
      <c r="NMD29" s="3"/>
      <c r="NME29" s="564"/>
      <c r="NMF29" s="3"/>
      <c r="NMG29" s="426"/>
      <c r="NMH29" s="3"/>
      <c r="NMI29" s="564"/>
      <c r="NMJ29" s="3"/>
      <c r="NMK29" s="426"/>
      <c r="NML29" s="3"/>
      <c r="NMM29" s="564"/>
      <c r="NMN29" s="3"/>
      <c r="NMO29" s="426"/>
      <c r="NMP29" s="3"/>
      <c r="NMQ29" s="564"/>
      <c r="NMR29" s="3"/>
      <c r="NMS29" s="426"/>
      <c r="NMT29" s="3"/>
      <c r="NMU29" s="564"/>
      <c r="NMV29" s="3"/>
      <c r="NMW29" s="426"/>
      <c r="NMX29" s="3"/>
      <c r="NMY29" s="564"/>
      <c r="NMZ29" s="3"/>
      <c r="NNA29" s="426"/>
      <c r="NNB29" s="3"/>
      <c r="NNC29" s="564"/>
      <c r="NND29" s="3"/>
      <c r="NNE29" s="426"/>
      <c r="NNF29" s="3"/>
      <c r="NNG29" s="564"/>
      <c r="NNH29" s="3"/>
      <c r="NNI29" s="426"/>
      <c r="NNJ29" s="3"/>
      <c r="NNK29" s="564"/>
      <c r="NNL29" s="3"/>
      <c r="NNM29" s="426"/>
      <c r="NNN29" s="3"/>
      <c r="NNO29" s="564"/>
      <c r="NNP29" s="3"/>
      <c r="NNQ29" s="426"/>
      <c r="NNR29" s="3"/>
      <c r="NNS29" s="564"/>
      <c r="NNT29" s="3"/>
      <c r="NNU29" s="426"/>
      <c r="NNV29" s="3"/>
      <c r="NNW29" s="564"/>
      <c r="NNX29" s="3"/>
      <c r="NNY29" s="426"/>
      <c r="NNZ29" s="3"/>
      <c r="NOA29" s="564"/>
      <c r="NOB29" s="3"/>
      <c r="NOC29" s="426"/>
      <c r="NOD29" s="3"/>
      <c r="NOE29" s="564"/>
      <c r="NOF29" s="3"/>
      <c r="NOG29" s="426"/>
      <c r="NOH29" s="3"/>
      <c r="NOI29" s="564"/>
      <c r="NOJ29" s="3"/>
      <c r="NOK29" s="426"/>
      <c r="NOL29" s="3"/>
      <c r="NOM29" s="564"/>
      <c r="NON29" s="3"/>
      <c r="NOO29" s="426"/>
      <c r="NOP29" s="3"/>
      <c r="NOQ29" s="564"/>
      <c r="NOR29" s="3"/>
      <c r="NOS29" s="426"/>
      <c r="NOT29" s="3"/>
      <c r="NOU29" s="564"/>
      <c r="NOV29" s="3"/>
      <c r="NOW29" s="426"/>
      <c r="NOX29" s="3"/>
      <c r="NOY29" s="564"/>
      <c r="NOZ29" s="3"/>
      <c r="NPA29" s="426"/>
      <c r="NPB29" s="3"/>
      <c r="NPC29" s="564"/>
      <c r="NPD29" s="3"/>
      <c r="NPE29" s="426"/>
      <c r="NPF29" s="3"/>
      <c r="NPG29" s="564"/>
      <c r="NPH29" s="3"/>
      <c r="NPI29" s="426"/>
      <c r="NPJ29" s="3"/>
      <c r="NPK29" s="564"/>
      <c r="NPL29" s="3"/>
      <c r="NPM29" s="426"/>
      <c r="NPN29" s="3"/>
      <c r="NPO29" s="564"/>
      <c r="NPP29" s="3"/>
      <c r="NPQ29" s="426"/>
      <c r="NPR29" s="3"/>
      <c r="NPS29" s="564"/>
      <c r="NPT29" s="3"/>
      <c r="NPU29" s="426"/>
      <c r="NPV29" s="3"/>
      <c r="NPW29" s="564"/>
      <c r="NPX29" s="3"/>
      <c r="NPY29" s="426"/>
      <c r="NPZ29" s="3"/>
      <c r="NQA29" s="564"/>
      <c r="NQB29" s="3"/>
      <c r="NQC29" s="426"/>
      <c r="NQD29" s="3"/>
      <c r="NQE29" s="564"/>
      <c r="NQF29" s="3"/>
      <c r="NQG29" s="426"/>
      <c r="NQH29" s="3"/>
      <c r="NQI29" s="564"/>
      <c r="NQJ29" s="3"/>
      <c r="NQK29" s="426"/>
      <c r="NQL29" s="3"/>
      <c r="NQM29" s="564"/>
      <c r="NQN29" s="3"/>
      <c r="NQO29" s="426"/>
      <c r="NQP29" s="3"/>
      <c r="NQQ29" s="564"/>
      <c r="NQR29" s="3"/>
      <c r="NQS29" s="426"/>
      <c r="NQT29" s="3"/>
      <c r="NQU29" s="564"/>
      <c r="NQV29" s="3"/>
      <c r="NQW29" s="426"/>
      <c r="NQX29" s="3"/>
      <c r="NQY29" s="564"/>
      <c r="NQZ29" s="3"/>
      <c r="NRA29" s="426"/>
      <c r="NRB29" s="3"/>
      <c r="NRC29" s="564"/>
      <c r="NRD29" s="3"/>
      <c r="NRE29" s="426"/>
      <c r="NRF29" s="3"/>
      <c r="NRG29" s="564"/>
      <c r="NRH29" s="3"/>
      <c r="NRI29" s="426"/>
      <c r="NRJ29" s="3"/>
      <c r="NRK29" s="564"/>
      <c r="NRL29" s="3"/>
      <c r="NRM29" s="426"/>
      <c r="NRN29" s="3"/>
      <c r="NRO29" s="564"/>
      <c r="NRP29" s="3"/>
      <c r="NRQ29" s="426"/>
      <c r="NRR29" s="3"/>
      <c r="NRS29" s="564"/>
      <c r="NRT29" s="3"/>
      <c r="NRU29" s="426"/>
      <c r="NRV29" s="3"/>
      <c r="NRW29" s="564"/>
      <c r="NRX29" s="3"/>
      <c r="NRY29" s="426"/>
      <c r="NRZ29" s="3"/>
      <c r="NSA29" s="564"/>
      <c r="NSB29" s="3"/>
      <c r="NSC29" s="426"/>
      <c r="NSD29" s="3"/>
      <c r="NSE29" s="564"/>
      <c r="NSF29" s="3"/>
      <c r="NSG29" s="426"/>
      <c r="NSH29" s="3"/>
      <c r="NSI29" s="564"/>
      <c r="NSJ29" s="3"/>
      <c r="NSK29" s="426"/>
      <c r="NSL29" s="3"/>
      <c r="NSM29" s="564"/>
      <c r="NSN29" s="3"/>
      <c r="NSO29" s="426"/>
      <c r="NSP29" s="3"/>
      <c r="NSQ29" s="564"/>
      <c r="NSR29" s="3"/>
      <c r="NSS29" s="426"/>
      <c r="NST29" s="3"/>
      <c r="NSU29" s="564"/>
      <c r="NSV29" s="3"/>
      <c r="NSW29" s="426"/>
      <c r="NSX29" s="3"/>
      <c r="NSY29" s="564"/>
      <c r="NSZ29" s="3"/>
      <c r="NTA29" s="426"/>
      <c r="NTB29" s="3"/>
      <c r="NTC29" s="564"/>
      <c r="NTD29" s="3"/>
      <c r="NTE29" s="426"/>
      <c r="NTF29" s="3"/>
      <c r="NTG29" s="564"/>
      <c r="NTH29" s="3"/>
      <c r="NTI29" s="426"/>
      <c r="NTJ29" s="3"/>
      <c r="NTK29" s="564"/>
      <c r="NTL29" s="3"/>
      <c r="NTM29" s="426"/>
      <c r="NTN29" s="3"/>
      <c r="NTO29" s="564"/>
      <c r="NTP29" s="3"/>
      <c r="NTQ29" s="426"/>
      <c r="NTR29" s="3"/>
      <c r="NTS29" s="564"/>
      <c r="NTT29" s="3"/>
      <c r="NTU29" s="426"/>
      <c r="NTV29" s="3"/>
      <c r="NTW29" s="564"/>
      <c r="NTX29" s="3"/>
      <c r="NTY29" s="426"/>
      <c r="NTZ29" s="3"/>
      <c r="NUA29" s="564"/>
      <c r="NUB29" s="3"/>
      <c r="NUC29" s="426"/>
      <c r="NUD29" s="3"/>
      <c r="NUE29" s="564"/>
      <c r="NUF29" s="3"/>
      <c r="NUG29" s="426"/>
      <c r="NUH29" s="3"/>
      <c r="NUI29" s="564"/>
      <c r="NUJ29" s="3"/>
      <c r="NUK29" s="426"/>
      <c r="NUL29" s="3"/>
      <c r="NUM29" s="564"/>
      <c r="NUN29" s="3"/>
      <c r="NUO29" s="426"/>
      <c r="NUP29" s="3"/>
      <c r="NUQ29" s="564"/>
      <c r="NUR29" s="3"/>
      <c r="NUS29" s="426"/>
      <c r="NUT29" s="3"/>
      <c r="NUU29" s="564"/>
      <c r="NUV29" s="3"/>
      <c r="NUW29" s="426"/>
      <c r="NUX29" s="3"/>
      <c r="NUY29" s="564"/>
      <c r="NUZ29" s="3"/>
      <c r="NVA29" s="426"/>
      <c r="NVB29" s="3"/>
      <c r="NVC29" s="564"/>
      <c r="NVD29" s="3"/>
      <c r="NVE29" s="426"/>
      <c r="NVF29" s="3"/>
      <c r="NVG29" s="564"/>
      <c r="NVH29" s="3"/>
      <c r="NVI29" s="426"/>
      <c r="NVJ29" s="3"/>
      <c r="NVK29" s="564"/>
      <c r="NVL29" s="3"/>
      <c r="NVM29" s="426"/>
      <c r="NVN29" s="3"/>
      <c r="NVO29" s="564"/>
      <c r="NVP29" s="3"/>
      <c r="NVQ29" s="426"/>
      <c r="NVR29" s="3"/>
      <c r="NVS29" s="564"/>
      <c r="NVT29" s="3"/>
      <c r="NVU29" s="426"/>
      <c r="NVV29" s="3"/>
      <c r="NVW29" s="564"/>
      <c r="NVX29" s="3"/>
      <c r="NVY29" s="426"/>
      <c r="NVZ29" s="3"/>
      <c r="NWA29" s="564"/>
      <c r="NWB29" s="3"/>
      <c r="NWC29" s="426"/>
      <c r="NWD29" s="3"/>
      <c r="NWE29" s="564"/>
      <c r="NWF29" s="3"/>
      <c r="NWG29" s="426"/>
      <c r="NWH29" s="3"/>
      <c r="NWI29" s="564"/>
      <c r="NWJ29" s="3"/>
      <c r="NWK29" s="426"/>
      <c r="NWL29" s="3"/>
      <c r="NWM29" s="564"/>
      <c r="NWN29" s="3"/>
      <c r="NWO29" s="426"/>
      <c r="NWP29" s="3"/>
      <c r="NWQ29" s="564"/>
      <c r="NWR29" s="3"/>
      <c r="NWS29" s="426"/>
      <c r="NWT29" s="3"/>
      <c r="NWU29" s="564"/>
      <c r="NWV29" s="3"/>
      <c r="NWW29" s="426"/>
      <c r="NWX29" s="3"/>
      <c r="NWY29" s="564"/>
      <c r="NWZ29" s="3"/>
      <c r="NXA29" s="426"/>
      <c r="NXB29" s="3"/>
      <c r="NXC29" s="564"/>
      <c r="NXD29" s="3"/>
      <c r="NXE29" s="426"/>
      <c r="NXF29" s="3"/>
      <c r="NXG29" s="564"/>
      <c r="NXH29" s="3"/>
      <c r="NXI29" s="426"/>
      <c r="NXJ29" s="3"/>
      <c r="NXK29" s="564"/>
      <c r="NXL29" s="3"/>
      <c r="NXM29" s="426"/>
      <c r="NXN29" s="3"/>
      <c r="NXO29" s="564"/>
      <c r="NXP29" s="3"/>
      <c r="NXQ29" s="426"/>
      <c r="NXR29" s="3"/>
      <c r="NXS29" s="564"/>
      <c r="NXT29" s="3"/>
      <c r="NXU29" s="426"/>
      <c r="NXV29" s="3"/>
      <c r="NXW29" s="564"/>
      <c r="NXX29" s="3"/>
      <c r="NXY29" s="426"/>
      <c r="NXZ29" s="3"/>
      <c r="NYA29" s="564"/>
      <c r="NYB29" s="3"/>
      <c r="NYC29" s="426"/>
      <c r="NYD29" s="3"/>
      <c r="NYE29" s="564"/>
      <c r="NYF29" s="3"/>
      <c r="NYG29" s="426"/>
      <c r="NYH29" s="3"/>
      <c r="NYI29" s="564"/>
      <c r="NYJ29" s="3"/>
      <c r="NYK29" s="426"/>
      <c r="NYL29" s="3"/>
      <c r="NYM29" s="564"/>
      <c r="NYN29" s="3"/>
      <c r="NYO29" s="426"/>
      <c r="NYP29" s="3"/>
      <c r="NYQ29" s="564"/>
      <c r="NYR29" s="3"/>
      <c r="NYS29" s="426"/>
      <c r="NYT29" s="3"/>
      <c r="NYU29" s="564"/>
      <c r="NYV29" s="3"/>
      <c r="NYW29" s="426"/>
      <c r="NYX29" s="3"/>
      <c r="NYY29" s="564"/>
      <c r="NYZ29" s="3"/>
      <c r="NZA29" s="426"/>
      <c r="NZB29" s="3"/>
      <c r="NZC29" s="564"/>
      <c r="NZD29" s="3"/>
      <c r="NZE29" s="426"/>
      <c r="NZF29" s="3"/>
      <c r="NZG29" s="564"/>
      <c r="NZH29" s="3"/>
      <c r="NZI29" s="426"/>
      <c r="NZJ29" s="3"/>
      <c r="NZK29" s="564"/>
      <c r="NZL29" s="3"/>
      <c r="NZM29" s="426"/>
      <c r="NZN29" s="3"/>
      <c r="NZO29" s="564"/>
      <c r="NZP29" s="3"/>
      <c r="NZQ29" s="426"/>
      <c r="NZR29" s="3"/>
      <c r="NZS29" s="564"/>
      <c r="NZT29" s="3"/>
      <c r="NZU29" s="426"/>
      <c r="NZV29" s="3"/>
      <c r="NZW29" s="564"/>
      <c r="NZX29" s="3"/>
      <c r="NZY29" s="426"/>
      <c r="NZZ29" s="3"/>
      <c r="OAA29" s="564"/>
      <c r="OAB29" s="3"/>
      <c r="OAC29" s="426"/>
      <c r="OAD29" s="3"/>
      <c r="OAE29" s="564"/>
      <c r="OAF29" s="3"/>
      <c r="OAG29" s="426"/>
      <c r="OAH29" s="3"/>
      <c r="OAI29" s="564"/>
      <c r="OAJ29" s="3"/>
      <c r="OAK29" s="426"/>
      <c r="OAL29" s="3"/>
      <c r="OAM29" s="564"/>
      <c r="OAN29" s="3"/>
      <c r="OAO29" s="426"/>
      <c r="OAP29" s="3"/>
      <c r="OAQ29" s="564"/>
      <c r="OAR29" s="3"/>
      <c r="OAS29" s="426"/>
      <c r="OAT29" s="3"/>
      <c r="OAU29" s="564"/>
      <c r="OAV29" s="3"/>
      <c r="OAW29" s="426"/>
      <c r="OAX29" s="3"/>
      <c r="OAY29" s="564"/>
      <c r="OAZ29" s="3"/>
      <c r="OBA29" s="426"/>
      <c r="OBB29" s="3"/>
      <c r="OBC29" s="564"/>
      <c r="OBD29" s="3"/>
      <c r="OBE29" s="426"/>
      <c r="OBF29" s="3"/>
      <c r="OBG29" s="564"/>
      <c r="OBH29" s="3"/>
      <c r="OBI29" s="426"/>
      <c r="OBJ29" s="3"/>
      <c r="OBK29" s="564"/>
      <c r="OBL29" s="3"/>
      <c r="OBM29" s="426"/>
      <c r="OBN29" s="3"/>
      <c r="OBO29" s="564"/>
      <c r="OBP29" s="3"/>
      <c r="OBQ29" s="426"/>
      <c r="OBR29" s="3"/>
      <c r="OBS29" s="564"/>
      <c r="OBT29" s="3"/>
      <c r="OBU29" s="426"/>
      <c r="OBV29" s="3"/>
      <c r="OBW29" s="564"/>
      <c r="OBX29" s="3"/>
      <c r="OBY29" s="426"/>
      <c r="OBZ29" s="3"/>
      <c r="OCA29" s="564"/>
      <c r="OCB29" s="3"/>
      <c r="OCC29" s="426"/>
      <c r="OCD29" s="3"/>
      <c r="OCE29" s="564"/>
      <c r="OCF29" s="3"/>
      <c r="OCG29" s="426"/>
      <c r="OCH29" s="3"/>
      <c r="OCI29" s="564"/>
      <c r="OCJ29" s="3"/>
      <c r="OCK29" s="426"/>
      <c r="OCL29" s="3"/>
      <c r="OCM29" s="564"/>
      <c r="OCN29" s="3"/>
      <c r="OCO29" s="426"/>
      <c r="OCP29" s="3"/>
      <c r="OCQ29" s="564"/>
      <c r="OCR29" s="3"/>
      <c r="OCS29" s="426"/>
      <c r="OCT29" s="3"/>
      <c r="OCU29" s="564"/>
      <c r="OCV29" s="3"/>
      <c r="OCW29" s="426"/>
      <c r="OCX29" s="3"/>
      <c r="OCY29" s="564"/>
      <c r="OCZ29" s="3"/>
      <c r="ODA29" s="426"/>
      <c r="ODB29" s="3"/>
      <c r="ODC29" s="564"/>
      <c r="ODD29" s="3"/>
      <c r="ODE29" s="426"/>
      <c r="ODF29" s="3"/>
      <c r="ODG29" s="564"/>
      <c r="ODH29" s="3"/>
      <c r="ODI29" s="426"/>
      <c r="ODJ29" s="3"/>
      <c r="ODK29" s="564"/>
      <c r="ODL29" s="3"/>
      <c r="ODM29" s="426"/>
      <c r="ODN29" s="3"/>
      <c r="ODO29" s="564"/>
      <c r="ODP29" s="3"/>
      <c r="ODQ29" s="426"/>
      <c r="ODR29" s="3"/>
      <c r="ODS29" s="564"/>
      <c r="ODT29" s="3"/>
      <c r="ODU29" s="426"/>
      <c r="ODV29" s="3"/>
      <c r="ODW29" s="564"/>
      <c r="ODX29" s="3"/>
      <c r="ODY29" s="426"/>
      <c r="ODZ29" s="3"/>
      <c r="OEA29" s="564"/>
      <c r="OEB29" s="3"/>
      <c r="OEC29" s="426"/>
      <c r="OED29" s="3"/>
      <c r="OEE29" s="564"/>
      <c r="OEF29" s="3"/>
      <c r="OEG29" s="426"/>
      <c r="OEH29" s="3"/>
      <c r="OEI29" s="564"/>
      <c r="OEJ29" s="3"/>
      <c r="OEK29" s="426"/>
      <c r="OEL29" s="3"/>
      <c r="OEM29" s="564"/>
      <c r="OEN29" s="3"/>
      <c r="OEO29" s="426"/>
      <c r="OEP29" s="3"/>
      <c r="OEQ29" s="564"/>
      <c r="OER29" s="3"/>
      <c r="OES29" s="426"/>
      <c r="OET29" s="3"/>
      <c r="OEU29" s="564"/>
      <c r="OEV29" s="3"/>
      <c r="OEW29" s="426"/>
      <c r="OEX29" s="3"/>
      <c r="OEY29" s="564"/>
      <c r="OEZ29" s="3"/>
      <c r="OFA29" s="426"/>
      <c r="OFB29" s="3"/>
      <c r="OFC29" s="564"/>
      <c r="OFD29" s="3"/>
      <c r="OFE29" s="426"/>
      <c r="OFF29" s="3"/>
      <c r="OFG29" s="564"/>
      <c r="OFH29" s="3"/>
      <c r="OFI29" s="426"/>
      <c r="OFJ29" s="3"/>
      <c r="OFK29" s="564"/>
      <c r="OFL29" s="3"/>
      <c r="OFM29" s="426"/>
      <c r="OFN29" s="3"/>
      <c r="OFO29" s="564"/>
      <c r="OFP29" s="3"/>
      <c r="OFQ29" s="426"/>
      <c r="OFR29" s="3"/>
      <c r="OFS29" s="564"/>
      <c r="OFT29" s="3"/>
      <c r="OFU29" s="426"/>
      <c r="OFV29" s="3"/>
      <c r="OFW29" s="564"/>
      <c r="OFX29" s="3"/>
      <c r="OFY29" s="426"/>
      <c r="OFZ29" s="3"/>
      <c r="OGA29" s="564"/>
      <c r="OGB29" s="3"/>
      <c r="OGC29" s="426"/>
      <c r="OGD29" s="3"/>
      <c r="OGE29" s="564"/>
      <c r="OGF29" s="3"/>
      <c r="OGG29" s="426"/>
      <c r="OGH29" s="3"/>
      <c r="OGI29" s="564"/>
      <c r="OGJ29" s="3"/>
      <c r="OGK29" s="426"/>
      <c r="OGL29" s="3"/>
      <c r="OGM29" s="564"/>
      <c r="OGN29" s="3"/>
      <c r="OGO29" s="426"/>
      <c r="OGP29" s="3"/>
      <c r="OGQ29" s="564"/>
      <c r="OGR29" s="3"/>
      <c r="OGS29" s="426"/>
      <c r="OGT29" s="3"/>
      <c r="OGU29" s="564"/>
      <c r="OGV29" s="3"/>
      <c r="OGW29" s="426"/>
      <c r="OGX29" s="3"/>
      <c r="OGY29" s="564"/>
      <c r="OGZ29" s="3"/>
      <c r="OHA29" s="426"/>
      <c r="OHB29" s="3"/>
      <c r="OHC29" s="564"/>
      <c r="OHD29" s="3"/>
      <c r="OHE29" s="426"/>
      <c r="OHF29" s="3"/>
      <c r="OHG29" s="564"/>
      <c r="OHH29" s="3"/>
      <c r="OHI29" s="426"/>
      <c r="OHJ29" s="3"/>
      <c r="OHK29" s="564"/>
      <c r="OHL29" s="3"/>
      <c r="OHM29" s="426"/>
      <c r="OHN29" s="3"/>
      <c r="OHO29" s="564"/>
      <c r="OHP29" s="3"/>
      <c r="OHQ29" s="426"/>
      <c r="OHR29" s="3"/>
      <c r="OHS29" s="564"/>
      <c r="OHT29" s="3"/>
      <c r="OHU29" s="426"/>
      <c r="OHV29" s="3"/>
      <c r="OHW29" s="564"/>
      <c r="OHX29" s="3"/>
      <c r="OHY29" s="426"/>
      <c r="OHZ29" s="3"/>
      <c r="OIA29" s="564"/>
      <c r="OIB29" s="3"/>
      <c r="OIC29" s="426"/>
      <c r="OID29" s="3"/>
      <c r="OIE29" s="564"/>
      <c r="OIF29" s="3"/>
      <c r="OIG29" s="426"/>
      <c r="OIH29" s="3"/>
      <c r="OII29" s="564"/>
      <c r="OIJ29" s="3"/>
      <c r="OIK29" s="426"/>
      <c r="OIL29" s="3"/>
      <c r="OIM29" s="564"/>
      <c r="OIN29" s="3"/>
      <c r="OIO29" s="426"/>
      <c r="OIP29" s="3"/>
      <c r="OIQ29" s="564"/>
      <c r="OIR29" s="3"/>
      <c r="OIS29" s="426"/>
      <c r="OIT29" s="3"/>
      <c r="OIU29" s="564"/>
      <c r="OIV29" s="3"/>
      <c r="OIW29" s="426"/>
      <c r="OIX29" s="3"/>
      <c r="OIY29" s="564"/>
      <c r="OIZ29" s="3"/>
      <c r="OJA29" s="426"/>
      <c r="OJB29" s="3"/>
      <c r="OJC29" s="564"/>
      <c r="OJD29" s="3"/>
      <c r="OJE29" s="426"/>
      <c r="OJF29" s="3"/>
      <c r="OJG29" s="564"/>
      <c r="OJH29" s="3"/>
      <c r="OJI29" s="426"/>
      <c r="OJJ29" s="3"/>
      <c r="OJK29" s="564"/>
      <c r="OJL29" s="3"/>
      <c r="OJM29" s="426"/>
      <c r="OJN29" s="3"/>
      <c r="OJO29" s="564"/>
      <c r="OJP29" s="3"/>
      <c r="OJQ29" s="426"/>
      <c r="OJR29" s="3"/>
      <c r="OJS29" s="564"/>
      <c r="OJT29" s="3"/>
      <c r="OJU29" s="426"/>
      <c r="OJV29" s="3"/>
      <c r="OJW29" s="564"/>
      <c r="OJX29" s="3"/>
      <c r="OJY29" s="426"/>
      <c r="OJZ29" s="3"/>
      <c r="OKA29" s="564"/>
      <c r="OKB29" s="3"/>
      <c r="OKC29" s="426"/>
      <c r="OKD29" s="3"/>
      <c r="OKE29" s="564"/>
      <c r="OKF29" s="3"/>
      <c r="OKG29" s="426"/>
      <c r="OKH29" s="3"/>
      <c r="OKI29" s="564"/>
      <c r="OKJ29" s="3"/>
      <c r="OKK29" s="426"/>
      <c r="OKL29" s="3"/>
      <c r="OKM29" s="564"/>
      <c r="OKN29" s="3"/>
      <c r="OKO29" s="426"/>
      <c r="OKP29" s="3"/>
      <c r="OKQ29" s="564"/>
      <c r="OKR29" s="3"/>
      <c r="OKS29" s="426"/>
      <c r="OKT29" s="3"/>
      <c r="OKU29" s="564"/>
      <c r="OKV29" s="3"/>
      <c r="OKW29" s="426"/>
      <c r="OKX29" s="3"/>
      <c r="OKY29" s="564"/>
      <c r="OKZ29" s="3"/>
      <c r="OLA29" s="426"/>
      <c r="OLB29" s="3"/>
      <c r="OLC29" s="564"/>
      <c r="OLD29" s="3"/>
      <c r="OLE29" s="426"/>
      <c r="OLF29" s="3"/>
      <c r="OLG29" s="564"/>
      <c r="OLH29" s="3"/>
      <c r="OLI29" s="426"/>
      <c r="OLJ29" s="3"/>
      <c r="OLK29" s="564"/>
      <c r="OLL29" s="3"/>
      <c r="OLM29" s="426"/>
      <c r="OLN29" s="3"/>
      <c r="OLO29" s="564"/>
      <c r="OLP29" s="3"/>
      <c r="OLQ29" s="426"/>
      <c r="OLR29" s="3"/>
      <c r="OLS29" s="564"/>
      <c r="OLT29" s="3"/>
      <c r="OLU29" s="426"/>
      <c r="OLV29" s="3"/>
      <c r="OLW29" s="564"/>
      <c r="OLX29" s="3"/>
      <c r="OLY29" s="426"/>
      <c r="OLZ29" s="3"/>
      <c r="OMA29" s="564"/>
      <c r="OMB29" s="3"/>
      <c r="OMC29" s="426"/>
      <c r="OMD29" s="3"/>
      <c r="OME29" s="564"/>
      <c r="OMF29" s="3"/>
      <c r="OMG29" s="426"/>
      <c r="OMH29" s="3"/>
      <c r="OMI29" s="564"/>
      <c r="OMJ29" s="3"/>
      <c r="OMK29" s="426"/>
      <c r="OML29" s="3"/>
      <c r="OMM29" s="564"/>
      <c r="OMN29" s="3"/>
      <c r="OMO29" s="426"/>
      <c r="OMP29" s="3"/>
      <c r="OMQ29" s="564"/>
      <c r="OMR29" s="3"/>
      <c r="OMS29" s="426"/>
      <c r="OMT29" s="3"/>
      <c r="OMU29" s="564"/>
      <c r="OMV29" s="3"/>
      <c r="OMW29" s="426"/>
      <c r="OMX29" s="3"/>
      <c r="OMY29" s="564"/>
      <c r="OMZ29" s="3"/>
      <c r="ONA29" s="426"/>
      <c r="ONB29" s="3"/>
      <c r="ONC29" s="564"/>
      <c r="OND29" s="3"/>
      <c r="ONE29" s="426"/>
      <c r="ONF29" s="3"/>
      <c r="ONG29" s="564"/>
      <c r="ONH29" s="3"/>
      <c r="ONI29" s="426"/>
      <c r="ONJ29" s="3"/>
      <c r="ONK29" s="564"/>
      <c r="ONL29" s="3"/>
      <c r="ONM29" s="426"/>
      <c r="ONN29" s="3"/>
      <c r="ONO29" s="564"/>
      <c r="ONP29" s="3"/>
      <c r="ONQ29" s="426"/>
      <c r="ONR29" s="3"/>
      <c r="ONS29" s="564"/>
      <c r="ONT29" s="3"/>
      <c r="ONU29" s="426"/>
      <c r="ONV29" s="3"/>
      <c r="ONW29" s="564"/>
      <c r="ONX29" s="3"/>
      <c r="ONY29" s="426"/>
      <c r="ONZ29" s="3"/>
      <c r="OOA29" s="564"/>
      <c r="OOB29" s="3"/>
      <c r="OOC29" s="426"/>
      <c r="OOD29" s="3"/>
      <c r="OOE29" s="564"/>
      <c r="OOF29" s="3"/>
      <c r="OOG29" s="426"/>
      <c r="OOH29" s="3"/>
      <c r="OOI29" s="564"/>
      <c r="OOJ29" s="3"/>
      <c r="OOK29" s="426"/>
      <c r="OOL29" s="3"/>
      <c r="OOM29" s="564"/>
      <c r="OON29" s="3"/>
      <c r="OOO29" s="426"/>
      <c r="OOP29" s="3"/>
      <c r="OOQ29" s="564"/>
      <c r="OOR29" s="3"/>
      <c r="OOS29" s="426"/>
      <c r="OOT29" s="3"/>
      <c r="OOU29" s="564"/>
      <c r="OOV29" s="3"/>
      <c r="OOW29" s="426"/>
      <c r="OOX29" s="3"/>
      <c r="OOY29" s="564"/>
      <c r="OOZ29" s="3"/>
      <c r="OPA29" s="426"/>
      <c r="OPB29" s="3"/>
      <c r="OPC29" s="564"/>
      <c r="OPD29" s="3"/>
      <c r="OPE29" s="426"/>
      <c r="OPF29" s="3"/>
      <c r="OPG29" s="564"/>
      <c r="OPH29" s="3"/>
      <c r="OPI29" s="426"/>
      <c r="OPJ29" s="3"/>
      <c r="OPK29" s="564"/>
      <c r="OPL29" s="3"/>
      <c r="OPM29" s="426"/>
      <c r="OPN29" s="3"/>
      <c r="OPO29" s="564"/>
      <c r="OPP29" s="3"/>
      <c r="OPQ29" s="426"/>
      <c r="OPR29" s="3"/>
      <c r="OPS29" s="564"/>
      <c r="OPT29" s="3"/>
      <c r="OPU29" s="426"/>
      <c r="OPV29" s="3"/>
      <c r="OPW29" s="564"/>
      <c r="OPX29" s="3"/>
      <c r="OPY29" s="426"/>
      <c r="OPZ29" s="3"/>
      <c r="OQA29" s="564"/>
      <c r="OQB29" s="3"/>
      <c r="OQC29" s="426"/>
      <c r="OQD29" s="3"/>
      <c r="OQE29" s="564"/>
      <c r="OQF29" s="3"/>
      <c r="OQG29" s="426"/>
      <c r="OQH29" s="3"/>
      <c r="OQI29" s="564"/>
      <c r="OQJ29" s="3"/>
      <c r="OQK29" s="426"/>
      <c r="OQL29" s="3"/>
      <c r="OQM29" s="564"/>
      <c r="OQN29" s="3"/>
      <c r="OQO29" s="426"/>
      <c r="OQP29" s="3"/>
      <c r="OQQ29" s="564"/>
      <c r="OQR29" s="3"/>
      <c r="OQS29" s="426"/>
      <c r="OQT29" s="3"/>
      <c r="OQU29" s="564"/>
      <c r="OQV29" s="3"/>
      <c r="OQW29" s="426"/>
      <c r="OQX29" s="3"/>
      <c r="OQY29" s="564"/>
      <c r="OQZ29" s="3"/>
      <c r="ORA29" s="426"/>
      <c r="ORB29" s="3"/>
      <c r="ORC29" s="564"/>
      <c r="ORD29" s="3"/>
      <c r="ORE29" s="426"/>
      <c r="ORF29" s="3"/>
      <c r="ORG29" s="564"/>
      <c r="ORH29" s="3"/>
      <c r="ORI29" s="426"/>
      <c r="ORJ29" s="3"/>
      <c r="ORK29" s="564"/>
      <c r="ORL29" s="3"/>
      <c r="ORM29" s="426"/>
      <c r="ORN29" s="3"/>
      <c r="ORO29" s="564"/>
      <c r="ORP29" s="3"/>
      <c r="ORQ29" s="426"/>
      <c r="ORR29" s="3"/>
      <c r="ORS29" s="564"/>
      <c r="ORT29" s="3"/>
      <c r="ORU29" s="426"/>
      <c r="ORV29" s="3"/>
      <c r="ORW29" s="564"/>
      <c r="ORX29" s="3"/>
      <c r="ORY29" s="426"/>
      <c r="ORZ29" s="3"/>
      <c r="OSA29" s="564"/>
      <c r="OSB29" s="3"/>
      <c r="OSC29" s="426"/>
      <c r="OSD29" s="3"/>
      <c r="OSE29" s="564"/>
      <c r="OSF29" s="3"/>
      <c r="OSG29" s="426"/>
      <c r="OSH29" s="3"/>
      <c r="OSI29" s="564"/>
      <c r="OSJ29" s="3"/>
      <c r="OSK29" s="426"/>
      <c r="OSL29" s="3"/>
      <c r="OSM29" s="564"/>
      <c r="OSN29" s="3"/>
      <c r="OSO29" s="426"/>
      <c r="OSP29" s="3"/>
      <c r="OSQ29" s="564"/>
      <c r="OSR29" s="3"/>
      <c r="OSS29" s="426"/>
      <c r="OST29" s="3"/>
      <c r="OSU29" s="564"/>
      <c r="OSV29" s="3"/>
      <c r="OSW29" s="426"/>
      <c r="OSX29" s="3"/>
      <c r="OSY29" s="564"/>
      <c r="OSZ29" s="3"/>
      <c r="OTA29" s="426"/>
      <c r="OTB29" s="3"/>
      <c r="OTC29" s="564"/>
      <c r="OTD29" s="3"/>
      <c r="OTE29" s="426"/>
      <c r="OTF29" s="3"/>
      <c r="OTG29" s="564"/>
      <c r="OTH29" s="3"/>
      <c r="OTI29" s="426"/>
      <c r="OTJ29" s="3"/>
      <c r="OTK29" s="564"/>
      <c r="OTL29" s="3"/>
      <c r="OTM29" s="426"/>
      <c r="OTN29" s="3"/>
      <c r="OTO29" s="564"/>
      <c r="OTP29" s="3"/>
      <c r="OTQ29" s="426"/>
      <c r="OTR29" s="3"/>
      <c r="OTS29" s="564"/>
      <c r="OTT29" s="3"/>
      <c r="OTU29" s="426"/>
      <c r="OTV29" s="3"/>
      <c r="OTW29" s="564"/>
      <c r="OTX29" s="3"/>
      <c r="OTY29" s="426"/>
      <c r="OTZ29" s="3"/>
      <c r="OUA29" s="564"/>
      <c r="OUB29" s="3"/>
      <c r="OUC29" s="426"/>
      <c r="OUD29" s="3"/>
      <c r="OUE29" s="564"/>
      <c r="OUF29" s="3"/>
      <c r="OUG29" s="426"/>
      <c r="OUH29" s="3"/>
      <c r="OUI29" s="564"/>
      <c r="OUJ29" s="3"/>
      <c r="OUK29" s="426"/>
      <c r="OUL29" s="3"/>
      <c r="OUM29" s="564"/>
      <c r="OUN29" s="3"/>
      <c r="OUO29" s="426"/>
      <c r="OUP29" s="3"/>
      <c r="OUQ29" s="564"/>
      <c r="OUR29" s="3"/>
      <c r="OUS29" s="426"/>
      <c r="OUT29" s="3"/>
      <c r="OUU29" s="564"/>
      <c r="OUV29" s="3"/>
      <c r="OUW29" s="426"/>
      <c r="OUX29" s="3"/>
      <c r="OUY29" s="564"/>
      <c r="OUZ29" s="3"/>
      <c r="OVA29" s="426"/>
      <c r="OVB29" s="3"/>
      <c r="OVC29" s="564"/>
      <c r="OVD29" s="3"/>
      <c r="OVE29" s="426"/>
      <c r="OVF29" s="3"/>
      <c r="OVG29" s="564"/>
      <c r="OVH29" s="3"/>
      <c r="OVI29" s="426"/>
      <c r="OVJ29" s="3"/>
      <c r="OVK29" s="564"/>
      <c r="OVL29" s="3"/>
      <c r="OVM29" s="426"/>
      <c r="OVN29" s="3"/>
      <c r="OVO29" s="564"/>
      <c r="OVP29" s="3"/>
      <c r="OVQ29" s="426"/>
      <c r="OVR29" s="3"/>
      <c r="OVS29" s="564"/>
      <c r="OVT29" s="3"/>
      <c r="OVU29" s="426"/>
      <c r="OVV29" s="3"/>
      <c r="OVW29" s="564"/>
      <c r="OVX29" s="3"/>
      <c r="OVY29" s="426"/>
      <c r="OVZ29" s="3"/>
      <c r="OWA29" s="564"/>
      <c r="OWB29" s="3"/>
      <c r="OWC29" s="426"/>
      <c r="OWD29" s="3"/>
      <c r="OWE29" s="564"/>
      <c r="OWF29" s="3"/>
      <c r="OWG29" s="426"/>
      <c r="OWH29" s="3"/>
      <c r="OWI29" s="564"/>
      <c r="OWJ29" s="3"/>
      <c r="OWK29" s="426"/>
      <c r="OWL29" s="3"/>
      <c r="OWM29" s="564"/>
      <c r="OWN29" s="3"/>
      <c r="OWO29" s="426"/>
      <c r="OWP29" s="3"/>
      <c r="OWQ29" s="564"/>
      <c r="OWR29" s="3"/>
      <c r="OWS29" s="426"/>
      <c r="OWT29" s="3"/>
      <c r="OWU29" s="564"/>
      <c r="OWV29" s="3"/>
      <c r="OWW29" s="426"/>
      <c r="OWX29" s="3"/>
      <c r="OWY29" s="564"/>
      <c r="OWZ29" s="3"/>
      <c r="OXA29" s="426"/>
      <c r="OXB29" s="3"/>
      <c r="OXC29" s="564"/>
      <c r="OXD29" s="3"/>
      <c r="OXE29" s="426"/>
      <c r="OXF29" s="3"/>
      <c r="OXG29" s="564"/>
      <c r="OXH29" s="3"/>
      <c r="OXI29" s="426"/>
      <c r="OXJ29" s="3"/>
      <c r="OXK29" s="564"/>
      <c r="OXL29" s="3"/>
      <c r="OXM29" s="426"/>
      <c r="OXN29" s="3"/>
      <c r="OXO29" s="564"/>
      <c r="OXP29" s="3"/>
      <c r="OXQ29" s="426"/>
      <c r="OXR29" s="3"/>
      <c r="OXS29" s="564"/>
      <c r="OXT29" s="3"/>
      <c r="OXU29" s="426"/>
      <c r="OXV29" s="3"/>
      <c r="OXW29" s="564"/>
      <c r="OXX29" s="3"/>
      <c r="OXY29" s="426"/>
      <c r="OXZ29" s="3"/>
      <c r="OYA29" s="564"/>
      <c r="OYB29" s="3"/>
      <c r="OYC29" s="426"/>
      <c r="OYD29" s="3"/>
      <c r="OYE29" s="564"/>
      <c r="OYF29" s="3"/>
      <c r="OYG29" s="426"/>
      <c r="OYH29" s="3"/>
      <c r="OYI29" s="564"/>
      <c r="OYJ29" s="3"/>
      <c r="OYK29" s="426"/>
      <c r="OYL29" s="3"/>
      <c r="OYM29" s="564"/>
      <c r="OYN29" s="3"/>
      <c r="OYO29" s="426"/>
      <c r="OYP29" s="3"/>
      <c r="OYQ29" s="564"/>
      <c r="OYR29" s="3"/>
      <c r="OYS29" s="426"/>
      <c r="OYT29" s="3"/>
      <c r="OYU29" s="564"/>
      <c r="OYV29" s="3"/>
      <c r="OYW29" s="426"/>
      <c r="OYX29" s="3"/>
      <c r="OYY29" s="564"/>
      <c r="OYZ29" s="3"/>
      <c r="OZA29" s="426"/>
      <c r="OZB29" s="3"/>
      <c r="OZC29" s="564"/>
      <c r="OZD29" s="3"/>
      <c r="OZE29" s="426"/>
      <c r="OZF29" s="3"/>
      <c r="OZG29" s="564"/>
      <c r="OZH29" s="3"/>
      <c r="OZI29" s="426"/>
      <c r="OZJ29" s="3"/>
      <c r="OZK29" s="564"/>
      <c r="OZL29" s="3"/>
      <c r="OZM29" s="426"/>
      <c r="OZN29" s="3"/>
      <c r="OZO29" s="564"/>
      <c r="OZP29" s="3"/>
      <c r="OZQ29" s="426"/>
      <c r="OZR29" s="3"/>
      <c r="OZS29" s="564"/>
      <c r="OZT29" s="3"/>
      <c r="OZU29" s="426"/>
      <c r="OZV29" s="3"/>
      <c r="OZW29" s="564"/>
      <c r="OZX29" s="3"/>
      <c r="OZY29" s="426"/>
      <c r="OZZ29" s="3"/>
      <c r="PAA29" s="564"/>
      <c r="PAB29" s="3"/>
      <c r="PAC29" s="426"/>
      <c r="PAD29" s="3"/>
      <c r="PAE29" s="564"/>
      <c r="PAF29" s="3"/>
      <c r="PAG29" s="426"/>
      <c r="PAH29" s="3"/>
      <c r="PAI29" s="564"/>
      <c r="PAJ29" s="3"/>
      <c r="PAK29" s="426"/>
      <c r="PAL29" s="3"/>
      <c r="PAM29" s="564"/>
      <c r="PAN29" s="3"/>
      <c r="PAO29" s="426"/>
      <c r="PAP29" s="3"/>
      <c r="PAQ29" s="564"/>
      <c r="PAR29" s="3"/>
      <c r="PAS29" s="426"/>
      <c r="PAT29" s="3"/>
      <c r="PAU29" s="564"/>
      <c r="PAV29" s="3"/>
      <c r="PAW29" s="426"/>
      <c r="PAX29" s="3"/>
      <c r="PAY29" s="564"/>
      <c r="PAZ29" s="3"/>
      <c r="PBA29" s="426"/>
      <c r="PBB29" s="3"/>
      <c r="PBC29" s="564"/>
      <c r="PBD29" s="3"/>
      <c r="PBE29" s="426"/>
      <c r="PBF29" s="3"/>
      <c r="PBG29" s="564"/>
      <c r="PBH29" s="3"/>
      <c r="PBI29" s="426"/>
      <c r="PBJ29" s="3"/>
      <c r="PBK29" s="564"/>
      <c r="PBL29" s="3"/>
      <c r="PBM29" s="426"/>
      <c r="PBN29" s="3"/>
      <c r="PBO29" s="564"/>
      <c r="PBP29" s="3"/>
      <c r="PBQ29" s="426"/>
      <c r="PBR29" s="3"/>
      <c r="PBS29" s="564"/>
      <c r="PBT29" s="3"/>
      <c r="PBU29" s="426"/>
      <c r="PBV29" s="3"/>
      <c r="PBW29" s="564"/>
      <c r="PBX29" s="3"/>
      <c r="PBY29" s="426"/>
      <c r="PBZ29" s="3"/>
      <c r="PCA29" s="564"/>
      <c r="PCB29" s="3"/>
      <c r="PCC29" s="426"/>
      <c r="PCD29" s="3"/>
      <c r="PCE29" s="564"/>
      <c r="PCF29" s="3"/>
      <c r="PCG29" s="426"/>
      <c r="PCH29" s="3"/>
      <c r="PCI29" s="564"/>
      <c r="PCJ29" s="3"/>
      <c r="PCK29" s="426"/>
      <c r="PCL29" s="3"/>
      <c r="PCM29" s="564"/>
      <c r="PCN29" s="3"/>
      <c r="PCO29" s="426"/>
      <c r="PCP29" s="3"/>
      <c r="PCQ29" s="564"/>
      <c r="PCR29" s="3"/>
      <c r="PCS29" s="426"/>
      <c r="PCT29" s="3"/>
      <c r="PCU29" s="564"/>
      <c r="PCV29" s="3"/>
      <c r="PCW29" s="426"/>
      <c r="PCX29" s="3"/>
      <c r="PCY29" s="564"/>
      <c r="PCZ29" s="3"/>
      <c r="PDA29" s="426"/>
      <c r="PDB29" s="3"/>
      <c r="PDC29" s="564"/>
      <c r="PDD29" s="3"/>
      <c r="PDE29" s="426"/>
      <c r="PDF29" s="3"/>
      <c r="PDG29" s="564"/>
      <c r="PDH29" s="3"/>
      <c r="PDI29" s="426"/>
      <c r="PDJ29" s="3"/>
      <c r="PDK29" s="564"/>
      <c r="PDL29" s="3"/>
      <c r="PDM29" s="426"/>
      <c r="PDN29" s="3"/>
      <c r="PDO29" s="564"/>
      <c r="PDP29" s="3"/>
      <c r="PDQ29" s="426"/>
      <c r="PDR29" s="3"/>
      <c r="PDS29" s="564"/>
      <c r="PDT29" s="3"/>
      <c r="PDU29" s="426"/>
      <c r="PDV29" s="3"/>
      <c r="PDW29" s="564"/>
      <c r="PDX29" s="3"/>
      <c r="PDY29" s="426"/>
      <c r="PDZ29" s="3"/>
      <c r="PEA29" s="564"/>
      <c r="PEB29" s="3"/>
      <c r="PEC29" s="426"/>
      <c r="PED29" s="3"/>
      <c r="PEE29" s="564"/>
      <c r="PEF29" s="3"/>
      <c r="PEG29" s="426"/>
      <c r="PEH29" s="3"/>
      <c r="PEI29" s="564"/>
      <c r="PEJ29" s="3"/>
      <c r="PEK29" s="426"/>
      <c r="PEL29" s="3"/>
      <c r="PEM29" s="564"/>
      <c r="PEN29" s="3"/>
      <c r="PEO29" s="426"/>
      <c r="PEP29" s="3"/>
      <c r="PEQ29" s="564"/>
      <c r="PER29" s="3"/>
      <c r="PES29" s="426"/>
      <c r="PET29" s="3"/>
      <c r="PEU29" s="564"/>
      <c r="PEV29" s="3"/>
      <c r="PEW29" s="426"/>
      <c r="PEX29" s="3"/>
      <c r="PEY29" s="564"/>
      <c r="PEZ29" s="3"/>
      <c r="PFA29" s="426"/>
      <c r="PFB29" s="3"/>
      <c r="PFC29" s="564"/>
      <c r="PFD29" s="3"/>
      <c r="PFE29" s="426"/>
      <c r="PFF29" s="3"/>
      <c r="PFG29" s="564"/>
      <c r="PFH29" s="3"/>
      <c r="PFI29" s="426"/>
      <c r="PFJ29" s="3"/>
      <c r="PFK29" s="564"/>
      <c r="PFL29" s="3"/>
      <c r="PFM29" s="426"/>
      <c r="PFN29" s="3"/>
      <c r="PFO29" s="564"/>
      <c r="PFP29" s="3"/>
      <c r="PFQ29" s="426"/>
      <c r="PFR29" s="3"/>
      <c r="PFS29" s="564"/>
      <c r="PFT29" s="3"/>
      <c r="PFU29" s="426"/>
      <c r="PFV29" s="3"/>
      <c r="PFW29" s="564"/>
      <c r="PFX29" s="3"/>
      <c r="PFY29" s="426"/>
      <c r="PFZ29" s="3"/>
      <c r="PGA29" s="564"/>
      <c r="PGB29" s="3"/>
      <c r="PGC29" s="426"/>
      <c r="PGD29" s="3"/>
      <c r="PGE29" s="564"/>
      <c r="PGF29" s="3"/>
      <c r="PGG29" s="426"/>
      <c r="PGH29" s="3"/>
      <c r="PGI29" s="564"/>
      <c r="PGJ29" s="3"/>
      <c r="PGK29" s="426"/>
      <c r="PGL29" s="3"/>
      <c r="PGM29" s="564"/>
      <c r="PGN29" s="3"/>
      <c r="PGO29" s="426"/>
      <c r="PGP29" s="3"/>
      <c r="PGQ29" s="564"/>
      <c r="PGR29" s="3"/>
      <c r="PGS29" s="426"/>
      <c r="PGT29" s="3"/>
      <c r="PGU29" s="564"/>
      <c r="PGV29" s="3"/>
      <c r="PGW29" s="426"/>
      <c r="PGX29" s="3"/>
      <c r="PGY29" s="564"/>
      <c r="PGZ29" s="3"/>
      <c r="PHA29" s="426"/>
      <c r="PHB29" s="3"/>
      <c r="PHC29" s="564"/>
      <c r="PHD29" s="3"/>
      <c r="PHE29" s="426"/>
      <c r="PHF29" s="3"/>
      <c r="PHG29" s="564"/>
      <c r="PHH29" s="3"/>
      <c r="PHI29" s="426"/>
      <c r="PHJ29" s="3"/>
      <c r="PHK29" s="564"/>
      <c r="PHL29" s="3"/>
      <c r="PHM29" s="426"/>
      <c r="PHN29" s="3"/>
      <c r="PHO29" s="564"/>
      <c r="PHP29" s="3"/>
      <c r="PHQ29" s="426"/>
      <c r="PHR29" s="3"/>
      <c r="PHS29" s="564"/>
      <c r="PHT29" s="3"/>
      <c r="PHU29" s="426"/>
      <c r="PHV29" s="3"/>
      <c r="PHW29" s="564"/>
      <c r="PHX29" s="3"/>
      <c r="PHY29" s="426"/>
      <c r="PHZ29" s="3"/>
      <c r="PIA29" s="564"/>
      <c r="PIB29" s="3"/>
      <c r="PIC29" s="426"/>
      <c r="PID29" s="3"/>
      <c r="PIE29" s="564"/>
      <c r="PIF29" s="3"/>
      <c r="PIG29" s="426"/>
      <c r="PIH29" s="3"/>
      <c r="PII29" s="564"/>
      <c r="PIJ29" s="3"/>
      <c r="PIK29" s="426"/>
      <c r="PIL29" s="3"/>
      <c r="PIM29" s="564"/>
      <c r="PIN29" s="3"/>
      <c r="PIO29" s="426"/>
      <c r="PIP29" s="3"/>
      <c r="PIQ29" s="564"/>
      <c r="PIR29" s="3"/>
      <c r="PIS29" s="426"/>
      <c r="PIT29" s="3"/>
      <c r="PIU29" s="564"/>
      <c r="PIV29" s="3"/>
      <c r="PIW29" s="426"/>
      <c r="PIX29" s="3"/>
      <c r="PIY29" s="564"/>
      <c r="PIZ29" s="3"/>
      <c r="PJA29" s="426"/>
      <c r="PJB29" s="3"/>
      <c r="PJC29" s="564"/>
      <c r="PJD29" s="3"/>
      <c r="PJE29" s="426"/>
      <c r="PJF29" s="3"/>
      <c r="PJG29" s="564"/>
      <c r="PJH29" s="3"/>
      <c r="PJI29" s="426"/>
      <c r="PJJ29" s="3"/>
      <c r="PJK29" s="564"/>
      <c r="PJL29" s="3"/>
      <c r="PJM29" s="426"/>
      <c r="PJN29" s="3"/>
      <c r="PJO29" s="564"/>
      <c r="PJP29" s="3"/>
      <c r="PJQ29" s="426"/>
      <c r="PJR29" s="3"/>
      <c r="PJS29" s="564"/>
      <c r="PJT29" s="3"/>
      <c r="PJU29" s="426"/>
      <c r="PJV29" s="3"/>
      <c r="PJW29" s="564"/>
      <c r="PJX29" s="3"/>
      <c r="PJY29" s="426"/>
      <c r="PJZ29" s="3"/>
      <c r="PKA29" s="564"/>
      <c r="PKB29" s="3"/>
      <c r="PKC29" s="426"/>
      <c r="PKD29" s="3"/>
      <c r="PKE29" s="564"/>
      <c r="PKF29" s="3"/>
      <c r="PKG29" s="426"/>
      <c r="PKH29" s="3"/>
      <c r="PKI29" s="564"/>
      <c r="PKJ29" s="3"/>
      <c r="PKK29" s="426"/>
      <c r="PKL29" s="3"/>
      <c r="PKM29" s="564"/>
      <c r="PKN29" s="3"/>
      <c r="PKO29" s="426"/>
      <c r="PKP29" s="3"/>
      <c r="PKQ29" s="564"/>
      <c r="PKR29" s="3"/>
      <c r="PKS29" s="426"/>
      <c r="PKT29" s="3"/>
      <c r="PKU29" s="564"/>
      <c r="PKV29" s="3"/>
      <c r="PKW29" s="426"/>
      <c r="PKX29" s="3"/>
      <c r="PKY29" s="564"/>
      <c r="PKZ29" s="3"/>
      <c r="PLA29" s="426"/>
      <c r="PLB29" s="3"/>
      <c r="PLC29" s="564"/>
      <c r="PLD29" s="3"/>
      <c r="PLE29" s="426"/>
      <c r="PLF29" s="3"/>
      <c r="PLG29" s="564"/>
      <c r="PLH29" s="3"/>
      <c r="PLI29" s="426"/>
      <c r="PLJ29" s="3"/>
      <c r="PLK29" s="564"/>
      <c r="PLL29" s="3"/>
      <c r="PLM29" s="426"/>
      <c r="PLN29" s="3"/>
      <c r="PLO29" s="564"/>
      <c r="PLP29" s="3"/>
      <c r="PLQ29" s="426"/>
      <c r="PLR29" s="3"/>
      <c r="PLS29" s="564"/>
      <c r="PLT29" s="3"/>
      <c r="PLU29" s="426"/>
      <c r="PLV29" s="3"/>
      <c r="PLW29" s="564"/>
      <c r="PLX29" s="3"/>
      <c r="PLY29" s="426"/>
      <c r="PLZ29" s="3"/>
      <c r="PMA29" s="564"/>
      <c r="PMB29" s="3"/>
      <c r="PMC29" s="426"/>
      <c r="PMD29" s="3"/>
      <c r="PME29" s="564"/>
      <c r="PMF29" s="3"/>
      <c r="PMG29" s="426"/>
      <c r="PMH29" s="3"/>
      <c r="PMI29" s="564"/>
      <c r="PMJ29" s="3"/>
      <c r="PMK29" s="426"/>
      <c r="PML29" s="3"/>
      <c r="PMM29" s="564"/>
      <c r="PMN29" s="3"/>
      <c r="PMO29" s="426"/>
      <c r="PMP29" s="3"/>
      <c r="PMQ29" s="564"/>
      <c r="PMR29" s="3"/>
      <c r="PMS29" s="426"/>
      <c r="PMT29" s="3"/>
      <c r="PMU29" s="564"/>
      <c r="PMV29" s="3"/>
      <c r="PMW29" s="426"/>
      <c r="PMX29" s="3"/>
      <c r="PMY29" s="564"/>
      <c r="PMZ29" s="3"/>
      <c r="PNA29" s="426"/>
      <c r="PNB29" s="3"/>
      <c r="PNC29" s="564"/>
      <c r="PND29" s="3"/>
      <c r="PNE29" s="426"/>
      <c r="PNF29" s="3"/>
      <c r="PNG29" s="564"/>
      <c r="PNH29" s="3"/>
      <c r="PNI29" s="426"/>
      <c r="PNJ29" s="3"/>
      <c r="PNK29" s="564"/>
      <c r="PNL29" s="3"/>
      <c r="PNM29" s="426"/>
      <c r="PNN29" s="3"/>
      <c r="PNO29" s="564"/>
      <c r="PNP29" s="3"/>
      <c r="PNQ29" s="426"/>
      <c r="PNR29" s="3"/>
      <c r="PNS29" s="564"/>
      <c r="PNT29" s="3"/>
      <c r="PNU29" s="426"/>
      <c r="PNV29" s="3"/>
      <c r="PNW29" s="564"/>
      <c r="PNX29" s="3"/>
      <c r="PNY29" s="426"/>
      <c r="PNZ29" s="3"/>
      <c r="POA29" s="564"/>
      <c r="POB29" s="3"/>
      <c r="POC29" s="426"/>
      <c r="POD29" s="3"/>
      <c r="POE29" s="564"/>
      <c r="POF29" s="3"/>
      <c r="POG29" s="426"/>
      <c r="POH29" s="3"/>
      <c r="POI29" s="564"/>
      <c r="POJ29" s="3"/>
      <c r="POK29" s="426"/>
      <c r="POL29" s="3"/>
      <c r="POM29" s="564"/>
      <c r="PON29" s="3"/>
      <c r="POO29" s="426"/>
      <c r="POP29" s="3"/>
      <c r="POQ29" s="564"/>
      <c r="POR29" s="3"/>
      <c r="POS29" s="426"/>
      <c r="POT29" s="3"/>
      <c r="POU29" s="564"/>
      <c r="POV29" s="3"/>
      <c r="POW29" s="426"/>
      <c r="POX29" s="3"/>
      <c r="POY29" s="564"/>
      <c r="POZ29" s="3"/>
      <c r="PPA29" s="426"/>
      <c r="PPB29" s="3"/>
      <c r="PPC29" s="564"/>
      <c r="PPD29" s="3"/>
      <c r="PPE29" s="426"/>
      <c r="PPF29" s="3"/>
      <c r="PPG29" s="564"/>
      <c r="PPH29" s="3"/>
      <c r="PPI29" s="426"/>
      <c r="PPJ29" s="3"/>
      <c r="PPK29" s="564"/>
      <c r="PPL29" s="3"/>
      <c r="PPM29" s="426"/>
      <c r="PPN29" s="3"/>
      <c r="PPO29" s="564"/>
      <c r="PPP29" s="3"/>
      <c r="PPQ29" s="426"/>
      <c r="PPR29" s="3"/>
      <c r="PPS29" s="564"/>
      <c r="PPT29" s="3"/>
      <c r="PPU29" s="426"/>
      <c r="PPV29" s="3"/>
      <c r="PPW29" s="564"/>
      <c r="PPX29" s="3"/>
      <c r="PPY29" s="426"/>
      <c r="PPZ29" s="3"/>
      <c r="PQA29" s="564"/>
      <c r="PQB29" s="3"/>
      <c r="PQC29" s="426"/>
      <c r="PQD29" s="3"/>
      <c r="PQE29" s="564"/>
      <c r="PQF29" s="3"/>
      <c r="PQG29" s="426"/>
      <c r="PQH29" s="3"/>
      <c r="PQI29" s="564"/>
      <c r="PQJ29" s="3"/>
      <c r="PQK29" s="426"/>
      <c r="PQL29" s="3"/>
      <c r="PQM29" s="564"/>
      <c r="PQN29" s="3"/>
      <c r="PQO29" s="426"/>
      <c r="PQP29" s="3"/>
      <c r="PQQ29" s="564"/>
      <c r="PQR29" s="3"/>
      <c r="PQS29" s="426"/>
      <c r="PQT29" s="3"/>
      <c r="PQU29" s="564"/>
      <c r="PQV29" s="3"/>
      <c r="PQW29" s="426"/>
      <c r="PQX29" s="3"/>
      <c r="PQY29" s="564"/>
      <c r="PQZ29" s="3"/>
      <c r="PRA29" s="426"/>
      <c r="PRB29" s="3"/>
      <c r="PRC29" s="564"/>
      <c r="PRD29" s="3"/>
      <c r="PRE29" s="426"/>
      <c r="PRF29" s="3"/>
      <c r="PRG29" s="564"/>
      <c r="PRH29" s="3"/>
      <c r="PRI29" s="426"/>
      <c r="PRJ29" s="3"/>
      <c r="PRK29" s="564"/>
      <c r="PRL29" s="3"/>
      <c r="PRM29" s="426"/>
      <c r="PRN29" s="3"/>
      <c r="PRO29" s="564"/>
      <c r="PRP29" s="3"/>
      <c r="PRQ29" s="426"/>
      <c r="PRR29" s="3"/>
      <c r="PRS29" s="564"/>
      <c r="PRT29" s="3"/>
      <c r="PRU29" s="426"/>
      <c r="PRV29" s="3"/>
      <c r="PRW29" s="564"/>
      <c r="PRX29" s="3"/>
      <c r="PRY29" s="426"/>
      <c r="PRZ29" s="3"/>
      <c r="PSA29" s="564"/>
      <c r="PSB29" s="3"/>
      <c r="PSC29" s="426"/>
      <c r="PSD29" s="3"/>
      <c r="PSE29" s="564"/>
      <c r="PSF29" s="3"/>
      <c r="PSG29" s="426"/>
      <c r="PSH29" s="3"/>
      <c r="PSI29" s="564"/>
      <c r="PSJ29" s="3"/>
      <c r="PSK29" s="426"/>
      <c r="PSL29" s="3"/>
      <c r="PSM29" s="564"/>
      <c r="PSN29" s="3"/>
      <c r="PSO29" s="426"/>
      <c r="PSP29" s="3"/>
      <c r="PSQ29" s="564"/>
      <c r="PSR29" s="3"/>
      <c r="PSS29" s="426"/>
      <c r="PST29" s="3"/>
      <c r="PSU29" s="564"/>
      <c r="PSV29" s="3"/>
      <c r="PSW29" s="426"/>
      <c r="PSX29" s="3"/>
      <c r="PSY29" s="564"/>
      <c r="PSZ29" s="3"/>
      <c r="PTA29" s="426"/>
      <c r="PTB29" s="3"/>
      <c r="PTC29" s="564"/>
      <c r="PTD29" s="3"/>
      <c r="PTE29" s="426"/>
      <c r="PTF29" s="3"/>
      <c r="PTG29" s="564"/>
      <c r="PTH29" s="3"/>
      <c r="PTI29" s="426"/>
      <c r="PTJ29" s="3"/>
      <c r="PTK29" s="564"/>
      <c r="PTL29" s="3"/>
      <c r="PTM29" s="426"/>
      <c r="PTN29" s="3"/>
      <c r="PTO29" s="564"/>
      <c r="PTP29" s="3"/>
      <c r="PTQ29" s="426"/>
      <c r="PTR29" s="3"/>
      <c r="PTS29" s="564"/>
      <c r="PTT29" s="3"/>
      <c r="PTU29" s="426"/>
      <c r="PTV29" s="3"/>
      <c r="PTW29" s="564"/>
      <c r="PTX29" s="3"/>
      <c r="PTY29" s="426"/>
      <c r="PTZ29" s="3"/>
      <c r="PUA29" s="564"/>
      <c r="PUB29" s="3"/>
      <c r="PUC29" s="426"/>
      <c r="PUD29" s="3"/>
      <c r="PUE29" s="564"/>
      <c r="PUF29" s="3"/>
      <c r="PUG29" s="426"/>
      <c r="PUH29" s="3"/>
      <c r="PUI29" s="564"/>
      <c r="PUJ29" s="3"/>
      <c r="PUK29" s="426"/>
      <c r="PUL29" s="3"/>
      <c r="PUM29" s="564"/>
      <c r="PUN29" s="3"/>
      <c r="PUO29" s="426"/>
      <c r="PUP29" s="3"/>
      <c r="PUQ29" s="564"/>
      <c r="PUR29" s="3"/>
      <c r="PUS29" s="426"/>
      <c r="PUT29" s="3"/>
      <c r="PUU29" s="564"/>
      <c r="PUV29" s="3"/>
      <c r="PUW29" s="426"/>
      <c r="PUX29" s="3"/>
      <c r="PUY29" s="564"/>
      <c r="PUZ29" s="3"/>
      <c r="PVA29" s="426"/>
      <c r="PVB29" s="3"/>
      <c r="PVC29" s="564"/>
      <c r="PVD29" s="3"/>
      <c r="PVE29" s="426"/>
      <c r="PVF29" s="3"/>
      <c r="PVG29" s="564"/>
      <c r="PVH29" s="3"/>
      <c r="PVI29" s="426"/>
      <c r="PVJ29" s="3"/>
      <c r="PVK29" s="564"/>
      <c r="PVL29" s="3"/>
      <c r="PVM29" s="426"/>
      <c r="PVN29" s="3"/>
      <c r="PVO29" s="564"/>
      <c r="PVP29" s="3"/>
      <c r="PVQ29" s="426"/>
      <c r="PVR29" s="3"/>
      <c r="PVS29" s="564"/>
      <c r="PVT29" s="3"/>
      <c r="PVU29" s="426"/>
      <c r="PVV29" s="3"/>
      <c r="PVW29" s="564"/>
      <c r="PVX29" s="3"/>
      <c r="PVY29" s="426"/>
      <c r="PVZ29" s="3"/>
      <c r="PWA29" s="564"/>
      <c r="PWB29" s="3"/>
      <c r="PWC29" s="426"/>
      <c r="PWD29" s="3"/>
      <c r="PWE29" s="564"/>
      <c r="PWF29" s="3"/>
      <c r="PWG29" s="426"/>
      <c r="PWH29" s="3"/>
      <c r="PWI29" s="564"/>
      <c r="PWJ29" s="3"/>
      <c r="PWK29" s="426"/>
      <c r="PWL29" s="3"/>
      <c r="PWM29" s="564"/>
      <c r="PWN29" s="3"/>
      <c r="PWO29" s="426"/>
      <c r="PWP29" s="3"/>
      <c r="PWQ29" s="564"/>
      <c r="PWR29" s="3"/>
      <c r="PWS29" s="426"/>
      <c r="PWT29" s="3"/>
      <c r="PWU29" s="564"/>
      <c r="PWV29" s="3"/>
      <c r="PWW29" s="426"/>
      <c r="PWX29" s="3"/>
      <c r="PWY29" s="564"/>
      <c r="PWZ29" s="3"/>
      <c r="PXA29" s="426"/>
      <c r="PXB29" s="3"/>
      <c r="PXC29" s="564"/>
      <c r="PXD29" s="3"/>
      <c r="PXE29" s="426"/>
      <c r="PXF29" s="3"/>
      <c r="PXG29" s="564"/>
      <c r="PXH29" s="3"/>
      <c r="PXI29" s="426"/>
      <c r="PXJ29" s="3"/>
      <c r="PXK29" s="564"/>
      <c r="PXL29" s="3"/>
      <c r="PXM29" s="426"/>
      <c r="PXN29" s="3"/>
      <c r="PXO29" s="564"/>
      <c r="PXP29" s="3"/>
      <c r="PXQ29" s="426"/>
      <c r="PXR29" s="3"/>
      <c r="PXS29" s="564"/>
      <c r="PXT29" s="3"/>
      <c r="PXU29" s="426"/>
      <c r="PXV29" s="3"/>
      <c r="PXW29" s="564"/>
      <c r="PXX29" s="3"/>
      <c r="PXY29" s="426"/>
      <c r="PXZ29" s="3"/>
      <c r="PYA29" s="564"/>
      <c r="PYB29" s="3"/>
      <c r="PYC29" s="426"/>
      <c r="PYD29" s="3"/>
      <c r="PYE29" s="564"/>
      <c r="PYF29" s="3"/>
      <c r="PYG29" s="426"/>
      <c r="PYH29" s="3"/>
      <c r="PYI29" s="564"/>
      <c r="PYJ29" s="3"/>
      <c r="PYK29" s="426"/>
      <c r="PYL29" s="3"/>
      <c r="PYM29" s="564"/>
      <c r="PYN29" s="3"/>
      <c r="PYO29" s="426"/>
      <c r="PYP29" s="3"/>
      <c r="PYQ29" s="564"/>
      <c r="PYR29" s="3"/>
      <c r="PYS29" s="426"/>
      <c r="PYT29" s="3"/>
      <c r="PYU29" s="564"/>
      <c r="PYV29" s="3"/>
      <c r="PYW29" s="426"/>
      <c r="PYX29" s="3"/>
      <c r="PYY29" s="564"/>
      <c r="PYZ29" s="3"/>
      <c r="PZA29" s="426"/>
      <c r="PZB29" s="3"/>
      <c r="PZC29" s="564"/>
      <c r="PZD29" s="3"/>
      <c r="PZE29" s="426"/>
      <c r="PZF29" s="3"/>
      <c r="PZG29" s="564"/>
      <c r="PZH29" s="3"/>
      <c r="PZI29" s="426"/>
      <c r="PZJ29" s="3"/>
      <c r="PZK29" s="564"/>
      <c r="PZL29" s="3"/>
      <c r="PZM29" s="426"/>
      <c r="PZN29" s="3"/>
      <c r="PZO29" s="564"/>
      <c r="PZP29" s="3"/>
      <c r="PZQ29" s="426"/>
      <c r="PZR29" s="3"/>
      <c r="PZS29" s="564"/>
      <c r="PZT29" s="3"/>
      <c r="PZU29" s="426"/>
      <c r="PZV29" s="3"/>
      <c r="PZW29" s="564"/>
      <c r="PZX29" s="3"/>
      <c r="PZY29" s="426"/>
      <c r="PZZ29" s="3"/>
      <c r="QAA29" s="564"/>
      <c r="QAB29" s="3"/>
      <c r="QAC29" s="426"/>
      <c r="QAD29" s="3"/>
      <c r="QAE29" s="564"/>
      <c r="QAF29" s="3"/>
      <c r="QAG29" s="426"/>
      <c r="QAH29" s="3"/>
      <c r="QAI29" s="564"/>
      <c r="QAJ29" s="3"/>
      <c r="QAK29" s="426"/>
      <c r="QAL29" s="3"/>
      <c r="QAM29" s="564"/>
      <c r="QAN29" s="3"/>
      <c r="QAO29" s="426"/>
      <c r="QAP29" s="3"/>
      <c r="QAQ29" s="564"/>
      <c r="QAR29" s="3"/>
      <c r="QAS29" s="426"/>
      <c r="QAT29" s="3"/>
      <c r="QAU29" s="564"/>
      <c r="QAV29" s="3"/>
      <c r="QAW29" s="426"/>
      <c r="QAX29" s="3"/>
      <c r="QAY29" s="564"/>
      <c r="QAZ29" s="3"/>
      <c r="QBA29" s="426"/>
      <c r="QBB29" s="3"/>
      <c r="QBC29" s="564"/>
      <c r="QBD29" s="3"/>
      <c r="QBE29" s="426"/>
      <c r="QBF29" s="3"/>
      <c r="QBG29" s="564"/>
      <c r="QBH29" s="3"/>
      <c r="QBI29" s="426"/>
      <c r="QBJ29" s="3"/>
      <c r="QBK29" s="564"/>
      <c r="QBL29" s="3"/>
      <c r="QBM29" s="426"/>
      <c r="QBN29" s="3"/>
      <c r="QBO29" s="564"/>
      <c r="QBP29" s="3"/>
      <c r="QBQ29" s="426"/>
      <c r="QBR29" s="3"/>
      <c r="QBS29" s="564"/>
      <c r="QBT29" s="3"/>
      <c r="QBU29" s="426"/>
      <c r="QBV29" s="3"/>
      <c r="QBW29" s="564"/>
      <c r="QBX29" s="3"/>
      <c r="QBY29" s="426"/>
      <c r="QBZ29" s="3"/>
      <c r="QCA29" s="564"/>
      <c r="QCB29" s="3"/>
      <c r="QCC29" s="426"/>
      <c r="QCD29" s="3"/>
      <c r="QCE29" s="564"/>
      <c r="QCF29" s="3"/>
      <c r="QCG29" s="426"/>
      <c r="QCH29" s="3"/>
      <c r="QCI29" s="564"/>
      <c r="QCJ29" s="3"/>
      <c r="QCK29" s="426"/>
      <c r="QCL29" s="3"/>
      <c r="QCM29" s="564"/>
      <c r="QCN29" s="3"/>
      <c r="QCO29" s="426"/>
      <c r="QCP29" s="3"/>
      <c r="QCQ29" s="564"/>
      <c r="QCR29" s="3"/>
      <c r="QCS29" s="426"/>
      <c r="QCT29" s="3"/>
      <c r="QCU29" s="564"/>
      <c r="QCV29" s="3"/>
      <c r="QCW29" s="426"/>
      <c r="QCX29" s="3"/>
      <c r="QCY29" s="564"/>
      <c r="QCZ29" s="3"/>
      <c r="QDA29" s="426"/>
      <c r="QDB29" s="3"/>
      <c r="QDC29" s="564"/>
      <c r="QDD29" s="3"/>
      <c r="QDE29" s="426"/>
      <c r="QDF29" s="3"/>
      <c r="QDG29" s="564"/>
      <c r="QDH29" s="3"/>
      <c r="QDI29" s="426"/>
      <c r="QDJ29" s="3"/>
      <c r="QDK29" s="564"/>
      <c r="QDL29" s="3"/>
      <c r="QDM29" s="426"/>
      <c r="QDN29" s="3"/>
      <c r="QDO29" s="564"/>
      <c r="QDP29" s="3"/>
      <c r="QDQ29" s="426"/>
      <c r="QDR29" s="3"/>
      <c r="QDS29" s="564"/>
      <c r="QDT29" s="3"/>
      <c r="QDU29" s="426"/>
      <c r="QDV29" s="3"/>
      <c r="QDW29" s="564"/>
      <c r="QDX29" s="3"/>
      <c r="QDY29" s="426"/>
      <c r="QDZ29" s="3"/>
      <c r="QEA29" s="564"/>
      <c r="QEB29" s="3"/>
      <c r="QEC29" s="426"/>
      <c r="QED29" s="3"/>
      <c r="QEE29" s="564"/>
      <c r="QEF29" s="3"/>
      <c r="QEG29" s="426"/>
      <c r="QEH29" s="3"/>
      <c r="QEI29" s="564"/>
      <c r="QEJ29" s="3"/>
      <c r="QEK29" s="426"/>
      <c r="QEL29" s="3"/>
      <c r="QEM29" s="564"/>
      <c r="QEN29" s="3"/>
      <c r="QEO29" s="426"/>
      <c r="QEP29" s="3"/>
      <c r="QEQ29" s="564"/>
      <c r="QER29" s="3"/>
      <c r="QES29" s="426"/>
      <c r="QET29" s="3"/>
      <c r="QEU29" s="564"/>
      <c r="QEV29" s="3"/>
      <c r="QEW29" s="426"/>
      <c r="QEX29" s="3"/>
      <c r="QEY29" s="564"/>
      <c r="QEZ29" s="3"/>
      <c r="QFA29" s="426"/>
      <c r="QFB29" s="3"/>
      <c r="QFC29" s="564"/>
      <c r="QFD29" s="3"/>
      <c r="QFE29" s="426"/>
      <c r="QFF29" s="3"/>
      <c r="QFG29" s="564"/>
      <c r="QFH29" s="3"/>
      <c r="QFI29" s="426"/>
      <c r="QFJ29" s="3"/>
      <c r="QFK29" s="564"/>
      <c r="QFL29" s="3"/>
      <c r="QFM29" s="426"/>
      <c r="QFN29" s="3"/>
      <c r="QFO29" s="564"/>
      <c r="QFP29" s="3"/>
      <c r="QFQ29" s="426"/>
      <c r="QFR29" s="3"/>
      <c r="QFS29" s="564"/>
      <c r="QFT29" s="3"/>
      <c r="QFU29" s="426"/>
      <c r="QFV29" s="3"/>
      <c r="QFW29" s="564"/>
      <c r="QFX29" s="3"/>
      <c r="QFY29" s="426"/>
      <c r="QFZ29" s="3"/>
      <c r="QGA29" s="564"/>
      <c r="QGB29" s="3"/>
      <c r="QGC29" s="426"/>
      <c r="QGD29" s="3"/>
      <c r="QGE29" s="564"/>
      <c r="QGF29" s="3"/>
      <c r="QGG29" s="426"/>
      <c r="QGH29" s="3"/>
      <c r="QGI29" s="564"/>
      <c r="QGJ29" s="3"/>
      <c r="QGK29" s="426"/>
      <c r="QGL29" s="3"/>
      <c r="QGM29" s="564"/>
      <c r="QGN29" s="3"/>
      <c r="QGO29" s="426"/>
      <c r="QGP29" s="3"/>
      <c r="QGQ29" s="564"/>
      <c r="QGR29" s="3"/>
      <c r="QGS29" s="426"/>
      <c r="QGT29" s="3"/>
      <c r="QGU29" s="564"/>
      <c r="QGV29" s="3"/>
      <c r="QGW29" s="426"/>
      <c r="QGX29" s="3"/>
      <c r="QGY29" s="564"/>
      <c r="QGZ29" s="3"/>
      <c r="QHA29" s="426"/>
      <c r="QHB29" s="3"/>
      <c r="QHC29" s="564"/>
      <c r="QHD29" s="3"/>
      <c r="QHE29" s="426"/>
      <c r="QHF29" s="3"/>
      <c r="QHG29" s="564"/>
      <c r="QHH29" s="3"/>
      <c r="QHI29" s="426"/>
      <c r="QHJ29" s="3"/>
      <c r="QHK29" s="564"/>
      <c r="QHL29" s="3"/>
      <c r="QHM29" s="426"/>
      <c r="QHN29" s="3"/>
      <c r="QHO29" s="564"/>
      <c r="QHP29" s="3"/>
      <c r="QHQ29" s="426"/>
      <c r="QHR29" s="3"/>
      <c r="QHS29" s="564"/>
      <c r="QHT29" s="3"/>
      <c r="QHU29" s="426"/>
      <c r="QHV29" s="3"/>
      <c r="QHW29" s="564"/>
      <c r="QHX29" s="3"/>
      <c r="QHY29" s="426"/>
      <c r="QHZ29" s="3"/>
      <c r="QIA29" s="564"/>
      <c r="QIB29" s="3"/>
      <c r="QIC29" s="426"/>
      <c r="QID29" s="3"/>
      <c r="QIE29" s="564"/>
      <c r="QIF29" s="3"/>
      <c r="QIG29" s="426"/>
      <c r="QIH29" s="3"/>
      <c r="QII29" s="564"/>
      <c r="QIJ29" s="3"/>
      <c r="QIK29" s="426"/>
      <c r="QIL29" s="3"/>
      <c r="QIM29" s="564"/>
      <c r="QIN29" s="3"/>
      <c r="QIO29" s="426"/>
      <c r="QIP29" s="3"/>
      <c r="QIQ29" s="564"/>
      <c r="QIR29" s="3"/>
      <c r="QIS29" s="426"/>
      <c r="QIT29" s="3"/>
      <c r="QIU29" s="564"/>
      <c r="QIV29" s="3"/>
      <c r="QIW29" s="426"/>
      <c r="QIX29" s="3"/>
      <c r="QIY29" s="564"/>
      <c r="QIZ29" s="3"/>
      <c r="QJA29" s="426"/>
      <c r="QJB29" s="3"/>
      <c r="QJC29" s="564"/>
      <c r="QJD29" s="3"/>
      <c r="QJE29" s="426"/>
      <c r="QJF29" s="3"/>
      <c r="QJG29" s="564"/>
      <c r="QJH29" s="3"/>
      <c r="QJI29" s="426"/>
      <c r="QJJ29" s="3"/>
      <c r="QJK29" s="564"/>
      <c r="QJL29" s="3"/>
      <c r="QJM29" s="426"/>
      <c r="QJN29" s="3"/>
      <c r="QJO29" s="564"/>
      <c r="QJP29" s="3"/>
      <c r="QJQ29" s="426"/>
      <c r="QJR29" s="3"/>
      <c r="QJS29" s="564"/>
      <c r="QJT29" s="3"/>
      <c r="QJU29" s="426"/>
      <c r="QJV29" s="3"/>
      <c r="QJW29" s="564"/>
      <c r="QJX29" s="3"/>
      <c r="QJY29" s="426"/>
      <c r="QJZ29" s="3"/>
      <c r="QKA29" s="564"/>
      <c r="QKB29" s="3"/>
      <c r="QKC29" s="426"/>
      <c r="QKD29" s="3"/>
      <c r="QKE29" s="564"/>
      <c r="QKF29" s="3"/>
      <c r="QKG29" s="426"/>
      <c r="QKH29" s="3"/>
      <c r="QKI29" s="564"/>
      <c r="QKJ29" s="3"/>
      <c r="QKK29" s="426"/>
      <c r="QKL29" s="3"/>
      <c r="QKM29" s="564"/>
      <c r="QKN29" s="3"/>
      <c r="QKO29" s="426"/>
      <c r="QKP29" s="3"/>
      <c r="QKQ29" s="564"/>
      <c r="QKR29" s="3"/>
      <c r="QKS29" s="426"/>
      <c r="QKT29" s="3"/>
      <c r="QKU29" s="564"/>
      <c r="QKV29" s="3"/>
      <c r="QKW29" s="426"/>
      <c r="QKX29" s="3"/>
      <c r="QKY29" s="564"/>
      <c r="QKZ29" s="3"/>
      <c r="QLA29" s="426"/>
      <c r="QLB29" s="3"/>
      <c r="QLC29" s="564"/>
      <c r="QLD29" s="3"/>
      <c r="QLE29" s="426"/>
      <c r="QLF29" s="3"/>
      <c r="QLG29" s="564"/>
      <c r="QLH29" s="3"/>
      <c r="QLI29" s="426"/>
      <c r="QLJ29" s="3"/>
      <c r="QLK29" s="564"/>
      <c r="QLL29" s="3"/>
      <c r="QLM29" s="426"/>
      <c r="QLN29" s="3"/>
      <c r="QLO29" s="564"/>
      <c r="QLP29" s="3"/>
      <c r="QLQ29" s="426"/>
      <c r="QLR29" s="3"/>
      <c r="QLS29" s="564"/>
      <c r="QLT29" s="3"/>
      <c r="QLU29" s="426"/>
      <c r="QLV29" s="3"/>
      <c r="QLW29" s="564"/>
      <c r="QLX29" s="3"/>
      <c r="QLY29" s="426"/>
      <c r="QLZ29" s="3"/>
      <c r="QMA29" s="564"/>
      <c r="QMB29" s="3"/>
      <c r="QMC29" s="426"/>
      <c r="QMD29" s="3"/>
      <c r="QME29" s="564"/>
      <c r="QMF29" s="3"/>
      <c r="QMG29" s="426"/>
      <c r="QMH29" s="3"/>
      <c r="QMI29" s="564"/>
      <c r="QMJ29" s="3"/>
      <c r="QMK29" s="426"/>
      <c r="QML29" s="3"/>
      <c r="QMM29" s="564"/>
      <c r="QMN29" s="3"/>
      <c r="QMO29" s="426"/>
      <c r="QMP29" s="3"/>
      <c r="QMQ29" s="564"/>
      <c r="QMR29" s="3"/>
      <c r="QMS29" s="426"/>
      <c r="QMT29" s="3"/>
      <c r="QMU29" s="564"/>
      <c r="QMV29" s="3"/>
      <c r="QMW29" s="426"/>
      <c r="QMX29" s="3"/>
      <c r="QMY29" s="564"/>
      <c r="QMZ29" s="3"/>
      <c r="QNA29" s="426"/>
      <c r="QNB29" s="3"/>
      <c r="QNC29" s="564"/>
      <c r="QND29" s="3"/>
      <c r="QNE29" s="426"/>
      <c r="QNF29" s="3"/>
      <c r="QNG29" s="564"/>
      <c r="QNH29" s="3"/>
      <c r="QNI29" s="426"/>
      <c r="QNJ29" s="3"/>
      <c r="QNK29" s="564"/>
      <c r="QNL29" s="3"/>
      <c r="QNM29" s="426"/>
      <c r="QNN29" s="3"/>
      <c r="QNO29" s="564"/>
      <c r="QNP29" s="3"/>
      <c r="QNQ29" s="426"/>
      <c r="QNR29" s="3"/>
      <c r="QNS29" s="564"/>
      <c r="QNT29" s="3"/>
      <c r="QNU29" s="426"/>
      <c r="QNV29" s="3"/>
      <c r="QNW29" s="564"/>
      <c r="QNX29" s="3"/>
      <c r="QNY29" s="426"/>
      <c r="QNZ29" s="3"/>
      <c r="QOA29" s="564"/>
      <c r="QOB29" s="3"/>
      <c r="QOC29" s="426"/>
      <c r="QOD29" s="3"/>
      <c r="QOE29" s="564"/>
      <c r="QOF29" s="3"/>
      <c r="QOG29" s="426"/>
      <c r="QOH29" s="3"/>
      <c r="QOI29" s="564"/>
      <c r="QOJ29" s="3"/>
      <c r="QOK29" s="426"/>
      <c r="QOL29" s="3"/>
      <c r="QOM29" s="564"/>
      <c r="QON29" s="3"/>
      <c r="QOO29" s="426"/>
      <c r="QOP29" s="3"/>
      <c r="QOQ29" s="564"/>
      <c r="QOR29" s="3"/>
      <c r="QOS29" s="426"/>
      <c r="QOT29" s="3"/>
      <c r="QOU29" s="564"/>
      <c r="QOV29" s="3"/>
      <c r="QOW29" s="426"/>
      <c r="QOX29" s="3"/>
      <c r="QOY29" s="564"/>
      <c r="QOZ29" s="3"/>
      <c r="QPA29" s="426"/>
      <c r="QPB29" s="3"/>
      <c r="QPC29" s="564"/>
      <c r="QPD29" s="3"/>
      <c r="QPE29" s="426"/>
      <c r="QPF29" s="3"/>
      <c r="QPG29" s="564"/>
      <c r="QPH29" s="3"/>
      <c r="QPI29" s="426"/>
      <c r="QPJ29" s="3"/>
      <c r="QPK29" s="564"/>
      <c r="QPL29" s="3"/>
      <c r="QPM29" s="426"/>
      <c r="QPN29" s="3"/>
      <c r="QPO29" s="564"/>
      <c r="QPP29" s="3"/>
      <c r="QPQ29" s="426"/>
      <c r="QPR29" s="3"/>
      <c r="QPS29" s="564"/>
      <c r="QPT29" s="3"/>
      <c r="QPU29" s="426"/>
      <c r="QPV29" s="3"/>
      <c r="QPW29" s="564"/>
      <c r="QPX29" s="3"/>
      <c r="QPY29" s="426"/>
      <c r="QPZ29" s="3"/>
      <c r="QQA29" s="564"/>
      <c r="QQB29" s="3"/>
      <c r="QQC29" s="426"/>
      <c r="QQD29" s="3"/>
      <c r="QQE29" s="564"/>
      <c r="QQF29" s="3"/>
      <c r="QQG29" s="426"/>
      <c r="QQH29" s="3"/>
      <c r="QQI29" s="564"/>
      <c r="QQJ29" s="3"/>
      <c r="QQK29" s="426"/>
      <c r="QQL29" s="3"/>
      <c r="QQM29" s="564"/>
      <c r="QQN29" s="3"/>
      <c r="QQO29" s="426"/>
      <c r="QQP29" s="3"/>
      <c r="QQQ29" s="564"/>
      <c r="QQR29" s="3"/>
      <c r="QQS29" s="426"/>
      <c r="QQT29" s="3"/>
      <c r="QQU29" s="564"/>
      <c r="QQV29" s="3"/>
      <c r="QQW29" s="426"/>
      <c r="QQX29" s="3"/>
      <c r="QQY29" s="564"/>
      <c r="QQZ29" s="3"/>
      <c r="QRA29" s="426"/>
      <c r="QRB29" s="3"/>
      <c r="QRC29" s="564"/>
      <c r="QRD29" s="3"/>
      <c r="QRE29" s="426"/>
      <c r="QRF29" s="3"/>
      <c r="QRG29" s="564"/>
      <c r="QRH29" s="3"/>
      <c r="QRI29" s="426"/>
      <c r="QRJ29" s="3"/>
      <c r="QRK29" s="564"/>
      <c r="QRL29" s="3"/>
      <c r="QRM29" s="426"/>
      <c r="QRN29" s="3"/>
      <c r="QRO29" s="564"/>
      <c r="QRP29" s="3"/>
      <c r="QRQ29" s="426"/>
      <c r="QRR29" s="3"/>
      <c r="QRS29" s="564"/>
      <c r="QRT29" s="3"/>
      <c r="QRU29" s="426"/>
      <c r="QRV29" s="3"/>
      <c r="QRW29" s="564"/>
      <c r="QRX29" s="3"/>
      <c r="QRY29" s="426"/>
      <c r="QRZ29" s="3"/>
      <c r="QSA29" s="564"/>
      <c r="QSB29" s="3"/>
      <c r="QSC29" s="426"/>
      <c r="QSD29" s="3"/>
      <c r="QSE29" s="564"/>
      <c r="QSF29" s="3"/>
      <c r="QSG29" s="426"/>
      <c r="QSH29" s="3"/>
      <c r="QSI29" s="564"/>
      <c r="QSJ29" s="3"/>
      <c r="QSK29" s="426"/>
      <c r="QSL29" s="3"/>
      <c r="QSM29" s="564"/>
      <c r="QSN29" s="3"/>
      <c r="QSO29" s="426"/>
      <c r="QSP29" s="3"/>
      <c r="QSQ29" s="564"/>
      <c r="QSR29" s="3"/>
      <c r="QSS29" s="426"/>
      <c r="QST29" s="3"/>
      <c r="QSU29" s="564"/>
      <c r="QSV29" s="3"/>
      <c r="QSW29" s="426"/>
      <c r="QSX29" s="3"/>
      <c r="QSY29" s="564"/>
      <c r="QSZ29" s="3"/>
      <c r="QTA29" s="426"/>
      <c r="QTB29" s="3"/>
      <c r="QTC29" s="564"/>
      <c r="QTD29" s="3"/>
      <c r="QTE29" s="426"/>
      <c r="QTF29" s="3"/>
      <c r="QTG29" s="564"/>
      <c r="QTH29" s="3"/>
      <c r="QTI29" s="426"/>
      <c r="QTJ29" s="3"/>
      <c r="QTK29" s="564"/>
      <c r="QTL29" s="3"/>
      <c r="QTM29" s="426"/>
      <c r="QTN29" s="3"/>
      <c r="QTO29" s="564"/>
      <c r="QTP29" s="3"/>
      <c r="QTQ29" s="426"/>
      <c r="QTR29" s="3"/>
      <c r="QTS29" s="564"/>
      <c r="QTT29" s="3"/>
      <c r="QTU29" s="426"/>
      <c r="QTV29" s="3"/>
      <c r="QTW29" s="564"/>
      <c r="QTX29" s="3"/>
      <c r="QTY29" s="426"/>
      <c r="QTZ29" s="3"/>
      <c r="QUA29" s="564"/>
      <c r="QUB29" s="3"/>
      <c r="QUC29" s="426"/>
      <c r="QUD29" s="3"/>
      <c r="QUE29" s="564"/>
      <c r="QUF29" s="3"/>
      <c r="QUG29" s="426"/>
      <c r="QUH29" s="3"/>
      <c r="QUI29" s="564"/>
      <c r="QUJ29" s="3"/>
      <c r="QUK29" s="426"/>
      <c r="QUL29" s="3"/>
      <c r="QUM29" s="564"/>
      <c r="QUN29" s="3"/>
      <c r="QUO29" s="426"/>
      <c r="QUP29" s="3"/>
      <c r="QUQ29" s="564"/>
      <c r="QUR29" s="3"/>
      <c r="QUS29" s="426"/>
      <c r="QUT29" s="3"/>
      <c r="QUU29" s="564"/>
      <c r="QUV29" s="3"/>
      <c r="QUW29" s="426"/>
      <c r="QUX29" s="3"/>
      <c r="QUY29" s="564"/>
      <c r="QUZ29" s="3"/>
      <c r="QVA29" s="426"/>
      <c r="QVB29" s="3"/>
      <c r="QVC29" s="564"/>
      <c r="QVD29" s="3"/>
      <c r="QVE29" s="426"/>
      <c r="QVF29" s="3"/>
      <c r="QVG29" s="564"/>
      <c r="QVH29" s="3"/>
      <c r="QVI29" s="426"/>
      <c r="QVJ29" s="3"/>
      <c r="QVK29" s="564"/>
      <c r="QVL29" s="3"/>
      <c r="QVM29" s="426"/>
      <c r="QVN29" s="3"/>
      <c r="QVO29" s="564"/>
      <c r="QVP29" s="3"/>
      <c r="QVQ29" s="426"/>
      <c r="QVR29" s="3"/>
      <c r="QVS29" s="564"/>
      <c r="QVT29" s="3"/>
      <c r="QVU29" s="426"/>
      <c r="QVV29" s="3"/>
      <c r="QVW29" s="564"/>
      <c r="QVX29" s="3"/>
      <c r="QVY29" s="426"/>
      <c r="QVZ29" s="3"/>
      <c r="QWA29" s="564"/>
      <c r="QWB29" s="3"/>
      <c r="QWC29" s="426"/>
      <c r="QWD29" s="3"/>
      <c r="QWE29" s="564"/>
      <c r="QWF29" s="3"/>
      <c r="QWG29" s="426"/>
      <c r="QWH29" s="3"/>
      <c r="QWI29" s="564"/>
      <c r="QWJ29" s="3"/>
      <c r="QWK29" s="426"/>
      <c r="QWL29" s="3"/>
      <c r="QWM29" s="564"/>
      <c r="QWN29" s="3"/>
      <c r="QWO29" s="426"/>
      <c r="QWP29" s="3"/>
      <c r="QWQ29" s="564"/>
      <c r="QWR29" s="3"/>
      <c r="QWS29" s="426"/>
      <c r="QWT29" s="3"/>
      <c r="QWU29" s="564"/>
      <c r="QWV29" s="3"/>
      <c r="QWW29" s="426"/>
      <c r="QWX29" s="3"/>
      <c r="QWY29" s="564"/>
      <c r="QWZ29" s="3"/>
      <c r="QXA29" s="426"/>
      <c r="QXB29" s="3"/>
      <c r="QXC29" s="564"/>
      <c r="QXD29" s="3"/>
      <c r="QXE29" s="426"/>
      <c r="QXF29" s="3"/>
      <c r="QXG29" s="564"/>
      <c r="QXH29" s="3"/>
      <c r="QXI29" s="426"/>
      <c r="QXJ29" s="3"/>
      <c r="QXK29" s="564"/>
      <c r="QXL29" s="3"/>
      <c r="QXM29" s="426"/>
      <c r="QXN29" s="3"/>
      <c r="QXO29" s="564"/>
      <c r="QXP29" s="3"/>
      <c r="QXQ29" s="426"/>
      <c r="QXR29" s="3"/>
      <c r="QXS29" s="564"/>
      <c r="QXT29" s="3"/>
      <c r="QXU29" s="426"/>
      <c r="QXV29" s="3"/>
      <c r="QXW29" s="564"/>
      <c r="QXX29" s="3"/>
      <c r="QXY29" s="426"/>
      <c r="QXZ29" s="3"/>
      <c r="QYA29" s="564"/>
      <c r="QYB29" s="3"/>
      <c r="QYC29" s="426"/>
      <c r="QYD29" s="3"/>
      <c r="QYE29" s="564"/>
      <c r="QYF29" s="3"/>
      <c r="QYG29" s="426"/>
      <c r="QYH29" s="3"/>
      <c r="QYI29" s="564"/>
      <c r="QYJ29" s="3"/>
      <c r="QYK29" s="426"/>
      <c r="QYL29" s="3"/>
      <c r="QYM29" s="564"/>
      <c r="QYN29" s="3"/>
      <c r="QYO29" s="426"/>
      <c r="QYP29" s="3"/>
      <c r="QYQ29" s="564"/>
      <c r="QYR29" s="3"/>
      <c r="QYS29" s="426"/>
      <c r="QYT29" s="3"/>
      <c r="QYU29" s="564"/>
      <c r="QYV29" s="3"/>
      <c r="QYW29" s="426"/>
      <c r="QYX29" s="3"/>
      <c r="QYY29" s="564"/>
      <c r="QYZ29" s="3"/>
      <c r="QZA29" s="426"/>
      <c r="QZB29" s="3"/>
      <c r="QZC29" s="564"/>
      <c r="QZD29" s="3"/>
      <c r="QZE29" s="426"/>
      <c r="QZF29" s="3"/>
      <c r="QZG29" s="564"/>
      <c r="QZH29" s="3"/>
      <c r="QZI29" s="426"/>
      <c r="QZJ29" s="3"/>
      <c r="QZK29" s="564"/>
      <c r="QZL29" s="3"/>
      <c r="QZM29" s="426"/>
      <c r="QZN29" s="3"/>
      <c r="QZO29" s="564"/>
      <c r="QZP29" s="3"/>
      <c r="QZQ29" s="426"/>
      <c r="QZR29" s="3"/>
      <c r="QZS29" s="564"/>
      <c r="QZT29" s="3"/>
      <c r="QZU29" s="426"/>
      <c r="QZV29" s="3"/>
      <c r="QZW29" s="564"/>
      <c r="QZX29" s="3"/>
      <c r="QZY29" s="426"/>
      <c r="QZZ29" s="3"/>
      <c r="RAA29" s="564"/>
      <c r="RAB29" s="3"/>
      <c r="RAC29" s="426"/>
      <c r="RAD29" s="3"/>
      <c r="RAE29" s="564"/>
      <c r="RAF29" s="3"/>
      <c r="RAG29" s="426"/>
      <c r="RAH29" s="3"/>
      <c r="RAI29" s="564"/>
      <c r="RAJ29" s="3"/>
      <c r="RAK29" s="426"/>
      <c r="RAL29" s="3"/>
      <c r="RAM29" s="564"/>
      <c r="RAN29" s="3"/>
      <c r="RAO29" s="426"/>
      <c r="RAP29" s="3"/>
      <c r="RAQ29" s="564"/>
      <c r="RAR29" s="3"/>
      <c r="RAS29" s="426"/>
      <c r="RAT29" s="3"/>
      <c r="RAU29" s="564"/>
      <c r="RAV29" s="3"/>
      <c r="RAW29" s="426"/>
      <c r="RAX29" s="3"/>
      <c r="RAY29" s="564"/>
      <c r="RAZ29" s="3"/>
      <c r="RBA29" s="426"/>
      <c r="RBB29" s="3"/>
      <c r="RBC29" s="564"/>
      <c r="RBD29" s="3"/>
      <c r="RBE29" s="426"/>
      <c r="RBF29" s="3"/>
      <c r="RBG29" s="564"/>
      <c r="RBH29" s="3"/>
      <c r="RBI29" s="426"/>
      <c r="RBJ29" s="3"/>
      <c r="RBK29" s="564"/>
      <c r="RBL29" s="3"/>
      <c r="RBM29" s="426"/>
      <c r="RBN29" s="3"/>
      <c r="RBO29" s="564"/>
      <c r="RBP29" s="3"/>
      <c r="RBQ29" s="426"/>
      <c r="RBR29" s="3"/>
      <c r="RBS29" s="564"/>
      <c r="RBT29" s="3"/>
      <c r="RBU29" s="426"/>
      <c r="RBV29" s="3"/>
      <c r="RBW29" s="564"/>
      <c r="RBX29" s="3"/>
      <c r="RBY29" s="426"/>
      <c r="RBZ29" s="3"/>
      <c r="RCA29" s="564"/>
      <c r="RCB29" s="3"/>
      <c r="RCC29" s="426"/>
      <c r="RCD29" s="3"/>
      <c r="RCE29" s="564"/>
      <c r="RCF29" s="3"/>
      <c r="RCG29" s="426"/>
      <c r="RCH29" s="3"/>
      <c r="RCI29" s="564"/>
      <c r="RCJ29" s="3"/>
      <c r="RCK29" s="426"/>
      <c r="RCL29" s="3"/>
      <c r="RCM29" s="564"/>
      <c r="RCN29" s="3"/>
      <c r="RCO29" s="426"/>
      <c r="RCP29" s="3"/>
      <c r="RCQ29" s="564"/>
      <c r="RCR29" s="3"/>
      <c r="RCS29" s="426"/>
      <c r="RCT29" s="3"/>
      <c r="RCU29" s="564"/>
      <c r="RCV29" s="3"/>
      <c r="RCW29" s="426"/>
      <c r="RCX29" s="3"/>
      <c r="RCY29" s="564"/>
      <c r="RCZ29" s="3"/>
      <c r="RDA29" s="426"/>
      <c r="RDB29" s="3"/>
      <c r="RDC29" s="564"/>
      <c r="RDD29" s="3"/>
      <c r="RDE29" s="426"/>
      <c r="RDF29" s="3"/>
      <c r="RDG29" s="564"/>
      <c r="RDH29" s="3"/>
      <c r="RDI29" s="426"/>
      <c r="RDJ29" s="3"/>
      <c r="RDK29" s="564"/>
      <c r="RDL29" s="3"/>
      <c r="RDM29" s="426"/>
      <c r="RDN29" s="3"/>
      <c r="RDO29" s="564"/>
      <c r="RDP29" s="3"/>
      <c r="RDQ29" s="426"/>
      <c r="RDR29" s="3"/>
      <c r="RDS29" s="564"/>
      <c r="RDT29" s="3"/>
      <c r="RDU29" s="426"/>
      <c r="RDV29" s="3"/>
      <c r="RDW29" s="564"/>
      <c r="RDX29" s="3"/>
      <c r="RDY29" s="426"/>
      <c r="RDZ29" s="3"/>
      <c r="REA29" s="564"/>
      <c r="REB29" s="3"/>
      <c r="REC29" s="426"/>
      <c r="RED29" s="3"/>
      <c r="REE29" s="564"/>
      <c r="REF29" s="3"/>
      <c r="REG29" s="426"/>
      <c r="REH29" s="3"/>
      <c r="REI29" s="564"/>
      <c r="REJ29" s="3"/>
      <c r="REK29" s="426"/>
      <c r="REL29" s="3"/>
      <c r="REM29" s="564"/>
      <c r="REN29" s="3"/>
      <c r="REO29" s="426"/>
      <c r="REP29" s="3"/>
      <c r="REQ29" s="564"/>
      <c r="RER29" s="3"/>
      <c r="RES29" s="426"/>
      <c r="RET29" s="3"/>
      <c r="REU29" s="564"/>
      <c r="REV29" s="3"/>
      <c r="REW29" s="426"/>
      <c r="REX29" s="3"/>
      <c r="REY29" s="564"/>
      <c r="REZ29" s="3"/>
      <c r="RFA29" s="426"/>
      <c r="RFB29" s="3"/>
      <c r="RFC29" s="564"/>
      <c r="RFD29" s="3"/>
      <c r="RFE29" s="426"/>
      <c r="RFF29" s="3"/>
      <c r="RFG29" s="564"/>
      <c r="RFH29" s="3"/>
      <c r="RFI29" s="426"/>
      <c r="RFJ29" s="3"/>
      <c r="RFK29" s="564"/>
      <c r="RFL29" s="3"/>
      <c r="RFM29" s="426"/>
      <c r="RFN29" s="3"/>
      <c r="RFO29" s="564"/>
      <c r="RFP29" s="3"/>
      <c r="RFQ29" s="426"/>
      <c r="RFR29" s="3"/>
      <c r="RFS29" s="564"/>
      <c r="RFT29" s="3"/>
      <c r="RFU29" s="426"/>
      <c r="RFV29" s="3"/>
      <c r="RFW29" s="564"/>
      <c r="RFX29" s="3"/>
      <c r="RFY29" s="426"/>
      <c r="RFZ29" s="3"/>
      <c r="RGA29" s="564"/>
      <c r="RGB29" s="3"/>
      <c r="RGC29" s="426"/>
      <c r="RGD29" s="3"/>
      <c r="RGE29" s="564"/>
      <c r="RGF29" s="3"/>
      <c r="RGG29" s="426"/>
      <c r="RGH29" s="3"/>
      <c r="RGI29" s="564"/>
      <c r="RGJ29" s="3"/>
      <c r="RGK29" s="426"/>
      <c r="RGL29" s="3"/>
      <c r="RGM29" s="564"/>
      <c r="RGN29" s="3"/>
      <c r="RGO29" s="426"/>
      <c r="RGP29" s="3"/>
      <c r="RGQ29" s="564"/>
      <c r="RGR29" s="3"/>
      <c r="RGS29" s="426"/>
      <c r="RGT29" s="3"/>
      <c r="RGU29" s="564"/>
      <c r="RGV29" s="3"/>
      <c r="RGW29" s="426"/>
      <c r="RGX29" s="3"/>
      <c r="RGY29" s="564"/>
      <c r="RGZ29" s="3"/>
      <c r="RHA29" s="426"/>
      <c r="RHB29" s="3"/>
      <c r="RHC29" s="564"/>
      <c r="RHD29" s="3"/>
      <c r="RHE29" s="426"/>
      <c r="RHF29" s="3"/>
      <c r="RHG29" s="564"/>
      <c r="RHH29" s="3"/>
      <c r="RHI29" s="426"/>
      <c r="RHJ29" s="3"/>
      <c r="RHK29" s="564"/>
      <c r="RHL29" s="3"/>
      <c r="RHM29" s="426"/>
      <c r="RHN29" s="3"/>
      <c r="RHO29" s="564"/>
      <c r="RHP29" s="3"/>
      <c r="RHQ29" s="426"/>
      <c r="RHR29" s="3"/>
      <c r="RHS29" s="564"/>
      <c r="RHT29" s="3"/>
      <c r="RHU29" s="426"/>
      <c r="RHV29" s="3"/>
      <c r="RHW29" s="564"/>
      <c r="RHX29" s="3"/>
      <c r="RHY29" s="426"/>
      <c r="RHZ29" s="3"/>
      <c r="RIA29" s="564"/>
      <c r="RIB29" s="3"/>
      <c r="RIC29" s="426"/>
      <c r="RID29" s="3"/>
      <c r="RIE29" s="564"/>
      <c r="RIF29" s="3"/>
      <c r="RIG29" s="426"/>
      <c r="RIH29" s="3"/>
      <c r="RII29" s="564"/>
      <c r="RIJ29" s="3"/>
      <c r="RIK29" s="426"/>
      <c r="RIL29" s="3"/>
      <c r="RIM29" s="564"/>
      <c r="RIN29" s="3"/>
      <c r="RIO29" s="426"/>
      <c r="RIP29" s="3"/>
      <c r="RIQ29" s="564"/>
      <c r="RIR29" s="3"/>
      <c r="RIS29" s="426"/>
      <c r="RIT29" s="3"/>
      <c r="RIU29" s="564"/>
      <c r="RIV29" s="3"/>
      <c r="RIW29" s="426"/>
      <c r="RIX29" s="3"/>
      <c r="RIY29" s="564"/>
      <c r="RIZ29" s="3"/>
      <c r="RJA29" s="426"/>
      <c r="RJB29" s="3"/>
      <c r="RJC29" s="564"/>
      <c r="RJD29" s="3"/>
      <c r="RJE29" s="426"/>
      <c r="RJF29" s="3"/>
      <c r="RJG29" s="564"/>
      <c r="RJH29" s="3"/>
      <c r="RJI29" s="426"/>
      <c r="RJJ29" s="3"/>
      <c r="RJK29" s="564"/>
      <c r="RJL29" s="3"/>
      <c r="RJM29" s="426"/>
      <c r="RJN29" s="3"/>
      <c r="RJO29" s="564"/>
      <c r="RJP29" s="3"/>
      <c r="RJQ29" s="426"/>
      <c r="RJR29" s="3"/>
      <c r="RJS29" s="564"/>
      <c r="RJT29" s="3"/>
      <c r="RJU29" s="426"/>
      <c r="RJV29" s="3"/>
      <c r="RJW29" s="564"/>
      <c r="RJX29" s="3"/>
      <c r="RJY29" s="426"/>
      <c r="RJZ29" s="3"/>
      <c r="RKA29" s="564"/>
      <c r="RKB29" s="3"/>
      <c r="RKC29" s="426"/>
      <c r="RKD29" s="3"/>
      <c r="RKE29" s="564"/>
      <c r="RKF29" s="3"/>
      <c r="RKG29" s="426"/>
      <c r="RKH29" s="3"/>
      <c r="RKI29" s="564"/>
      <c r="RKJ29" s="3"/>
      <c r="RKK29" s="426"/>
      <c r="RKL29" s="3"/>
      <c r="RKM29" s="564"/>
      <c r="RKN29" s="3"/>
      <c r="RKO29" s="426"/>
      <c r="RKP29" s="3"/>
      <c r="RKQ29" s="564"/>
      <c r="RKR29" s="3"/>
      <c r="RKS29" s="426"/>
      <c r="RKT29" s="3"/>
      <c r="RKU29" s="564"/>
      <c r="RKV29" s="3"/>
      <c r="RKW29" s="426"/>
      <c r="RKX29" s="3"/>
      <c r="RKY29" s="564"/>
      <c r="RKZ29" s="3"/>
      <c r="RLA29" s="426"/>
      <c r="RLB29" s="3"/>
      <c r="RLC29" s="564"/>
      <c r="RLD29" s="3"/>
      <c r="RLE29" s="426"/>
      <c r="RLF29" s="3"/>
      <c r="RLG29" s="564"/>
      <c r="RLH29" s="3"/>
      <c r="RLI29" s="426"/>
      <c r="RLJ29" s="3"/>
      <c r="RLK29" s="564"/>
      <c r="RLL29" s="3"/>
      <c r="RLM29" s="426"/>
      <c r="RLN29" s="3"/>
      <c r="RLO29" s="564"/>
      <c r="RLP29" s="3"/>
      <c r="RLQ29" s="426"/>
      <c r="RLR29" s="3"/>
      <c r="RLS29" s="564"/>
      <c r="RLT29" s="3"/>
      <c r="RLU29" s="426"/>
      <c r="RLV29" s="3"/>
      <c r="RLW29" s="564"/>
      <c r="RLX29" s="3"/>
      <c r="RLY29" s="426"/>
      <c r="RLZ29" s="3"/>
      <c r="RMA29" s="564"/>
      <c r="RMB29" s="3"/>
      <c r="RMC29" s="426"/>
      <c r="RMD29" s="3"/>
      <c r="RME29" s="564"/>
      <c r="RMF29" s="3"/>
      <c r="RMG29" s="426"/>
      <c r="RMH29" s="3"/>
      <c r="RMI29" s="564"/>
      <c r="RMJ29" s="3"/>
      <c r="RMK29" s="426"/>
      <c r="RML29" s="3"/>
      <c r="RMM29" s="564"/>
      <c r="RMN29" s="3"/>
      <c r="RMO29" s="426"/>
      <c r="RMP29" s="3"/>
      <c r="RMQ29" s="564"/>
      <c r="RMR29" s="3"/>
      <c r="RMS29" s="426"/>
      <c r="RMT29" s="3"/>
      <c r="RMU29" s="564"/>
      <c r="RMV29" s="3"/>
      <c r="RMW29" s="426"/>
      <c r="RMX29" s="3"/>
      <c r="RMY29" s="564"/>
      <c r="RMZ29" s="3"/>
      <c r="RNA29" s="426"/>
      <c r="RNB29" s="3"/>
      <c r="RNC29" s="564"/>
      <c r="RND29" s="3"/>
      <c r="RNE29" s="426"/>
      <c r="RNF29" s="3"/>
      <c r="RNG29" s="564"/>
      <c r="RNH29" s="3"/>
      <c r="RNI29" s="426"/>
      <c r="RNJ29" s="3"/>
      <c r="RNK29" s="564"/>
      <c r="RNL29" s="3"/>
      <c r="RNM29" s="426"/>
      <c r="RNN29" s="3"/>
      <c r="RNO29" s="564"/>
      <c r="RNP29" s="3"/>
      <c r="RNQ29" s="426"/>
      <c r="RNR29" s="3"/>
      <c r="RNS29" s="564"/>
      <c r="RNT29" s="3"/>
      <c r="RNU29" s="426"/>
      <c r="RNV29" s="3"/>
      <c r="RNW29" s="564"/>
      <c r="RNX29" s="3"/>
      <c r="RNY29" s="426"/>
      <c r="RNZ29" s="3"/>
      <c r="ROA29" s="564"/>
      <c r="ROB29" s="3"/>
      <c r="ROC29" s="426"/>
      <c r="ROD29" s="3"/>
      <c r="ROE29" s="564"/>
      <c r="ROF29" s="3"/>
      <c r="ROG29" s="426"/>
      <c r="ROH29" s="3"/>
      <c r="ROI29" s="564"/>
      <c r="ROJ29" s="3"/>
      <c r="ROK29" s="426"/>
      <c r="ROL29" s="3"/>
      <c r="ROM29" s="564"/>
      <c r="RON29" s="3"/>
      <c r="ROO29" s="426"/>
      <c r="ROP29" s="3"/>
      <c r="ROQ29" s="564"/>
      <c r="ROR29" s="3"/>
      <c r="ROS29" s="426"/>
      <c r="ROT29" s="3"/>
      <c r="ROU29" s="564"/>
      <c r="ROV29" s="3"/>
      <c r="ROW29" s="426"/>
      <c r="ROX29" s="3"/>
      <c r="ROY29" s="564"/>
      <c r="ROZ29" s="3"/>
      <c r="RPA29" s="426"/>
      <c r="RPB29" s="3"/>
      <c r="RPC29" s="564"/>
      <c r="RPD29" s="3"/>
      <c r="RPE29" s="426"/>
      <c r="RPF29" s="3"/>
      <c r="RPG29" s="564"/>
      <c r="RPH29" s="3"/>
      <c r="RPI29" s="426"/>
      <c r="RPJ29" s="3"/>
      <c r="RPK29" s="564"/>
      <c r="RPL29" s="3"/>
      <c r="RPM29" s="426"/>
      <c r="RPN29" s="3"/>
      <c r="RPO29" s="564"/>
      <c r="RPP29" s="3"/>
      <c r="RPQ29" s="426"/>
      <c r="RPR29" s="3"/>
      <c r="RPS29" s="564"/>
      <c r="RPT29" s="3"/>
      <c r="RPU29" s="426"/>
      <c r="RPV29" s="3"/>
      <c r="RPW29" s="564"/>
      <c r="RPX29" s="3"/>
      <c r="RPY29" s="426"/>
      <c r="RPZ29" s="3"/>
      <c r="RQA29" s="564"/>
      <c r="RQB29" s="3"/>
      <c r="RQC29" s="426"/>
      <c r="RQD29" s="3"/>
      <c r="RQE29" s="564"/>
      <c r="RQF29" s="3"/>
      <c r="RQG29" s="426"/>
      <c r="RQH29" s="3"/>
      <c r="RQI29" s="564"/>
      <c r="RQJ29" s="3"/>
      <c r="RQK29" s="426"/>
      <c r="RQL29" s="3"/>
      <c r="RQM29" s="564"/>
      <c r="RQN29" s="3"/>
      <c r="RQO29" s="426"/>
      <c r="RQP29" s="3"/>
      <c r="RQQ29" s="564"/>
      <c r="RQR29" s="3"/>
      <c r="RQS29" s="426"/>
      <c r="RQT29" s="3"/>
      <c r="RQU29" s="564"/>
      <c r="RQV29" s="3"/>
      <c r="RQW29" s="426"/>
      <c r="RQX29" s="3"/>
      <c r="RQY29" s="564"/>
      <c r="RQZ29" s="3"/>
      <c r="RRA29" s="426"/>
      <c r="RRB29" s="3"/>
      <c r="RRC29" s="564"/>
      <c r="RRD29" s="3"/>
      <c r="RRE29" s="426"/>
      <c r="RRF29" s="3"/>
      <c r="RRG29" s="564"/>
      <c r="RRH29" s="3"/>
      <c r="RRI29" s="426"/>
      <c r="RRJ29" s="3"/>
      <c r="RRK29" s="564"/>
      <c r="RRL29" s="3"/>
      <c r="RRM29" s="426"/>
      <c r="RRN29" s="3"/>
      <c r="RRO29" s="564"/>
      <c r="RRP29" s="3"/>
      <c r="RRQ29" s="426"/>
      <c r="RRR29" s="3"/>
      <c r="RRS29" s="564"/>
      <c r="RRT29" s="3"/>
      <c r="RRU29" s="426"/>
      <c r="RRV29" s="3"/>
      <c r="RRW29" s="564"/>
      <c r="RRX29" s="3"/>
      <c r="RRY29" s="426"/>
      <c r="RRZ29" s="3"/>
      <c r="RSA29" s="564"/>
      <c r="RSB29" s="3"/>
      <c r="RSC29" s="426"/>
      <c r="RSD29" s="3"/>
      <c r="RSE29" s="564"/>
      <c r="RSF29" s="3"/>
      <c r="RSG29" s="426"/>
      <c r="RSH29" s="3"/>
      <c r="RSI29" s="564"/>
      <c r="RSJ29" s="3"/>
      <c r="RSK29" s="426"/>
      <c r="RSL29" s="3"/>
      <c r="RSM29" s="564"/>
      <c r="RSN29" s="3"/>
      <c r="RSO29" s="426"/>
      <c r="RSP29" s="3"/>
      <c r="RSQ29" s="564"/>
      <c r="RSR29" s="3"/>
      <c r="RSS29" s="426"/>
      <c r="RST29" s="3"/>
      <c r="RSU29" s="564"/>
      <c r="RSV29" s="3"/>
      <c r="RSW29" s="426"/>
      <c r="RSX29" s="3"/>
      <c r="RSY29" s="564"/>
      <c r="RSZ29" s="3"/>
      <c r="RTA29" s="426"/>
      <c r="RTB29" s="3"/>
      <c r="RTC29" s="564"/>
      <c r="RTD29" s="3"/>
      <c r="RTE29" s="426"/>
      <c r="RTF29" s="3"/>
      <c r="RTG29" s="564"/>
      <c r="RTH29" s="3"/>
      <c r="RTI29" s="426"/>
      <c r="RTJ29" s="3"/>
      <c r="RTK29" s="564"/>
      <c r="RTL29" s="3"/>
      <c r="RTM29" s="426"/>
      <c r="RTN29" s="3"/>
      <c r="RTO29" s="564"/>
      <c r="RTP29" s="3"/>
      <c r="RTQ29" s="426"/>
      <c r="RTR29" s="3"/>
      <c r="RTS29" s="564"/>
      <c r="RTT29" s="3"/>
      <c r="RTU29" s="426"/>
      <c r="RTV29" s="3"/>
      <c r="RTW29" s="564"/>
      <c r="RTX29" s="3"/>
      <c r="RTY29" s="426"/>
      <c r="RTZ29" s="3"/>
      <c r="RUA29" s="564"/>
      <c r="RUB29" s="3"/>
      <c r="RUC29" s="426"/>
      <c r="RUD29" s="3"/>
      <c r="RUE29" s="564"/>
      <c r="RUF29" s="3"/>
      <c r="RUG29" s="426"/>
      <c r="RUH29" s="3"/>
      <c r="RUI29" s="564"/>
      <c r="RUJ29" s="3"/>
      <c r="RUK29" s="426"/>
      <c r="RUL29" s="3"/>
      <c r="RUM29" s="564"/>
      <c r="RUN29" s="3"/>
      <c r="RUO29" s="426"/>
      <c r="RUP29" s="3"/>
      <c r="RUQ29" s="564"/>
      <c r="RUR29" s="3"/>
      <c r="RUS29" s="426"/>
      <c r="RUT29" s="3"/>
      <c r="RUU29" s="564"/>
      <c r="RUV29" s="3"/>
      <c r="RUW29" s="426"/>
      <c r="RUX29" s="3"/>
      <c r="RUY29" s="564"/>
      <c r="RUZ29" s="3"/>
      <c r="RVA29" s="426"/>
      <c r="RVB29" s="3"/>
      <c r="RVC29" s="564"/>
      <c r="RVD29" s="3"/>
      <c r="RVE29" s="426"/>
      <c r="RVF29" s="3"/>
      <c r="RVG29" s="564"/>
      <c r="RVH29" s="3"/>
      <c r="RVI29" s="426"/>
      <c r="RVJ29" s="3"/>
      <c r="RVK29" s="564"/>
      <c r="RVL29" s="3"/>
      <c r="RVM29" s="426"/>
      <c r="RVN29" s="3"/>
      <c r="RVO29" s="564"/>
      <c r="RVP29" s="3"/>
      <c r="RVQ29" s="426"/>
      <c r="RVR29" s="3"/>
      <c r="RVS29" s="564"/>
      <c r="RVT29" s="3"/>
      <c r="RVU29" s="426"/>
      <c r="RVV29" s="3"/>
      <c r="RVW29" s="564"/>
      <c r="RVX29" s="3"/>
      <c r="RVY29" s="426"/>
      <c r="RVZ29" s="3"/>
      <c r="RWA29" s="564"/>
      <c r="RWB29" s="3"/>
      <c r="RWC29" s="426"/>
      <c r="RWD29" s="3"/>
      <c r="RWE29" s="564"/>
      <c r="RWF29" s="3"/>
      <c r="RWG29" s="426"/>
      <c r="RWH29" s="3"/>
      <c r="RWI29" s="564"/>
      <c r="RWJ29" s="3"/>
      <c r="RWK29" s="426"/>
      <c r="RWL29" s="3"/>
      <c r="RWM29" s="564"/>
      <c r="RWN29" s="3"/>
      <c r="RWO29" s="426"/>
      <c r="RWP29" s="3"/>
      <c r="RWQ29" s="564"/>
      <c r="RWR29" s="3"/>
      <c r="RWS29" s="426"/>
      <c r="RWT29" s="3"/>
      <c r="RWU29" s="564"/>
      <c r="RWV29" s="3"/>
      <c r="RWW29" s="426"/>
      <c r="RWX29" s="3"/>
      <c r="RWY29" s="564"/>
      <c r="RWZ29" s="3"/>
      <c r="RXA29" s="426"/>
      <c r="RXB29" s="3"/>
      <c r="RXC29" s="564"/>
      <c r="RXD29" s="3"/>
      <c r="RXE29" s="426"/>
      <c r="RXF29" s="3"/>
      <c r="RXG29" s="564"/>
      <c r="RXH29" s="3"/>
      <c r="RXI29" s="426"/>
      <c r="RXJ29" s="3"/>
      <c r="RXK29" s="564"/>
      <c r="RXL29" s="3"/>
      <c r="RXM29" s="426"/>
      <c r="RXN29" s="3"/>
      <c r="RXO29" s="564"/>
      <c r="RXP29" s="3"/>
      <c r="RXQ29" s="426"/>
      <c r="RXR29" s="3"/>
      <c r="RXS29" s="564"/>
      <c r="RXT29" s="3"/>
      <c r="RXU29" s="426"/>
      <c r="RXV29" s="3"/>
      <c r="RXW29" s="564"/>
      <c r="RXX29" s="3"/>
      <c r="RXY29" s="426"/>
      <c r="RXZ29" s="3"/>
      <c r="RYA29" s="564"/>
      <c r="RYB29" s="3"/>
      <c r="RYC29" s="426"/>
      <c r="RYD29" s="3"/>
      <c r="RYE29" s="564"/>
      <c r="RYF29" s="3"/>
      <c r="RYG29" s="426"/>
      <c r="RYH29" s="3"/>
      <c r="RYI29" s="564"/>
      <c r="RYJ29" s="3"/>
      <c r="RYK29" s="426"/>
      <c r="RYL29" s="3"/>
      <c r="RYM29" s="564"/>
      <c r="RYN29" s="3"/>
      <c r="RYO29" s="426"/>
      <c r="RYP29" s="3"/>
      <c r="RYQ29" s="564"/>
      <c r="RYR29" s="3"/>
      <c r="RYS29" s="426"/>
      <c r="RYT29" s="3"/>
      <c r="RYU29" s="564"/>
      <c r="RYV29" s="3"/>
      <c r="RYW29" s="426"/>
      <c r="RYX29" s="3"/>
      <c r="RYY29" s="564"/>
      <c r="RYZ29" s="3"/>
      <c r="RZA29" s="426"/>
      <c r="RZB29" s="3"/>
      <c r="RZC29" s="564"/>
      <c r="RZD29" s="3"/>
      <c r="RZE29" s="426"/>
      <c r="RZF29" s="3"/>
      <c r="RZG29" s="564"/>
      <c r="RZH29" s="3"/>
      <c r="RZI29" s="426"/>
      <c r="RZJ29" s="3"/>
      <c r="RZK29" s="564"/>
      <c r="RZL29" s="3"/>
      <c r="RZM29" s="426"/>
      <c r="RZN29" s="3"/>
      <c r="RZO29" s="564"/>
      <c r="RZP29" s="3"/>
      <c r="RZQ29" s="426"/>
      <c r="RZR29" s="3"/>
      <c r="RZS29" s="564"/>
      <c r="RZT29" s="3"/>
      <c r="RZU29" s="426"/>
      <c r="RZV29" s="3"/>
      <c r="RZW29" s="564"/>
      <c r="RZX29" s="3"/>
      <c r="RZY29" s="426"/>
      <c r="RZZ29" s="3"/>
      <c r="SAA29" s="564"/>
      <c r="SAB29" s="3"/>
      <c r="SAC29" s="426"/>
      <c r="SAD29" s="3"/>
      <c r="SAE29" s="564"/>
      <c r="SAF29" s="3"/>
      <c r="SAG29" s="426"/>
      <c r="SAH29" s="3"/>
      <c r="SAI29" s="564"/>
      <c r="SAJ29" s="3"/>
      <c r="SAK29" s="426"/>
      <c r="SAL29" s="3"/>
      <c r="SAM29" s="564"/>
      <c r="SAN29" s="3"/>
      <c r="SAO29" s="426"/>
      <c r="SAP29" s="3"/>
      <c r="SAQ29" s="564"/>
      <c r="SAR29" s="3"/>
      <c r="SAS29" s="426"/>
      <c r="SAT29" s="3"/>
      <c r="SAU29" s="564"/>
      <c r="SAV29" s="3"/>
      <c r="SAW29" s="426"/>
      <c r="SAX29" s="3"/>
      <c r="SAY29" s="564"/>
      <c r="SAZ29" s="3"/>
      <c r="SBA29" s="426"/>
      <c r="SBB29" s="3"/>
      <c r="SBC29" s="564"/>
      <c r="SBD29" s="3"/>
      <c r="SBE29" s="426"/>
      <c r="SBF29" s="3"/>
      <c r="SBG29" s="564"/>
      <c r="SBH29" s="3"/>
      <c r="SBI29" s="426"/>
      <c r="SBJ29" s="3"/>
      <c r="SBK29" s="564"/>
      <c r="SBL29" s="3"/>
      <c r="SBM29" s="426"/>
      <c r="SBN29" s="3"/>
      <c r="SBO29" s="564"/>
      <c r="SBP29" s="3"/>
      <c r="SBQ29" s="426"/>
      <c r="SBR29" s="3"/>
      <c r="SBS29" s="564"/>
      <c r="SBT29" s="3"/>
      <c r="SBU29" s="426"/>
      <c r="SBV29" s="3"/>
      <c r="SBW29" s="564"/>
      <c r="SBX29" s="3"/>
      <c r="SBY29" s="426"/>
      <c r="SBZ29" s="3"/>
      <c r="SCA29" s="564"/>
      <c r="SCB29" s="3"/>
      <c r="SCC29" s="426"/>
      <c r="SCD29" s="3"/>
      <c r="SCE29" s="564"/>
      <c r="SCF29" s="3"/>
      <c r="SCG29" s="426"/>
      <c r="SCH29" s="3"/>
      <c r="SCI29" s="564"/>
      <c r="SCJ29" s="3"/>
      <c r="SCK29" s="426"/>
      <c r="SCL29" s="3"/>
      <c r="SCM29" s="564"/>
      <c r="SCN29" s="3"/>
      <c r="SCO29" s="426"/>
      <c r="SCP29" s="3"/>
      <c r="SCQ29" s="564"/>
      <c r="SCR29" s="3"/>
      <c r="SCS29" s="426"/>
      <c r="SCT29" s="3"/>
      <c r="SCU29" s="564"/>
      <c r="SCV29" s="3"/>
      <c r="SCW29" s="426"/>
      <c r="SCX29" s="3"/>
      <c r="SCY29" s="564"/>
      <c r="SCZ29" s="3"/>
      <c r="SDA29" s="426"/>
      <c r="SDB29" s="3"/>
      <c r="SDC29" s="564"/>
      <c r="SDD29" s="3"/>
      <c r="SDE29" s="426"/>
      <c r="SDF29" s="3"/>
      <c r="SDG29" s="564"/>
      <c r="SDH29" s="3"/>
      <c r="SDI29" s="426"/>
      <c r="SDJ29" s="3"/>
      <c r="SDK29" s="564"/>
      <c r="SDL29" s="3"/>
      <c r="SDM29" s="426"/>
      <c r="SDN29" s="3"/>
      <c r="SDO29" s="564"/>
      <c r="SDP29" s="3"/>
      <c r="SDQ29" s="426"/>
      <c r="SDR29" s="3"/>
      <c r="SDS29" s="564"/>
      <c r="SDT29" s="3"/>
      <c r="SDU29" s="426"/>
      <c r="SDV29" s="3"/>
      <c r="SDW29" s="564"/>
      <c r="SDX29" s="3"/>
      <c r="SDY29" s="426"/>
      <c r="SDZ29" s="3"/>
      <c r="SEA29" s="564"/>
      <c r="SEB29" s="3"/>
      <c r="SEC29" s="426"/>
      <c r="SED29" s="3"/>
      <c r="SEE29" s="564"/>
      <c r="SEF29" s="3"/>
      <c r="SEG29" s="426"/>
      <c r="SEH29" s="3"/>
      <c r="SEI29" s="564"/>
      <c r="SEJ29" s="3"/>
      <c r="SEK29" s="426"/>
      <c r="SEL29" s="3"/>
      <c r="SEM29" s="564"/>
      <c r="SEN29" s="3"/>
      <c r="SEO29" s="426"/>
      <c r="SEP29" s="3"/>
      <c r="SEQ29" s="564"/>
      <c r="SER29" s="3"/>
      <c r="SES29" s="426"/>
      <c r="SET29" s="3"/>
      <c r="SEU29" s="564"/>
      <c r="SEV29" s="3"/>
      <c r="SEW29" s="426"/>
      <c r="SEX29" s="3"/>
      <c r="SEY29" s="564"/>
      <c r="SEZ29" s="3"/>
      <c r="SFA29" s="426"/>
      <c r="SFB29" s="3"/>
      <c r="SFC29" s="564"/>
      <c r="SFD29" s="3"/>
      <c r="SFE29" s="426"/>
      <c r="SFF29" s="3"/>
      <c r="SFG29" s="564"/>
      <c r="SFH29" s="3"/>
      <c r="SFI29" s="426"/>
      <c r="SFJ29" s="3"/>
      <c r="SFK29" s="564"/>
      <c r="SFL29" s="3"/>
      <c r="SFM29" s="426"/>
      <c r="SFN29" s="3"/>
      <c r="SFO29" s="564"/>
      <c r="SFP29" s="3"/>
      <c r="SFQ29" s="426"/>
      <c r="SFR29" s="3"/>
      <c r="SFS29" s="564"/>
      <c r="SFT29" s="3"/>
      <c r="SFU29" s="426"/>
      <c r="SFV29" s="3"/>
      <c r="SFW29" s="564"/>
      <c r="SFX29" s="3"/>
      <c r="SFY29" s="426"/>
      <c r="SFZ29" s="3"/>
      <c r="SGA29" s="564"/>
      <c r="SGB29" s="3"/>
      <c r="SGC29" s="426"/>
      <c r="SGD29" s="3"/>
      <c r="SGE29" s="564"/>
      <c r="SGF29" s="3"/>
      <c r="SGG29" s="426"/>
      <c r="SGH29" s="3"/>
      <c r="SGI29" s="564"/>
      <c r="SGJ29" s="3"/>
      <c r="SGK29" s="426"/>
      <c r="SGL29" s="3"/>
      <c r="SGM29" s="564"/>
      <c r="SGN29" s="3"/>
      <c r="SGO29" s="426"/>
      <c r="SGP29" s="3"/>
      <c r="SGQ29" s="564"/>
      <c r="SGR29" s="3"/>
      <c r="SGS29" s="426"/>
      <c r="SGT29" s="3"/>
      <c r="SGU29" s="564"/>
      <c r="SGV29" s="3"/>
      <c r="SGW29" s="426"/>
      <c r="SGX29" s="3"/>
      <c r="SGY29" s="564"/>
      <c r="SGZ29" s="3"/>
      <c r="SHA29" s="426"/>
      <c r="SHB29" s="3"/>
      <c r="SHC29" s="564"/>
      <c r="SHD29" s="3"/>
      <c r="SHE29" s="426"/>
      <c r="SHF29" s="3"/>
      <c r="SHG29" s="564"/>
      <c r="SHH29" s="3"/>
      <c r="SHI29" s="426"/>
      <c r="SHJ29" s="3"/>
      <c r="SHK29" s="564"/>
      <c r="SHL29" s="3"/>
      <c r="SHM29" s="426"/>
      <c r="SHN29" s="3"/>
      <c r="SHO29" s="564"/>
      <c r="SHP29" s="3"/>
      <c r="SHQ29" s="426"/>
      <c r="SHR29" s="3"/>
      <c r="SHS29" s="564"/>
      <c r="SHT29" s="3"/>
      <c r="SHU29" s="426"/>
      <c r="SHV29" s="3"/>
      <c r="SHW29" s="564"/>
      <c r="SHX29" s="3"/>
      <c r="SHY29" s="426"/>
      <c r="SHZ29" s="3"/>
      <c r="SIA29" s="564"/>
      <c r="SIB29" s="3"/>
      <c r="SIC29" s="426"/>
      <c r="SID29" s="3"/>
      <c r="SIE29" s="564"/>
      <c r="SIF29" s="3"/>
      <c r="SIG29" s="426"/>
      <c r="SIH29" s="3"/>
      <c r="SII29" s="564"/>
      <c r="SIJ29" s="3"/>
      <c r="SIK29" s="426"/>
      <c r="SIL29" s="3"/>
      <c r="SIM29" s="564"/>
      <c r="SIN29" s="3"/>
      <c r="SIO29" s="426"/>
      <c r="SIP29" s="3"/>
      <c r="SIQ29" s="564"/>
      <c r="SIR29" s="3"/>
      <c r="SIS29" s="426"/>
      <c r="SIT29" s="3"/>
      <c r="SIU29" s="564"/>
      <c r="SIV29" s="3"/>
      <c r="SIW29" s="426"/>
      <c r="SIX29" s="3"/>
      <c r="SIY29" s="564"/>
      <c r="SIZ29" s="3"/>
      <c r="SJA29" s="426"/>
      <c r="SJB29" s="3"/>
      <c r="SJC29" s="564"/>
      <c r="SJD29" s="3"/>
      <c r="SJE29" s="426"/>
      <c r="SJF29" s="3"/>
      <c r="SJG29" s="564"/>
      <c r="SJH29" s="3"/>
      <c r="SJI29" s="426"/>
      <c r="SJJ29" s="3"/>
      <c r="SJK29" s="564"/>
      <c r="SJL29" s="3"/>
      <c r="SJM29" s="426"/>
      <c r="SJN29" s="3"/>
      <c r="SJO29" s="564"/>
      <c r="SJP29" s="3"/>
      <c r="SJQ29" s="426"/>
      <c r="SJR29" s="3"/>
      <c r="SJS29" s="564"/>
      <c r="SJT29" s="3"/>
      <c r="SJU29" s="426"/>
      <c r="SJV29" s="3"/>
      <c r="SJW29" s="564"/>
      <c r="SJX29" s="3"/>
      <c r="SJY29" s="426"/>
      <c r="SJZ29" s="3"/>
      <c r="SKA29" s="564"/>
      <c r="SKB29" s="3"/>
      <c r="SKC29" s="426"/>
      <c r="SKD29" s="3"/>
      <c r="SKE29" s="564"/>
      <c r="SKF29" s="3"/>
      <c r="SKG29" s="426"/>
      <c r="SKH29" s="3"/>
      <c r="SKI29" s="564"/>
      <c r="SKJ29" s="3"/>
      <c r="SKK29" s="426"/>
      <c r="SKL29" s="3"/>
      <c r="SKM29" s="564"/>
      <c r="SKN29" s="3"/>
      <c r="SKO29" s="426"/>
      <c r="SKP29" s="3"/>
      <c r="SKQ29" s="564"/>
      <c r="SKR29" s="3"/>
      <c r="SKS29" s="426"/>
      <c r="SKT29" s="3"/>
      <c r="SKU29" s="564"/>
      <c r="SKV29" s="3"/>
      <c r="SKW29" s="426"/>
      <c r="SKX29" s="3"/>
      <c r="SKY29" s="564"/>
      <c r="SKZ29" s="3"/>
      <c r="SLA29" s="426"/>
      <c r="SLB29" s="3"/>
      <c r="SLC29" s="564"/>
      <c r="SLD29" s="3"/>
      <c r="SLE29" s="426"/>
      <c r="SLF29" s="3"/>
      <c r="SLG29" s="564"/>
      <c r="SLH29" s="3"/>
      <c r="SLI29" s="426"/>
      <c r="SLJ29" s="3"/>
      <c r="SLK29" s="564"/>
      <c r="SLL29" s="3"/>
      <c r="SLM29" s="426"/>
      <c r="SLN29" s="3"/>
      <c r="SLO29" s="564"/>
      <c r="SLP29" s="3"/>
      <c r="SLQ29" s="426"/>
      <c r="SLR29" s="3"/>
      <c r="SLS29" s="564"/>
      <c r="SLT29" s="3"/>
      <c r="SLU29" s="426"/>
      <c r="SLV29" s="3"/>
      <c r="SLW29" s="564"/>
      <c r="SLX29" s="3"/>
      <c r="SLY29" s="426"/>
      <c r="SLZ29" s="3"/>
      <c r="SMA29" s="564"/>
      <c r="SMB29" s="3"/>
      <c r="SMC29" s="426"/>
      <c r="SMD29" s="3"/>
      <c r="SME29" s="564"/>
      <c r="SMF29" s="3"/>
      <c r="SMG29" s="426"/>
      <c r="SMH29" s="3"/>
      <c r="SMI29" s="564"/>
      <c r="SMJ29" s="3"/>
      <c r="SMK29" s="426"/>
      <c r="SML29" s="3"/>
      <c r="SMM29" s="564"/>
      <c r="SMN29" s="3"/>
      <c r="SMO29" s="426"/>
      <c r="SMP29" s="3"/>
      <c r="SMQ29" s="564"/>
      <c r="SMR29" s="3"/>
      <c r="SMS29" s="426"/>
      <c r="SMT29" s="3"/>
      <c r="SMU29" s="564"/>
      <c r="SMV29" s="3"/>
      <c r="SMW29" s="426"/>
      <c r="SMX29" s="3"/>
      <c r="SMY29" s="564"/>
      <c r="SMZ29" s="3"/>
      <c r="SNA29" s="426"/>
      <c r="SNB29" s="3"/>
      <c r="SNC29" s="564"/>
      <c r="SND29" s="3"/>
      <c r="SNE29" s="426"/>
      <c r="SNF29" s="3"/>
      <c r="SNG29" s="564"/>
      <c r="SNH29" s="3"/>
      <c r="SNI29" s="426"/>
      <c r="SNJ29" s="3"/>
      <c r="SNK29" s="564"/>
      <c r="SNL29" s="3"/>
      <c r="SNM29" s="426"/>
      <c r="SNN29" s="3"/>
      <c r="SNO29" s="564"/>
      <c r="SNP29" s="3"/>
      <c r="SNQ29" s="426"/>
      <c r="SNR29" s="3"/>
      <c r="SNS29" s="564"/>
      <c r="SNT29" s="3"/>
      <c r="SNU29" s="426"/>
      <c r="SNV29" s="3"/>
      <c r="SNW29" s="564"/>
      <c r="SNX29" s="3"/>
      <c r="SNY29" s="426"/>
      <c r="SNZ29" s="3"/>
      <c r="SOA29" s="564"/>
      <c r="SOB29" s="3"/>
      <c r="SOC29" s="426"/>
      <c r="SOD29" s="3"/>
      <c r="SOE29" s="564"/>
      <c r="SOF29" s="3"/>
      <c r="SOG29" s="426"/>
      <c r="SOH29" s="3"/>
      <c r="SOI29" s="564"/>
      <c r="SOJ29" s="3"/>
      <c r="SOK29" s="426"/>
      <c r="SOL29" s="3"/>
      <c r="SOM29" s="564"/>
      <c r="SON29" s="3"/>
      <c r="SOO29" s="426"/>
      <c r="SOP29" s="3"/>
      <c r="SOQ29" s="564"/>
      <c r="SOR29" s="3"/>
      <c r="SOS29" s="426"/>
      <c r="SOT29" s="3"/>
      <c r="SOU29" s="564"/>
      <c r="SOV29" s="3"/>
      <c r="SOW29" s="426"/>
      <c r="SOX29" s="3"/>
      <c r="SOY29" s="564"/>
      <c r="SOZ29" s="3"/>
      <c r="SPA29" s="426"/>
      <c r="SPB29" s="3"/>
      <c r="SPC29" s="564"/>
      <c r="SPD29" s="3"/>
      <c r="SPE29" s="426"/>
      <c r="SPF29" s="3"/>
      <c r="SPG29" s="564"/>
      <c r="SPH29" s="3"/>
      <c r="SPI29" s="426"/>
      <c r="SPJ29" s="3"/>
      <c r="SPK29" s="564"/>
      <c r="SPL29" s="3"/>
      <c r="SPM29" s="426"/>
      <c r="SPN29" s="3"/>
      <c r="SPO29" s="564"/>
      <c r="SPP29" s="3"/>
      <c r="SPQ29" s="426"/>
      <c r="SPR29" s="3"/>
      <c r="SPS29" s="564"/>
      <c r="SPT29" s="3"/>
      <c r="SPU29" s="426"/>
      <c r="SPV29" s="3"/>
      <c r="SPW29" s="564"/>
      <c r="SPX29" s="3"/>
      <c r="SPY29" s="426"/>
      <c r="SPZ29" s="3"/>
      <c r="SQA29" s="564"/>
      <c r="SQB29" s="3"/>
      <c r="SQC29" s="426"/>
      <c r="SQD29" s="3"/>
      <c r="SQE29" s="564"/>
      <c r="SQF29" s="3"/>
      <c r="SQG29" s="426"/>
      <c r="SQH29" s="3"/>
      <c r="SQI29" s="564"/>
      <c r="SQJ29" s="3"/>
      <c r="SQK29" s="426"/>
      <c r="SQL29" s="3"/>
      <c r="SQM29" s="564"/>
      <c r="SQN29" s="3"/>
      <c r="SQO29" s="426"/>
      <c r="SQP29" s="3"/>
      <c r="SQQ29" s="564"/>
      <c r="SQR29" s="3"/>
      <c r="SQS29" s="426"/>
      <c r="SQT29" s="3"/>
      <c r="SQU29" s="564"/>
      <c r="SQV29" s="3"/>
      <c r="SQW29" s="426"/>
      <c r="SQX29" s="3"/>
      <c r="SQY29" s="564"/>
      <c r="SQZ29" s="3"/>
      <c r="SRA29" s="426"/>
      <c r="SRB29" s="3"/>
      <c r="SRC29" s="564"/>
      <c r="SRD29" s="3"/>
      <c r="SRE29" s="426"/>
      <c r="SRF29" s="3"/>
      <c r="SRG29" s="564"/>
      <c r="SRH29" s="3"/>
      <c r="SRI29" s="426"/>
      <c r="SRJ29" s="3"/>
      <c r="SRK29" s="564"/>
      <c r="SRL29" s="3"/>
      <c r="SRM29" s="426"/>
      <c r="SRN29" s="3"/>
      <c r="SRO29" s="564"/>
      <c r="SRP29" s="3"/>
      <c r="SRQ29" s="426"/>
      <c r="SRR29" s="3"/>
      <c r="SRS29" s="564"/>
      <c r="SRT29" s="3"/>
      <c r="SRU29" s="426"/>
      <c r="SRV29" s="3"/>
      <c r="SRW29" s="564"/>
      <c r="SRX29" s="3"/>
      <c r="SRY29" s="426"/>
      <c r="SRZ29" s="3"/>
      <c r="SSA29" s="564"/>
      <c r="SSB29" s="3"/>
      <c r="SSC29" s="426"/>
      <c r="SSD29" s="3"/>
      <c r="SSE29" s="564"/>
      <c r="SSF29" s="3"/>
      <c r="SSG29" s="426"/>
      <c r="SSH29" s="3"/>
      <c r="SSI29" s="564"/>
      <c r="SSJ29" s="3"/>
      <c r="SSK29" s="426"/>
      <c r="SSL29" s="3"/>
      <c r="SSM29" s="564"/>
      <c r="SSN29" s="3"/>
      <c r="SSO29" s="426"/>
      <c r="SSP29" s="3"/>
      <c r="SSQ29" s="564"/>
      <c r="SSR29" s="3"/>
      <c r="SSS29" s="426"/>
      <c r="SST29" s="3"/>
      <c r="SSU29" s="564"/>
      <c r="SSV29" s="3"/>
      <c r="SSW29" s="426"/>
      <c r="SSX29" s="3"/>
      <c r="SSY29" s="564"/>
      <c r="SSZ29" s="3"/>
      <c r="STA29" s="426"/>
      <c r="STB29" s="3"/>
      <c r="STC29" s="564"/>
      <c r="STD29" s="3"/>
      <c r="STE29" s="426"/>
      <c r="STF29" s="3"/>
      <c r="STG29" s="564"/>
      <c r="STH29" s="3"/>
      <c r="STI29" s="426"/>
      <c r="STJ29" s="3"/>
      <c r="STK29" s="564"/>
      <c r="STL29" s="3"/>
      <c r="STM29" s="426"/>
      <c r="STN29" s="3"/>
      <c r="STO29" s="564"/>
      <c r="STP29" s="3"/>
      <c r="STQ29" s="426"/>
      <c r="STR29" s="3"/>
      <c r="STS29" s="564"/>
      <c r="STT29" s="3"/>
      <c r="STU29" s="426"/>
      <c r="STV29" s="3"/>
      <c r="STW29" s="564"/>
      <c r="STX29" s="3"/>
      <c r="STY29" s="426"/>
      <c r="STZ29" s="3"/>
      <c r="SUA29" s="564"/>
      <c r="SUB29" s="3"/>
      <c r="SUC29" s="426"/>
      <c r="SUD29" s="3"/>
      <c r="SUE29" s="564"/>
      <c r="SUF29" s="3"/>
      <c r="SUG29" s="426"/>
      <c r="SUH29" s="3"/>
      <c r="SUI29" s="564"/>
      <c r="SUJ29" s="3"/>
      <c r="SUK29" s="426"/>
      <c r="SUL29" s="3"/>
      <c r="SUM29" s="564"/>
      <c r="SUN29" s="3"/>
      <c r="SUO29" s="426"/>
      <c r="SUP29" s="3"/>
      <c r="SUQ29" s="564"/>
      <c r="SUR29" s="3"/>
      <c r="SUS29" s="426"/>
      <c r="SUT29" s="3"/>
      <c r="SUU29" s="564"/>
      <c r="SUV29" s="3"/>
      <c r="SUW29" s="426"/>
      <c r="SUX29" s="3"/>
      <c r="SUY29" s="564"/>
      <c r="SUZ29" s="3"/>
      <c r="SVA29" s="426"/>
      <c r="SVB29" s="3"/>
      <c r="SVC29" s="564"/>
      <c r="SVD29" s="3"/>
      <c r="SVE29" s="426"/>
      <c r="SVF29" s="3"/>
      <c r="SVG29" s="564"/>
      <c r="SVH29" s="3"/>
      <c r="SVI29" s="426"/>
      <c r="SVJ29" s="3"/>
      <c r="SVK29" s="564"/>
      <c r="SVL29" s="3"/>
      <c r="SVM29" s="426"/>
      <c r="SVN29" s="3"/>
      <c r="SVO29" s="564"/>
      <c r="SVP29" s="3"/>
      <c r="SVQ29" s="426"/>
      <c r="SVR29" s="3"/>
      <c r="SVS29" s="564"/>
      <c r="SVT29" s="3"/>
      <c r="SVU29" s="426"/>
      <c r="SVV29" s="3"/>
      <c r="SVW29" s="564"/>
      <c r="SVX29" s="3"/>
      <c r="SVY29" s="426"/>
      <c r="SVZ29" s="3"/>
      <c r="SWA29" s="564"/>
      <c r="SWB29" s="3"/>
      <c r="SWC29" s="426"/>
      <c r="SWD29" s="3"/>
      <c r="SWE29" s="564"/>
      <c r="SWF29" s="3"/>
      <c r="SWG29" s="426"/>
      <c r="SWH29" s="3"/>
      <c r="SWI29" s="564"/>
      <c r="SWJ29" s="3"/>
      <c r="SWK29" s="426"/>
      <c r="SWL29" s="3"/>
      <c r="SWM29" s="564"/>
      <c r="SWN29" s="3"/>
      <c r="SWO29" s="426"/>
      <c r="SWP29" s="3"/>
      <c r="SWQ29" s="564"/>
      <c r="SWR29" s="3"/>
      <c r="SWS29" s="426"/>
      <c r="SWT29" s="3"/>
      <c r="SWU29" s="564"/>
      <c r="SWV29" s="3"/>
      <c r="SWW29" s="426"/>
      <c r="SWX29" s="3"/>
      <c r="SWY29" s="564"/>
      <c r="SWZ29" s="3"/>
      <c r="SXA29" s="426"/>
      <c r="SXB29" s="3"/>
      <c r="SXC29" s="564"/>
      <c r="SXD29" s="3"/>
      <c r="SXE29" s="426"/>
      <c r="SXF29" s="3"/>
      <c r="SXG29" s="564"/>
      <c r="SXH29" s="3"/>
      <c r="SXI29" s="426"/>
      <c r="SXJ29" s="3"/>
      <c r="SXK29" s="564"/>
      <c r="SXL29" s="3"/>
      <c r="SXM29" s="426"/>
      <c r="SXN29" s="3"/>
      <c r="SXO29" s="564"/>
      <c r="SXP29" s="3"/>
      <c r="SXQ29" s="426"/>
      <c r="SXR29" s="3"/>
      <c r="SXS29" s="564"/>
      <c r="SXT29" s="3"/>
      <c r="SXU29" s="426"/>
      <c r="SXV29" s="3"/>
      <c r="SXW29" s="564"/>
      <c r="SXX29" s="3"/>
      <c r="SXY29" s="426"/>
      <c r="SXZ29" s="3"/>
      <c r="SYA29" s="564"/>
      <c r="SYB29" s="3"/>
      <c r="SYC29" s="426"/>
      <c r="SYD29" s="3"/>
      <c r="SYE29" s="564"/>
      <c r="SYF29" s="3"/>
      <c r="SYG29" s="426"/>
      <c r="SYH29" s="3"/>
      <c r="SYI29" s="564"/>
      <c r="SYJ29" s="3"/>
      <c r="SYK29" s="426"/>
      <c r="SYL29" s="3"/>
      <c r="SYM29" s="564"/>
      <c r="SYN29" s="3"/>
      <c r="SYO29" s="426"/>
      <c r="SYP29" s="3"/>
      <c r="SYQ29" s="564"/>
      <c r="SYR29" s="3"/>
      <c r="SYS29" s="426"/>
      <c r="SYT29" s="3"/>
      <c r="SYU29" s="564"/>
      <c r="SYV29" s="3"/>
      <c r="SYW29" s="426"/>
      <c r="SYX29" s="3"/>
      <c r="SYY29" s="564"/>
      <c r="SYZ29" s="3"/>
      <c r="SZA29" s="426"/>
      <c r="SZB29" s="3"/>
      <c r="SZC29" s="564"/>
      <c r="SZD29" s="3"/>
      <c r="SZE29" s="426"/>
      <c r="SZF29" s="3"/>
      <c r="SZG29" s="564"/>
      <c r="SZH29" s="3"/>
      <c r="SZI29" s="426"/>
      <c r="SZJ29" s="3"/>
      <c r="SZK29" s="564"/>
      <c r="SZL29" s="3"/>
      <c r="SZM29" s="426"/>
      <c r="SZN29" s="3"/>
      <c r="SZO29" s="564"/>
      <c r="SZP29" s="3"/>
      <c r="SZQ29" s="426"/>
      <c r="SZR29" s="3"/>
      <c r="SZS29" s="564"/>
      <c r="SZT29" s="3"/>
      <c r="SZU29" s="426"/>
      <c r="SZV29" s="3"/>
      <c r="SZW29" s="564"/>
      <c r="SZX29" s="3"/>
      <c r="SZY29" s="426"/>
      <c r="SZZ29" s="3"/>
      <c r="TAA29" s="564"/>
      <c r="TAB29" s="3"/>
      <c r="TAC29" s="426"/>
      <c r="TAD29" s="3"/>
      <c r="TAE29" s="564"/>
      <c r="TAF29" s="3"/>
      <c r="TAG29" s="426"/>
      <c r="TAH29" s="3"/>
      <c r="TAI29" s="564"/>
      <c r="TAJ29" s="3"/>
      <c r="TAK29" s="426"/>
      <c r="TAL29" s="3"/>
      <c r="TAM29" s="564"/>
      <c r="TAN29" s="3"/>
      <c r="TAO29" s="426"/>
      <c r="TAP29" s="3"/>
      <c r="TAQ29" s="564"/>
      <c r="TAR29" s="3"/>
      <c r="TAS29" s="426"/>
      <c r="TAT29" s="3"/>
      <c r="TAU29" s="564"/>
      <c r="TAV29" s="3"/>
      <c r="TAW29" s="426"/>
      <c r="TAX29" s="3"/>
      <c r="TAY29" s="564"/>
      <c r="TAZ29" s="3"/>
      <c r="TBA29" s="426"/>
      <c r="TBB29" s="3"/>
      <c r="TBC29" s="564"/>
      <c r="TBD29" s="3"/>
      <c r="TBE29" s="426"/>
      <c r="TBF29" s="3"/>
      <c r="TBG29" s="564"/>
      <c r="TBH29" s="3"/>
      <c r="TBI29" s="426"/>
      <c r="TBJ29" s="3"/>
      <c r="TBK29" s="564"/>
      <c r="TBL29" s="3"/>
      <c r="TBM29" s="426"/>
      <c r="TBN29" s="3"/>
      <c r="TBO29" s="564"/>
      <c r="TBP29" s="3"/>
      <c r="TBQ29" s="426"/>
      <c r="TBR29" s="3"/>
      <c r="TBS29" s="564"/>
      <c r="TBT29" s="3"/>
      <c r="TBU29" s="426"/>
      <c r="TBV29" s="3"/>
      <c r="TBW29" s="564"/>
      <c r="TBX29" s="3"/>
      <c r="TBY29" s="426"/>
      <c r="TBZ29" s="3"/>
      <c r="TCA29" s="564"/>
      <c r="TCB29" s="3"/>
      <c r="TCC29" s="426"/>
      <c r="TCD29" s="3"/>
      <c r="TCE29" s="564"/>
      <c r="TCF29" s="3"/>
      <c r="TCG29" s="426"/>
      <c r="TCH29" s="3"/>
      <c r="TCI29" s="564"/>
      <c r="TCJ29" s="3"/>
      <c r="TCK29" s="426"/>
      <c r="TCL29" s="3"/>
      <c r="TCM29" s="564"/>
      <c r="TCN29" s="3"/>
      <c r="TCO29" s="426"/>
      <c r="TCP29" s="3"/>
      <c r="TCQ29" s="564"/>
      <c r="TCR29" s="3"/>
      <c r="TCS29" s="426"/>
      <c r="TCT29" s="3"/>
      <c r="TCU29" s="564"/>
      <c r="TCV29" s="3"/>
      <c r="TCW29" s="426"/>
      <c r="TCX29" s="3"/>
      <c r="TCY29" s="564"/>
      <c r="TCZ29" s="3"/>
      <c r="TDA29" s="426"/>
      <c r="TDB29" s="3"/>
      <c r="TDC29" s="564"/>
      <c r="TDD29" s="3"/>
      <c r="TDE29" s="426"/>
      <c r="TDF29" s="3"/>
      <c r="TDG29" s="564"/>
      <c r="TDH29" s="3"/>
      <c r="TDI29" s="426"/>
      <c r="TDJ29" s="3"/>
      <c r="TDK29" s="564"/>
      <c r="TDL29" s="3"/>
      <c r="TDM29" s="426"/>
      <c r="TDN29" s="3"/>
      <c r="TDO29" s="564"/>
      <c r="TDP29" s="3"/>
      <c r="TDQ29" s="426"/>
      <c r="TDR29" s="3"/>
      <c r="TDS29" s="564"/>
      <c r="TDT29" s="3"/>
      <c r="TDU29" s="426"/>
      <c r="TDV29" s="3"/>
      <c r="TDW29" s="564"/>
      <c r="TDX29" s="3"/>
      <c r="TDY29" s="426"/>
      <c r="TDZ29" s="3"/>
      <c r="TEA29" s="564"/>
      <c r="TEB29" s="3"/>
      <c r="TEC29" s="426"/>
      <c r="TED29" s="3"/>
      <c r="TEE29" s="564"/>
      <c r="TEF29" s="3"/>
      <c r="TEG29" s="426"/>
      <c r="TEH29" s="3"/>
      <c r="TEI29" s="564"/>
      <c r="TEJ29" s="3"/>
      <c r="TEK29" s="426"/>
      <c r="TEL29" s="3"/>
      <c r="TEM29" s="564"/>
      <c r="TEN29" s="3"/>
      <c r="TEO29" s="426"/>
      <c r="TEP29" s="3"/>
      <c r="TEQ29" s="564"/>
      <c r="TER29" s="3"/>
      <c r="TES29" s="426"/>
      <c r="TET29" s="3"/>
      <c r="TEU29" s="564"/>
      <c r="TEV29" s="3"/>
      <c r="TEW29" s="426"/>
      <c r="TEX29" s="3"/>
      <c r="TEY29" s="564"/>
      <c r="TEZ29" s="3"/>
      <c r="TFA29" s="426"/>
      <c r="TFB29" s="3"/>
      <c r="TFC29" s="564"/>
      <c r="TFD29" s="3"/>
      <c r="TFE29" s="426"/>
      <c r="TFF29" s="3"/>
      <c r="TFG29" s="564"/>
      <c r="TFH29" s="3"/>
      <c r="TFI29" s="426"/>
      <c r="TFJ29" s="3"/>
      <c r="TFK29" s="564"/>
      <c r="TFL29" s="3"/>
      <c r="TFM29" s="426"/>
      <c r="TFN29" s="3"/>
      <c r="TFO29" s="564"/>
      <c r="TFP29" s="3"/>
      <c r="TFQ29" s="426"/>
      <c r="TFR29" s="3"/>
      <c r="TFS29" s="564"/>
      <c r="TFT29" s="3"/>
      <c r="TFU29" s="426"/>
      <c r="TFV29" s="3"/>
      <c r="TFW29" s="564"/>
      <c r="TFX29" s="3"/>
      <c r="TFY29" s="426"/>
      <c r="TFZ29" s="3"/>
      <c r="TGA29" s="564"/>
      <c r="TGB29" s="3"/>
      <c r="TGC29" s="426"/>
      <c r="TGD29" s="3"/>
      <c r="TGE29" s="564"/>
      <c r="TGF29" s="3"/>
      <c r="TGG29" s="426"/>
      <c r="TGH29" s="3"/>
      <c r="TGI29" s="564"/>
      <c r="TGJ29" s="3"/>
      <c r="TGK29" s="426"/>
      <c r="TGL29" s="3"/>
      <c r="TGM29" s="564"/>
      <c r="TGN29" s="3"/>
      <c r="TGO29" s="426"/>
      <c r="TGP29" s="3"/>
      <c r="TGQ29" s="564"/>
      <c r="TGR29" s="3"/>
      <c r="TGS29" s="426"/>
      <c r="TGT29" s="3"/>
      <c r="TGU29" s="564"/>
      <c r="TGV29" s="3"/>
      <c r="TGW29" s="426"/>
      <c r="TGX29" s="3"/>
      <c r="TGY29" s="564"/>
      <c r="TGZ29" s="3"/>
      <c r="THA29" s="426"/>
      <c r="THB29" s="3"/>
      <c r="THC29" s="564"/>
      <c r="THD29" s="3"/>
      <c r="THE29" s="426"/>
      <c r="THF29" s="3"/>
      <c r="THG29" s="564"/>
      <c r="THH29" s="3"/>
      <c r="THI29" s="426"/>
      <c r="THJ29" s="3"/>
      <c r="THK29" s="564"/>
      <c r="THL29" s="3"/>
      <c r="THM29" s="426"/>
      <c r="THN29" s="3"/>
      <c r="THO29" s="564"/>
      <c r="THP29" s="3"/>
      <c r="THQ29" s="426"/>
      <c r="THR29" s="3"/>
      <c r="THS29" s="564"/>
      <c r="THT29" s="3"/>
      <c r="THU29" s="426"/>
      <c r="THV29" s="3"/>
      <c r="THW29" s="564"/>
      <c r="THX29" s="3"/>
      <c r="THY29" s="426"/>
      <c r="THZ29" s="3"/>
      <c r="TIA29" s="564"/>
      <c r="TIB29" s="3"/>
      <c r="TIC29" s="426"/>
      <c r="TID29" s="3"/>
      <c r="TIE29" s="564"/>
      <c r="TIF29" s="3"/>
      <c r="TIG29" s="426"/>
      <c r="TIH29" s="3"/>
      <c r="TII29" s="564"/>
      <c r="TIJ29" s="3"/>
      <c r="TIK29" s="426"/>
      <c r="TIL29" s="3"/>
      <c r="TIM29" s="564"/>
      <c r="TIN29" s="3"/>
      <c r="TIO29" s="426"/>
      <c r="TIP29" s="3"/>
      <c r="TIQ29" s="564"/>
      <c r="TIR29" s="3"/>
      <c r="TIS29" s="426"/>
      <c r="TIT29" s="3"/>
      <c r="TIU29" s="564"/>
      <c r="TIV29" s="3"/>
      <c r="TIW29" s="426"/>
      <c r="TIX29" s="3"/>
      <c r="TIY29" s="564"/>
      <c r="TIZ29" s="3"/>
      <c r="TJA29" s="426"/>
      <c r="TJB29" s="3"/>
      <c r="TJC29" s="564"/>
      <c r="TJD29" s="3"/>
      <c r="TJE29" s="426"/>
      <c r="TJF29" s="3"/>
      <c r="TJG29" s="564"/>
      <c r="TJH29" s="3"/>
      <c r="TJI29" s="426"/>
      <c r="TJJ29" s="3"/>
      <c r="TJK29" s="564"/>
      <c r="TJL29" s="3"/>
      <c r="TJM29" s="426"/>
      <c r="TJN29" s="3"/>
      <c r="TJO29" s="564"/>
      <c r="TJP29" s="3"/>
      <c r="TJQ29" s="426"/>
      <c r="TJR29" s="3"/>
      <c r="TJS29" s="564"/>
      <c r="TJT29" s="3"/>
      <c r="TJU29" s="426"/>
      <c r="TJV29" s="3"/>
      <c r="TJW29" s="564"/>
      <c r="TJX29" s="3"/>
      <c r="TJY29" s="426"/>
      <c r="TJZ29" s="3"/>
      <c r="TKA29" s="564"/>
      <c r="TKB29" s="3"/>
      <c r="TKC29" s="426"/>
      <c r="TKD29" s="3"/>
      <c r="TKE29" s="564"/>
      <c r="TKF29" s="3"/>
      <c r="TKG29" s="426"/>
      <c r="TKH29" s="3"/>
      <c r="TKI29" s="564"/>
      <c r="TKJ29" s="3"/>
      <c r="TKK29" s="426"/>
      <c r="TKL29" s="3"/>
      <c r="TKM29" s="564"/>
      <c r="TKN29" s="3"/>
      <c r="TKO29" s="426"/>
      <c r="TKP29" s="3"/>
      <c r="TKQ29" s="564"/>
      <c r="TKR29" s="3"/>
      <c r="TKS29" s="426"/>
      <c r="TKT29" s="3"/>
      <c r="TKU29" s="564"/>
      <c r="TKV29" s="3"/>
      <c r="TKW29" s="426"/>
      <c r="TKX29" s="3"/>
      <c r="TKY29" s="564"/>
      <c r="TKZ29" s="3"/>
      <c r="TLA29" s="426"/>
      <c r="TLB29" s="3"/>
      <c r="TLC29" s="564"/>
      <c r="TLD29" s="3"/>
      <c r="TLE29" s="426"/>
      <c r="TLF29" s="3"/>
      <c r="TLG29" s="564"/>
      <c r="TLH29" s="3"/>
      <c r="TLI29" s="426"/>
      <c r="TLJ29" s="3"/>
      <c r="TLK29" s="564"/>
      <c r="TLL29" s="3"/>
      <c r="TLM29" s="426"/>
      <c r="TLN29" s="3"/>
      <c r="TLO29" s="564"/>
      <c r="TLP29" s="3"/>
      <c r="TLQ29" s="426"/>
      <c r="TLR29" s="3"/>
      <c r="TLS29" s="564"/>
      <c r="TLT29" s="3"/>
      <c r="TLU29" s="426"/>
      <c r="TLV29" s="3"/>
      <c r="TLW29" s="564"/>
      <c r="TLX29" s="3"/>
      <c r="TLY29" s="426"/>
      <c r="TLZ29" s="3"/>
      <c r="TMA29" s="564"/>
      <c r="TMB29" s="3"/>
      <c r="TMC29" s="426"/>
      <c r="TMD29" s="3"/>
      <c r="TME29" s="564"/>
      <c r="TMF29" s="3"/>
      <c r="TMG29" s="426"/>
      <c r="TMH29" s="3"/>
      <c r="TMI29" s="564"/>
      <c r="TMJ29" s="3"/>
      <c r="TMK29" s="426"/>
      <c r="TML29" s="3"/>
      <c r="TMM29" s="564"/>
      <c r="TMN29" s="3"/>
      <c r="TMO29" s="426"/>
      <c r="TMP29" s="3"/>
      <c r="TMQ29" s="564"/>
      <c r="TMR29" s="3"/>
      <c r="TMS29" s="426"/>
      <c r="TMT29" s="3"/>
      <c r="TMU29" s="564"/>
      <c r="TMV29" s="3"/>
      <c r="TMW29" s="426"/>
      <c r="TMX29" s="3"/>
      <c r="TMY29" s="564"/>
      <c r="TMZ29" s="3"/>
      <c r="TNA29" s="426"/>
      <c r="TNB29" s="3"/>
      <c r="TNC29" s="564"/>
      <c r="TND29" s="3"/>
      <c r="TNE29" s="426"/>
      <c r="TNF29" s="3"/>
      <c r="TNG29" s="564"/>
      <c r="TNH29" s="3"/>
      <c r="TNI29" s="426"/>
      <c r="TNJ29" s="3"/>
      <c r="TNK29" s="564"/>
      <c r="TNL29" s="3"/>
      <c r="TNM29" s="426"/>
      <c r="TNN29" s="3"/>
      <c r="TNO29" s="564"/>
      <c r="TNP29" s="3"/>
      <c r="TNQ29" s="426"/>
      <c r="TNR29" s="3"/>
      <c r="TNS29" s="564"/>
      <c r="TNT29" s="3"/>
      <c r="TNU29" s="426"/>
      <c r="TNV29" s="3"/>
      <c r="TNW29" s="564"/>
      <c r="TNX29" s="3"/>
      <c r="TNY29" s="426"/>
      <c r="TNZ29" s="3"/>
      <c r="TOA29" s="564"/>
      <c r="TOB29" s="3"/>
      <c r="TOC29" s="426"/>
      <c r="TOD29" s="3"/>
      <c r="TOE29" s="564"/>
      <c r="TOF29" s="3"/>
      <c r="TOG29" s="426"/>
      <c r="TOH29" s="3"/>
      <c r="TOI29" s="564"/>
      <c r="TOJ29" s="3"/>
      <c r="TOK29" s="426"/>
      <c r="TOL29" s="3"/>
      <c r="TOM29" s="564"/>
      <c r="TON29" s="3"/>
      <c r="TOO29" s="426"/>
      <c r="TOP29" s="3"/>
      <c r="TOQ29" s="564"/>
      <c r="TOR29" s="3"/>
      <c r="TOS29" s="426"/>
      <c r="TOT29" s="3"/>
      <c r="TOU29" s="564"/>
      <c r="TOV29" s="3"/>
      <c r="TOW29" s="426"/>
      <c r="TOX29" s="3"/>
      <c r="TOY29" s="564"/>
      <c r="TOZ29" s="3"/>
      <c r="TPA29" s="426"/>
      <c r="TPB29" s="3"/>
      <c r="TPC29" s="564"/>
      <c r="TPD29" s="3"/>
      <c r="TPE29" s="426"/>
      <c r="TPF29" s="3"/>
      <c r="TPG29" s="564"/>
      <c r="TPH29" s="3"/>
      <c r="TPI29" s="426"/>
      <c r="TPJ29" s="3"/>
      <c r="TPK29" s="564"/>
      <c r="TPL29" s="3"/>
      <c r="TPM29" s="426"/>
      <c r="TPN29" s="3"/>
      <c r="TPO29" s="564"/>
      <c r="TPP29" s="3"/>
      <c r="TPQ29" s="426"/>
      <c r="TPR29" s="3"/>
      <c r="TPS29" s="564"/>
      <c r="TPT29" s="3"/>
      <c r="TPU29" s="426"/>
      <c r="TPV29" s="3"/>
      <c r="TPW29" s="564"/>
      <c r="TPX29" s="3"/>
      <c r="TPY29" s="426"/>
      <c r="TPZ29" s="3"/>
      <c r="TQA29" s="564"/>
      <c r="TQB29" s="3"/>
      <c r="TQC29" s="426"/>
      <c r="TQD29" s="3"/>
      <c r="TQE29" s="564"/>
      <c r="TQF29" s="3"/>
      <c r="TQG29" s="426"/>
      <c r="TQH29" s="3"/>
      <c r="TQI29" s="564"/>
      <c r="TQJ29" s="3"/>
      <c r="TQK29" s="426"/>
      <c r="TQL29" s="3"/>
      <c r="TQM29" s="564"/>
      <c r="TQN29" s="3"/>
      <c r="TQO29" s="426"/>
      <c r="TQP29" s="3"/>
      <c r="TQQ29" s="564"/>
      <c r="TQR29" s="3"/>
      <c r="TQS29" s="426"/>
      <c r="TQT29" s="3"/>
      <c r="TQU29" s="564"/>
      <c r="TQV29" s="3"/>
      <c r="TQW29" s="426"/>
      <c r="TQX29" s="3"/>
      <c r="TQY29" s="564"/>
      <c r="TQZ29" s="3"/>
      <c r="TRA29" s="426"/>
      <c r="TRB29" s="3"/>
      <c r="TRC29" s="564"/>
      <c r="TRD29" s="3"/>
      <c r="TRE29" s="426"/>
      <c r="TRF29" s="3"/>
      <c r="TRG29" s="564"/>
      <c r="TRH29" s="3"/>
      <c r="TRI29" s="426"/>
      <c r="TRJ29" s="3"/>
      <c r="TRK29" s="564"/>
      <c r="TRL29" s="3"/>
      <c r="TRM29" s="426"/>
      <c r="TRN29" s="3"/>
      <c r="TRO29" s="564"/>
      <c r="TRP29" s="3"/>
      <c r="TRQ29" s="426"/>
      <c r="TRR29" s="3"/>
      <c r="TRS29" s="564"/>
      <c r="TRT29" s="3"/>
      <c r="TRU29" s="426"/>
      <c r="TRV29" s="3"/>
      <c r="TRW29" s="564"/>
      <c r="TRX29" s="3"/>
      <c r="TRY29" s="426"/>
      <c r="TRZ29" s="3"/>
      <c r="TSA29" s="564"/>
      <c r="TSB29" s="3"/>
      <c r="TSC29" s="426"/>
      <c r="TSD29" s="3"/>
      <c r="TSE29" s="564"/>
      <c r="TSF29" s="3"/>
      <c r="TSG29" s="426"/>
      <c r="TSH29" s="3"/>
      <c r="TSI29" s="564"/>
      <c r="TSJ29" s="3"/>
      <c r="TSK29" s="426"/>
      <c r="TSL29" s="3"/>
      <c r="TSM29" s="564"/>
      <c r="TSN29" s="3"/>
      <c r="TSO29" s="426"/>
      <c r="TSP29" s="3"/>
      <c r="TSQ29" s="564"/>
      <c r="TSR29" s="3"/>
      <c r="TSS29" s="426"/>
      <c r="TST29" s="3"/>
      <c r="TSU29" s="564"/>
      <c r="TSV29" s="3"/>
      <c r="TSW29" s="426"/>
      <c r="TSX29" s="3"/>
      <c r="TSY29" s="564"/>
      <c r="TSZ29" s="3"/>
      <c r="TTA29" s="426"/>
      <c r="TTB29" s="3"/>
      <c r="TTC29" s="564"/>
      <c r="TTD29" s="3"/>
      <c r="TTE29" s="426"/>
      <c r="TTF29" s="3"/>
      <c r="TTG29" s="564"/>
      <c r="TTH29" s="3"/>
      <c r="TTI29" s="426"/>
      <c r="TTJ29" s="3"/>
      <c r="TTK29" s="564"/>
      <c r="TTL29" s="3"/>
      <c r="TTM29" s="426"/>
      <c r="TTN29" s="3"/>
      <c r="TTO29" s="564"/>
      <c r="TTP29" s="3"/>
      <c r="TTQ29" s="426"/>
      <c r="TTR29" s="3"/>
      <c r="TTS29" s="564"/>
      <c r="TTT29" s="3"/>
      <c r="TTU29" s="426"/>
      <c r="TTV29" s="3"/>
      <c r="TTW29" s="564"/>
      <c r="TTX29" s="3"/>
      <c r="TTY29" s="426"/>
      <c r="TTZ29" s="3"/>
      <c r="TUA29" s="564"/>
      <c r="TUB29" s="3"/>
      <c r="TUC29" s="426"/>
      <c r="TUD29" s="3"/>
      <c r="TUE29" s="564"/>
      <c r="TUF29" s="3"/>
      <c r="TUG29" s="426"/>
      <c r="TUH29" s="3"/>
      <c r="TUI29" s="564"/>
      <c r="TUJ29" s="3"/>
      <c r="TUK29" s="426"/>
      <c r="TUL29" s="3"/>
      <c r="TUM29" s="564"/>
      <c r="TUN29" s="3"/>
      <c r="TUO29" s="426"/>
      <c r="TUP29" s="3"/>
      <c r="TUQ29" s="564"/>
      <c r="TUR29" s="3"/>
      <c r="TUS29" s="426"/>
      <c r="TUT29" s="3"/>
      <c r="TUU29" s="564"/>
      <c r="TUV29" s="3"/>
      <c r="TUW29" s="426"/>
      <c r="TUX29" s="3"/>
      <c r="TUY29" s="564"/>
      <c r="TUZ29" s="3"/>
      <c r="TVA29" s="426"/>
      <c r="TVB29" s="3"/>
      <c r="TVC29" s="564"/>
      <c r="TVD29" s="3"/>
      <c r="TVE29" s="426"/>
      <c r="TVF29" s="3"/>
      <c r="TVG29" s="564"/>
      <c r="TVH29" s="3"/>
      <c r="TVI29" s="426"/>
      <c r="TVJ29" s="3"/>
      <c r="TVK29" s="564"/>
      <c r="TVL29" s="3"/>
      <c r="TVM29" s="426"/>
      <c r="TVN29" s="3"/>
      <c r="TVO29" s="564"/>
      <c r="TVP29" s="3"/>
      <c r="TVQ29" s="426"/>
      <c r="TVR29" s="3"/>
      <c r="TVS29" s="564"/>
      <c r="TVT29" s="3"/>
      <c r="TVU29" s="426"/>
      <c r="TVV29" s="3"/>
      <c r="TVW29" s="564"/>
      <c r="TVX29" s="3"/>
      <c r="TVY29" s="426"/>
      <c r="TVZ29" s="3"/>
      <c r="TWA29" s="564"/>
      <c r="TWB29" s="3"/>
      <c r="TWC29" s="426"/>
      <c r="TWD29" s="3"/>
      <c r="TWE29" s="564"/>
      <c r="TWF29" s="3"/>
      <c r="TWG29" s="426"/>
      <c r="TWH29" s="3"/>
      <c r="TWI29" s="564"/>
      <c r="TWJ29" s="3"/>
      <c r="TWK29" s="426"/>
      <c r="TWL29" s="3"/>
      <c r="TWM29" s="564"/>
      <c r="TWN29" s="3"/>
      <c r="TWO29" s="426"/>
      <c r="TWP29" s="3"/>
      <c r="TWQ29" s="564"/>
      <c r="TWR29" s="3"/>
      <c r="TWS29" s="426"/>
      <c r="TWT29" s="3"/>
      <c r="TWU29" s="564"/>
      <c r="TWV29" s="3"/>
      <c r="TWW29" s="426"/>
      <c r="TWX29" s="3"/>
      <c r="TWY29" s="564"/>
      <c r="TWZ29" s="3"/>
      <c r="TXA29" s="426"/>
      <c r="TXB29" s="3"/>
      <c r="TXC29" s="564"/>
      <c r="TXD29" s="3"/>
      <c r="TXE29" s="426"/>
      <c r="TXF29" s="3"/>
      <c r="TXG29" s="564"/>
      <c r="TXH29" s="3"/>
      <c r="TXI29" s="426"/>
      <c r="TXJ29" s="3"/>
      <c r="TXK29" s="564"/>
      <c r="TXL29" s="3"/>
      <c r="TXM29" s="426"/>
      <c r="TXN29" s="3"/>
      <c r="TXO29" s="564"/>
      <c r="TXP29" s="3"/>
      <c r="TXQ29" s="426"/>
      <c r="TXR29" s="3"/>
      <c r="TXS29" s="564"/>
      <c r="TXT29" s="3"/>
      <c r="TXU29" s="426"/>
      <c r="TXV29" s="3"/>
      <c r="TXW29" s="564"/>
      <c r="TXX29" s="3"/>
      <c r="TXY29" s="426"/>
      <c r="TXZ29" s="3"/>
      <c r="TYA29" s="564"/>
      <c r="TYB29" s="3"/>
      <c r="TYC29" s="426"/>
      <c r="TYD29" s="3"/>
      <c r="TYE29" s="564"/>
      <c r="TYF29" s="3"/>
      <c r="TYG29" s="426"/>
      <c r="TYH29" s="3"/>
      <c r="TYI29" s="564"/>
      <c r="TYJ29" s="3"/>
      <c r="TYK29" s="426"/>
      <c r="TYL29" s="3"/>
      <c r="TYM29" s="564"/>
      <c r="TYN29" s="3"/>
      <c r="TYO29" s="426"/>
      <c r="TYP29" s="3"/>
      <c r="TYQ29" s="564"/>
      <c r="TYR29" s="3"/>
      <c r="TYS29" s="426"/>
      <c r="TYT29" s="3"/>
      <c r="TYU29" s="564"/>
      <c r="TYV29" s="3"/>
      <c r="TYW29" s="426"/>
      <c r="TYX29" s="3"/>
      <c r="TYY29" s="564"/>
      <c r="TYZ29" s="3"/>
      <c r="TZA29" s="426"/>
      <c r="TZB29" s="3"/>
      <c r="TZC29" s="564"/>
      <c r="TZD29" s="3"/>
      <c r="TZE29" s="426"/>
      <c r="TZF29" s="3"/>
      <c r="TZG29" s="564"/>
      <c r="TZH29" s="3"/>
      <c r="TZI29" s="426"/>
      <c r="TZJ29" s="3"/>
      <c r="TZK29" s="564"/>
      <c r="TZL29" s="3"/>
      <c r="TZM29" s="426"/>
      <c r="TZN29" s="3"/>
      <c r="TZO29" s="564"/>
      <c r="TZP29" s="3"/>
      <c r="TZQ29" s="426"/>
      <c r="TZR29" s="3"/>
      <c r="TZS29" s="564"/>
      <c r="TZT29" s="3"/>
      <c r="TZU29" s="426"/>
      <c r="TZV29" s="3"/>
      <c r="TZW29" s="564"/>
      <c r="TZX29" s="3"/>
      <c r="TZY29" s="426"/>
      <c r="TZZ29" s="3"/>
      <c r="UAA29" s="564"/>
      <c r="UAB29" s="3"/>
      <c r="UAC29" s="426"/>
      <c r="UAD29" s="3"/>
      <c r="UAE29" s="564"/>
      <c r="UAF29" s="3"/>
      <c r="UAG29" s="426"/>
      <c r="UAH29" s="3"/>
      <c r="UAI29" s="564"/>
      <c r="UAJ29" s="3"/>
      <c r="UAK29" s="426"/>
      <c r="UAL29" s="3"/>
      <c r="UAM29" s="564"/>
      <c r="UAN29" s="3"/>
      <c r="UAO29" s="426"/>
      <c r="UAP29" s="3"/>
      <c r="UAQ29" s="564"/>
      <c r="UAR29" s="3"/>
      <c r="UAS29" s="426"/>
      <c r="UAT29" s="3"/>
      <c r="UAU29" s="564"/>
      <c r="UAV29" s="3"/>
      <c r="UAW29" s="426"/>
      <c r="UAX29" s="3"/>
      <c r="UAY29" s="564"/>
      <c r="UAZ29" s="3"/>
      <c r="UBA29" s="426"/>
      <c r="UBB29" s="3"/>
      <c r="UBC29" s="564"/>
      <c r="UBD29" s="3"/>
      <c r="UBE29" s="426"/>
      <c r="UBF29" s="3"/>
      <c r="UBG29" s="564"/>
      <c r="UBH29" s="3"/>
      <c r="UBI29" s="426"/>
      <c r="UBJ29" s="3"/>
      <c r="UBK29" s="564"/>
      <c r="UBL29" s="3"/>
      <c r="UBM29" s="426"/>
      <c r="UBN29" s="3"/>
      <c r="UBO29" s="564"/>
      <c r="UBP29" s="3"/>
      <c r="UBQ29" s="426"/>
      <c r="UBR29" s="3"/>
      <c r="UBS29" s="564"/>
      <c r="UBT29" s="3"/>
      <c r="UBU29" s="426"/>
      <c r="UBV29" s="3"/>
      <c r="UBW29" s="564"/>
      <c r="UBX29" s="3"/>
      <c r="UBY29" s="426"/>
      <c r="UBZ29" s="3"/>
      <c r="UCA29" s="564"/>
      <c r="UCB29" s="3"/>
      <c r="UCC29" s="426"/>
      <c r="UCD29" s="3"/>
      <c r="UCE29" s="564"/>
      <c r="UCF29" s="3"/>
      <c r="UCG29" s="426"/>
      <c r="UCH29" s="3"/>
      <c r="UCI29" s="564"/>
      <c r="UCJ29" s="3"/>
      <c r="UCK29" s="426"/>
      <c r="UCL29" s="3"/>
      <c r="UCM29" s="564"/>
      <c r="UCN29" s="3"/>
      <c r="UCO29" s="426"/>
      <c r="UCP29" s="3"/>
      <c r="UCQ29" s="564"/>
      <c r="UCR29" s="3"/>
      <c r="UCS29" s="426"/>
      <c r="UCT29" s="3"/>
      <c r="UCU29" s="564"/>
      <c r="UCV29" s="3"/>
      <c r="UCW29" s="426"/>
      <c r="UCX29" s="3"/>
      <c r="UCY29" s="564"/>
      <c r="UCZ29" s="3"/>
      <c r="UDA29" s="426"/>
      <c r="UDB29" s="3"/>
      <c r="UDC29" s="564"/>
      <c r="UDD29" s="3"/>
      <c r="UDE29" s="426"/>
      <c r="UDF29" s="3"/>
      <c r="UDG29" s="564"/>
      <c r="UDH29" s="3"/>
      <c r="UDI29" s="426"/>
      <c r="UDJ29" s="3"/>
      <c r="UDK29" s="564"/>
      <c r="UDL29" s="3"/>
      <c r="UDM29" s="426"/>
      <c r="UDN29" s="3"/>
      <c r="UDO29" s="564"/>
      <c r="UDP29" s="3"/>
      <c r="UDQ29" s="426"/>
      <c r="UDR29" s="3"/>
      <c r="UDS29" s="564"/>
      <c r="UDT29" s="3"/>
      <c r="UDU29" s="426"/>
      <c r="UDV29" s="3"/>
      <c r="UDW29" s="564"/>
      <c r="UDX29" s="3"/>
      <c r="UDY29" s="426"/>
      <c r="UDZ29" s="3"/>
      <c r="UEA29" s="564"/>
      <c r="UEB29" s="3"/>
      <c r="UEC29" s="426"/>
      <c r="UED29" s="3"/>
      <c r="UEE29" s="564"/>
      <c r="UEF29" s="3"/>
      <c r="UEG29" s="426"/>
      <c r="UEH29" s="3"/>
      <c r="UEI29" s="564"/>
      <c r="UEJ29" s="3"/>
      <c r="UEK29" s="426"/>
      <c r="UEL29" s="3"/>
      <c r="UEM29" s="564"/>
      <c r="UEN29" s="3"/>
      <c r="UEO29" s="426"/>
      <c r="UEP29" s="3"/>
      <c r="UEQ29" s="564"/>
      <c r="UER29" s="3"/>
      <c r="UES29" s="426"/>
      <c r="UET29" s="3"/>
      <c r="UEU29" s="564"/>
      <c r="UEV29" s="3"/>
      <c r="UEW29" s="426"/>
      <c r="UEX29" s="3"/>
      <c r="UEY29" s="564"/>
      <c r="UEZ29" s="3"/>
      <c r="UFA29" s="426"/>
      <c r="UFB29" s="3"/>
      <c r="UFC29" s="564"/>
      <c r="UFD29" s="3"/>
      <c r="UFE29" s="426"/>
      <c r="UFF29" s="3"/>
      <c r="UFG29" s="564"/>
      <c r="UFH29" s="3"/>
      <c r="UFI29" s="426"/>
      <c r="UFJ29" s="3"/>
      <c r="UFK29" s="564"/>
      <c r="UFL29" s="3"/>
      <c r="UFM29" s="426"/>
      <c r="UFN29" s="3"/>
      <c r="UFO29" s="564"/>
      <c r="UFP29" s="3"/>
      <c r="UFQ29" s="426"/>
      <c r="UFR29" s="3"/>
      <c r="UFS29" s="564"/>
      <c r="UFT29" s="3"/>
      <c r="UFU29" s="426"/>
      <c r="UFV29" s="3"/>
      <c r="UFW29" s="564"/>
      <c r="UFX29" s="3"/>
      <c r="UFY29" s="426"/>
      <c r="UFZ29" s="3"/>
      <c r="UGA29" s="564"/>
      <c r="UGB29" s="3"/>
      <c r="UGC29" s="426"/>
      <c r="UGD29" s="3"/>
      <c r="UGE29" s="564"/>
      <c r="UGF29" s="3"/>
      <c r="UGG29" s="426"/>
      <c r="UGH29" s="3"/>
      <c r="UGI29" s="564"/>
      <c r="UGJ29" s="3"/>
      <c r="UGK29" s="426"/>
      <c r="UGL29" s="3"/>
      <c r="UGM29" s="564"/>
      <c r="UGN29" s="3"/>
      <c r="UGO29" s="426"/>
      <c r="UGP29" s="3"/>
      <c r="UGQ29" s="564"/>
      <c r="UGR29" s="3"/>
      <c r="UGS29" s="426"/>
      <c r="UGT29" s="3"/>
      <c r="UGU29" s="564"/>
      <c r="UGV29" s="3"/>
      <c r="UGW29" s="426"/>
      <c r="UGX29" s="3"/>
      <c r="UGY29" s="564"/>
      <c r="UGZ29" s="3"/>
      <c r="UHA29" s="426"/>
      <c r="UHB29" s="3"/>
      <c r="UHC29" s="564"/>
      <c r="UHD29" s="3"/>
      <c r="UHE29" s="426"/>
      <c r="UHF29" s="3"/>
      <c r="UHG29" s="564"/>
      <c r="UHH29" s="3"/>
      <c r="UHI29" s="426"/>
      <c r="UHJ29" s="3"/>
      <c r="UHK29" s="564"/>
      <c r="UHL29" s="3"/>
      <c r="UHM29" s="426"/>
      <c r="UHN29" s="3"/>
      <c r="UHO29" s="564"/>
      <c r="UHP29" s="3"/>
      <c r="UHQ29" s="426"/>
      <c r="UHR29" s="3"/>
      <c r="UHS29" s="564"/>
      <c r="UHT29" s="3"/>
      <c r="UHU29" s="426"/>
      <c r="UHV29" s="3"/>
      <c r="UHW29" s="564"/>
      <c r="UHX29" s="3"/>
      <c r="UHY29" s="426"/>
      <c r="UHZ29" s="3"/>
      <c r="UIA29" s="564"/>
      <c r="UIB29" s="3"/>
      <c r="UIC29" s="426"/>
      <c r="UID29" s="3"/>
      <c r="UIE29" s="564"/>
      <c r="UIF29" s="3"/>
      <c r="UIG29" s="426"/>
      <c r="UIH29" s="3"/>
      <c r="UII29" s="564"/>
      <c r="UIJ29" s="3"/>
      <c r="UIK29" s="426"/>
      <c r="UIL29" s="3"/>
      <c r="UIM29" s="564"/>
      <c r="UIN29" s="3"/>
      <c r="UIO29" s="426"/>
      <c r="UIP29" s="3"/>
      <c r="UIQ29" s="564"/>
      <c r="UIR29" s="3"/>
      <c r="UIS29" s="426"/>
      <c r="UIT29" s="3"/>
      <c r="UIU29" s="564"/>
      <c r="UIV29" s="3"/>
      <c r="UIW29" s="426"/>
      <c r="UIX29" s="3"/>
      <c r="UIY29" s="564"/>
      <c r="UIZ29" s="3"/>
      <c r="UJA29" s="426"/>
      <c r="UJB29" s="3"/>
      <c r="UJC29" s="564"/>
      <c r="UJD29" s="3"/>
      <c r="UJE29" s="426"/>
      <c r="UJF29" s="3"/>
      <c r="UJG29" s="564"/>
      <c r="UJH29" s="3"/>
      <c r="UJI29" s="426"/>
      <c r="UJJ29" s="3"/>
      <c r="UJK29" s="564"/>
      <c r="UJL29" s="3"/>
      <c r="UJM29" s="426"/>
      <c r="UJN29" s="3"/>
      <c r="UJO29" s="564"/>
      <c r="UJP29" s="3"/>
      <c r="UJQ29" s="426"/>
      <c r="UJR29" s="3"/>
      <c r="UJS29" s="564"/>
      <c r="UJT29" s="3"/>
      <c r="UJU29" s="426"/>
      <c r="UJV29" s="3"/>
      <c r="UJW29" s="564"/>
      <c r="UJX29" s="3"/>
      <c r="UJY29" s="426"/>
      <c r="UJZ29" s="3"/>
      <c r="UKA29" s="564"/>
      <c r="UKB29" s="3"/>
      <c r="UKC29" s="426"/>
      <c r="UKD29" s="3"/>
      <c r="UKE29" s="564"/>
      <c r="UKF29" s="3"/>
      <c r="UKG29" s="426"/>
      <c r="UKH29" s="3"/>
      <c r="UKI29" s="564"/>
      <c r="UKJ29" s="3"/>
      <c r="UKK29" s="426"/>
      <c r="UKL29" s="3"/>
      <c r="UKM29" s="564"/>
      <c r="UKN29" s="3"/>
      <c r="UKO29" s="426"/>
      <c r="UKP29" s="3"/>
      <c r="UKQ29" s="564"/>
      <c r="UKR29" s="3"/>
      <c r="UKS29" s="426"/>
      <c r="UKT29" s="3"/>
      <c r="UKU29" s="564"/>
      <c r="UKV29" s="3"/>
      <c r="UKW29" s="426"/>
      <c r="UKX29" s="3"/>
      <c r="UKY29" s="564"/>
      <c r="UKZ29" s="3"/>
      <c r="ULA29" s="426"/>
      <c r="ULB29" s="3"/>
      <c r="ULC29" s="564"/>
      <c r="ULD29" s="3"/>
      <c r="ULE29" s="426"/>
      <c r="ULF29" s="3"/>
      <c r="ULG29" s="564"/>
      <c r="ULH29" s="3"/>
      <c r="ULI29" s="426"/>
      <c r="ULJ29" s="3"/>
      <c r="ULK29" s="564"/>
      <c r="ULL29" s="3"/>
      <c r="ULM29" s="426"/>
      <c r="ULN29" s="3"/>
      <c r="ULO29" s="564"/>
      <c r="ULP29" s="3"/>
      <c r="ULQ29" s="426"/>
      <c r="ULR29" s="3"/>
      <c r="ULS29" s="564"/>
      <c r="ULT29" s="3"/>
      <c r="ULU29" s="426"/>
      <c r="ULV29" s="3"/>
      <c r="ULW29" s="564"/>
      <c r="ULX29" s="3"/>
      <c r="ULY29" s="426"/>
      <c r="ULZ29" s="3"/>
      <c r="UMA29" s="564"/>
      <c r="UMB29" s="3"/>
      <c r="UMC29" s="426"/>
      <c r="UMD29" s="3"/>
      <c r="UME29" s="564"/>
      <c r="UMF29" s="3"/>
      <c r="UMG29" s="426"/>
      <c r="UMH29" s="3"/>
      <c r="UMI29" s="564"/>
      <c r="UMJ29" s="3"/>
      <c r="UMK29" s="426"/>
      <c r="UML29" s="3"/>
      <c r="UMM29" s="564"/>
      <c r="UMN29" s="3"/>
      <c r="UMO29" s="426"/>
      <c r="UMP29" s="3"/>
      <c r="UMQ29" s="564"/>
      <c r="UMR29" s="3"/>
      <c r="UMS29" s="426"/>
      <c r="UMT29" s="3"/>
      <c r="UMU29" s="564"/>
      <c r="UMV29" s="3"/>
      <c r="UMW29" s="426"/>
      <c r="UMX29" s="3"/>
      <c r="UMY29" s="564"/>
      <c r="UMZ29" s="3"/>
      <c r="UNA29" s="426"/>
      <c r="UNB29" s="3"/>
      <c r="UNC29" s="564"/>
      <c r="UND29" s="3"/>
      <c r="UNE29" s="426"/>
      <c r="UNF29" s="3"/>
      <c r="UNG29" s="564"/>
      <c r="UNH29" s="3"/>
      <c r="UNI29" s="426"/>
      <c r="UNJ29" s="3"/>
      <c r="UNK29" s="564"/>
      <c r="UNL29" s="3"/>
      <c r="UNM29" s="426"/>
      <c r="UNN29" s="3"/>
      <c r="UNO29" s="564"/>
      <c r="UNP29" s="3"/>
      <c r="UNQ29" s="426"/>
      <c r="UNR29" s="3"/>
      <c r="UNS29" s="564"/>
      <c r="UNT29" s="3"/>
      <c r="UNU29" s="426"/>
      <c r="UNV29" s="3"/>
      <c r="UNW29" s="564"/>
      <c r="UNX29" s="3"/>
      <c r="UNY29" s="426"/>
      <c r="UNZ29" s="3"/>
      <c r="UOA29" s="564"/>
      <c r="UOB29" s="3"/>
      <c r="UOC29" s="426"/>
      <c r="UOD29" s="3"/>
      <c r="UOE29" s="564"/>
      <c r="UOF29" s="3"/>
      <c r="UOG29" s="426"/>
      <c r="UOH29" s="3"/>
      <c r="UOI29" s="564"/>
      <c r="UOJ29" s="3"/>
      <c r="UOK29" s="426"/>
      <c r="UOL29" s="3"/>
      <c r="UOM29" s="564"/>
      <c r="UON29" s="3"/>
      <c r="UOO29" s="426"/>
      <c r="UOP29" s="3"/>
      <c r="UOQ29" s="564"/>
      <c r="UOR29" s="3"/>
      <c r="UOS29" s="426"/>
      <c r="UOT29" s="3"/>
      <c r="UOU29" s="564"/>
      <c r="UOV29" s="3"/>
      <c r="UOW29" s="426"/>
      <c r="UOX29" s="3"/>
      <c r="UOY29" s="564"/>
      <c r="UOZ29" s="3"/>
      <c r="UPA29" s="426"/>
      <c r="UPB29" s="3"/>
      <c r="UPC29" s="564"/>
      <c r="UPD29" s="3"/>
      <c r="UPE29" s="426"/>
      <c r="UPF29" s="3"/>
      <c r="UPG29" s="564"/>
      <c r="UPH29" s="3"/>
      <c r="UPI29" s="426"/>
      <c r="UPJ29" s="3"/>
      <c r="UPK29" s="564"/>
      <c r="UPL29" s="3"/>
      <c r="UPM29" s="426"/>
      <c r="UPN29" s="3"/>
      <c r="UPO29" s="564"/>
      <c r="UPP29" s="3"/>
      <c r="UPQ29" s="426"/>
      <c r="UPR29" s="3"/>
      <c r="UPS29" s="564"/>
      <c r="UPT29" s="3"/>
      <c r="UPU29" s="426"/>
      <c r="UPV29" s="3"/>
      <c r="UPW29" s="564"/>
      <c r="UPX29" s="3"/>
      <c r="UPY29" s="426"/>
      <c r="UPZ29" s="3"/>
      <c r="UQA29" s="564"/>
      <c r="UQB29" s="3"/>
      <c r="UQC29" s="426"/>
      <c r="UQD29" s="3"/>
      <c r="UQE29" s="564"/>
      <c r="UQF29" s="3"/>
      <c r="UQG29" s="426"/>
      <c r="UQH29" s="3"/>
      <c r="UQI29" s="564"/>
      <c r="UQJ29" s="3"/>
      <c r="UQK29" s="426"/>
      <c r="UQL29" s="3"/>
      <c r="UQM29" s="564"/>
      <c r="UQN29" s="3"/>
      <c r="UQO29" s="426"/>
      <c r="UQP29" s="3"/>
      <c r="UQQ29" s="564"/>
      <c r="UQR29" s="3"/>
      <c r="UQS29" s="426"/>
      <c r="UQT29" s="3"/>
      <c r="UQU29" s="564"/>
      <c r="UQV29" s="3"/>
      <c r="UQW29" s="426"/>
      <c r="UQX29" s="3"/>
      <c r="UQY29" s="564"/>
      <c r="UQZ29" s="3"/>
      <c r="URA29" s="426"/>
      <c r="URB29" s="3"/>
      <c r="URC29" s="564"/>
      <c r="URD29" s="3"/>
      <c r="URE29" s="426"/>
      <c r="URF29" s="3"/>
      <c r="URG29" s="564"/>
      <c r="URH29" s="3"/>
      <c r="URI29" s="426"/>
      <c r="URJ29" s="3"/>
      <c r="URK29" s="564"/>
      <c r="URL29" s="3"/>
      <c r="URM29" s="426"/>
      <c r="URN29" s="3"/>
      <c r="URO29" s="564"/>
      <c r="URP29" s="3"/>
      <c r="URQ29" s="426"/>
      <c r="URR29" s="3"/>
      <c r="URS29" s="564"/>
      <c r="URT29" s="3"/>
      <c r="URU29" s="426"/>
      <c r="URV29" s="3"/>
      <c r="URW29" s="564"/>
      <c r="URX29" s="3"/>
      <c r="URY29" s="426"/>
      <c r="URZ29" s="3"/>
      <c r="USA29" s="564"/>
      <c r="USB29" s="3"/>
      <c r="USC29" s="426"/>
      <c r="USD29" s="3"/>
      <c r="USE29" s="564"/>
      <c r="USF29" s="3"/>
      <c r="USG29" s="426"/>
      <c r="USH29" s="3"/>
      <c r="USI29" s="564"/>
      <c r="USJ29" s="3"/>
      <c r="USK29" s="426"/>
      <c r="USL29" s="3"/>
      <c r="USM29" s="564"/>
      <c r="USN29" s="3"/>
      <c r="USO29" s="426"/>
      <c r="USP29" s="3"/>
      <c r="USQ29" s="564"/>
      <c r="USR29" s="3"/>
      <c r="USS29" s="426"/>
      <c r="UST29" s="3"/>
      <c r="USU29" s="564"/>
      <c r="USV29" s="3"/>
      <c r="USW29" s="426"/>
      <c r="USX29" s="3"/>
      <c r="USY29" s="564"/>
      <c r="USZ29" s="3"/>
      <c r="UTA29" s="426"/>
      <c r="UTB29" s="3"/>
      <c r="UTC29" s="564"/>
      <c r="UTD29" s="3"/>
      <c r="UTE29" s="426"/>
      <c r="UTF29" s="3"/>
      <c r="UTG29" s="564"/>
      <c r="UTH29" s="3"/>
      <c r="UTI29" s="426"/>
      <c r="UTJ29" s="3"/>
      <c r="UTK29" s="564"/>
      <c r="UTL29" s="3"/>
      <c r="UTM29" s="426"/>
      <c r="UTN29" s="3"/>
      <c r="UTO29" s="564"/>
      <c r="UTP29" s="3"/>
      <c r="UTQ29" s="426"/>
      <c r="UTR29" s="3"/>
      <c r="UTS29" s="564"/>
      <c r="UTT29" s="3"/>
      <c r="UTU29" s="426"/>
      <c r="UTV29" s="3"/>
      <c r="UTW29" s="564"/>
      <c r="UTX29" s="3"/>
      <c r="UTY29" s="426"/>
      <c r="UTZ29" s="3"/>
      <c r="UUA29" s="564"/>
      <c r="UUB29" s="3"/>
      <c r="UUC29" s="426"/>
      <c r="UUD29" s="3"/>
      <c r="UUE29" s="564"/>
      <c r="UUF29" s="3"/>
      <c r="UUG29" s="426"/>
      <c r="UUH29" s="3"/>
      <c r="UUI29" s="564"/>
      <c r="UUJ29" s="3"/>
      <c r="UUK29" s="426"/>
      <c r="UUL29" s="3"/>
      <c r="UUM29" s="564"/>
      <c r="UUN29" s="3"/>
      <c r="UUO29" s="426"/>
      <c r="UUP29" s="3"/>
      <c r="UUQ29" s="564"/>
      <c r="UUR29" s="3"/>
      <c r="UUS29" s="426"/>
      <c r="UUT29" s="3"/>
      <c r="UUU29" s="564"/>
      <c r="UUV29" s="3"/>
      <c r="UUW29" s="426"/>
      <c r="UUX29" s="3"/>
      <c r="UUY29" s="564"/>
      <c r="UUZ29" s="3"/>
      <c r="UVA29" s="426"/>
      <c r="UVB29" s="3"/>
      <c r="UVC29" s="564"/>
      <c r="UVD29" s="3"/>
      <c r="UVE29" s="426"/>
      <c r="UVF29" s="3"/>
      <c r="UVG29" s="564"/>
      <c r="UVH29" s="3"/>
      <c r="UVI29" s="426"/>
      <c r="UVJ29" s="3"/>
      <c r="UVK29" s="564"/>
      <c r="UVL29" s="3"/>
      <c r="UVM29" s="426"/>
      <c r="UVN29" s="3"/>
      <c r="UVO29" s="564"/>
      <c r="UVP29" s="3"/>
      <c r="UVQ29" s="426"/>
      <c r="UVR29" s="3"/>
      <c r="UVS29" s="564"/>
      <c r="UVT29" s="3"/>
      <c r="UVU29" s="426"/>
      <c r="UVV29" s="3"/>
      <c r="UVW29" s="564"/>
      <c r="UVX29" s="3"/>
      <c r="UVY29" s="426"/>
      <c r="UVZ29" s="3"/>
      <c r="UWA29" s="564"/>
      <c r="UWB29" s="3"/>
      <c r="UWC29" s="426"/>
      <c r="UWD29" s="3"/>
      <c r="UWE29" s="564"/>
      <c r="UWF29" s="3"/>
      <c r="UWG29" s="426"/>
      <c r="UWH29" s="3"/>
      <c r="UWI29" s="564"/>
      <c r="UWJ29" s="3"/>
      <c r="UWK29" s="426"/>
      <c r="UWL29" s="3"/>
      <c r="UWM29" s="564"/>
      <c r="UWN29" s="3"/>
      <c r="UWO29" s="426"/>
      <c r="UWP29" s="3"/>
      <c r="UWQ29" s="564"/>
      <c r="UWR29" s="3"/>
      <c r="UWS29" s="426"/>
      <c r="UWT29" s="3"/>
      <c r="UWU29" s="564"/>
      <c r="UWV29" s="3"/>
      <c r="UWW29" s="426"/>
      <c r="UWX29" s="3"/>
      <c r="UWY29" s="564"/>
      <c r="UWZ29" s="3"/>
      <c r="UXA29" s="426"/>
      <c r="UXB29" s="3"/>
      <c r="UXC29" s="564"/>
      <c r="UXD29" s="3"/>
      <c r="UXE29" s="426"/>
      <c r="UXF29" s="3"/>
      <c r="UXG29" s="564"/>
      <c r="UXH29" s="3"/>
      <c r="UXI29" s="426"/>
      <c r="UXJ29" s="3"/>
      <c r="UXK29" s="564"/>
      <c r="UXL29" s="3"/>
      <c r="UXM29" s="426"/>
      <c r="UXN29" s="3"/>
      <c r="UXO29" s="564"/>
      <c r="UXP29" s="3"/>
      <c r="UXQ29" s="426"/>
      <c r="UXR29" s="3"/>
      <c r="UXS29" s="564"/>
      <c r="UXT29" s="3"/>
      <c r="UXU29" s="426"/>
      <c r="UXV29" s="3"/>
      <c r="UXW29" s="564"/>
      <c r="UXX29" s="3"/>
      <c r="UXY29" s="426"/>
      <c r="UXZ29" s="3"/>
      <c r="UYA29" s="564"/>
      <c r="UYB29" s="3"/>
      <c r="UYC29" s="426"/>
      <c r="UYD29" s="3"/>
      <c r="UYE29" s="564"/>
      <c r="UYF29" s="3"/>
      <c r="UYG29" s="426"/>
      <c r="UYH29" s="3"/>
      <c r="UYI29" s="564"/>
      <c r="UYJ29" s="3"/>
      <c r="UYK29" s="426"/>
      <c r="UYL29" s="3"/>
      <c r="UYM29" s="564"/>
      <c r="UYN29" s="3"/>
      <c r="UYO29" s="426"/>
      <c r="UYP29" s="3"/>
      <c r="UYQ29" s="564"/>
      <c r="UYR29" s="3"/>
      <c r="UYS29" s="426"/>
      <c r="UYT29" s="3"/>
      <c r="UYU29" s="564"/>
      <c r="UYV29" s="3"/>
      <c r="UYW29" s="426"/>
      <c r="UYX29" s="3"/>
      <c r="UYY29" s="564"/>
      <c r="UYZ29" s="3"/>
      <c r="UZA29" s="426"/>
      <c r="UZB29" s="3"/>
      <c r="UZC29" s="564"/>
      <c r="UZD29" s="3"/>
      <c r="UZE29" s="426"/>
      <c r="UZF29" s="3"/>
      <c r="UZG29" s="564"/>
      <c r="UZH29" s="3"/>
      <c r="UZI29" s="426"/>
      <c r="UZJ29" s="3"/>
      <c r="UZK29" s="564"/>
      <c r="UZL29" s="3"/>
      <c r="UZM29" s="426"/>
      <c r="UZN29" s="3"/>
      <c r="UZO29" s="564"/>
      <c r="UZP29" s="3"/>
      <c r="UZQ29" s="426"/>
      <c r="UZR29" s="3"/>
      <c r="UZS29" s="564"/>
      <c r="UZT29" s="3"/>
      <c r="UZU29" s="426"/>
      <c r="UZV29" s="3"/>
      <c r="UZW29" s="564"/>
      <c r="UZX29" s="3"/>
      <c r="UZY29" s="426"/>
      <c r="UZZ29" s="3"/>
      <c r="VAA29" s="564"/>
      <c r="VAB29" s="3"/>
      <c r="VAC29" s="426"/>
      <c r="VAD29" s="3"/>
      <c r="VAE29" s="564"/>
      <c r="VAF29" s="3"/>
      <c r="VAG29" s="426"/>
      <c r="VAH29" s="3"/>
      <c r="VAI29" s="564"/>
      <c r="VAJ29" s="3"/>
      <c r="VAK29" s="426"/>
      <c r="VAL29" s="3"/>
      <c r="VAM29" s="564"/>
      <c r="VAN29" s="3"/>
      <c r="VAO29" s="426"/>
      <c r="VAP29" s="3"/>
      <c r="VAQ29" s="564"/>
      <c r="VAR29" s="3"/>
      <c r="VAS29" s="426"/>
      <c r="VAT29" s="3"/>
      <c r="VAU29" s="564"/>
      <c r="VAV29" s="3"/>
      <c r="VAW29" s="426"/>
      <c r="VAX29" s="3"/>
      <c r="VAY29" s="564"/>
      <c r="VAZ29" s="3"/>
      <c r="VBA29" s="426"/>
      <c r="VBB29" s="3"/>
      <c r="VBC29" s="564"/>
      <c r="VBD29" s="3"/>
      <c r="VBE29" s="426"/>
      <c r="VBF29" s="3"/>
      <c r="VBG29" s="564"/>
      <c r="VBH29" s="3"/>
      <c r="VBI29" s="426"/>
      <c r="VBJ29" s="3"/>
      <c r="VBK29" s="564"/>
      <c r="VBL29" s="3"/>
      <c r="VBM29" s="426"/>
      <c r="VBN29" s="3"/>
      <c r="VBO29" s="564"/>
      <c r="VBP29" s="3"/>
      <c r="VBQ29" s="426"/>
      <c r="VBR29" s="3"/>
      <c r="VBS29" s="564"/>
      <c r="VBT29" s="3"/>
      <c r="VBU29" s="426"/>
      <c r="VBV29" s="3"/>
      <c r="VBW29" s="564"/>
      <c r="VBX29" s="3"/>
      <c r="VBY29" s="426"/>
      <c r="VBZ29" s="3"/>
      <c r="VCA29" s="564"/>
      <c r="VCB29" s="3"/>
      <c r="VCC29" s="426"/>
      <c r="VCD29" s="3"/>
      <c r="VCE29" s="564"/>
      <c r="VCF29" s="3"/>
      <c r="VCG29" s="426"/>
      <c r="VCH29" s="3"/>
      <c r="VCI29" s="564"/>
      <c r="VCJ29" s="3"/>
      <c r="VCK29" s="426"/>
      <c r="VCL29" s="3"/>
      <c r="VCM29" s="564"/>
      <c r="VCN29" s="3"/>
      <c r="VCO29" s="426"/>
      <c r="VCP29" s="3"/>
      <c r="VCQ29" s="564"/>
      <c r="VCR29" s="3"/>
      <c r="VCS29" s="426"/>
      <c r="VCT29" s="3"/>
      <c r="VCU29" s="564"/>
      <c r="VCV29" s="3"/>
      <c r="VCW29" s="426"/>
      <c r="VCX29" s="3"/>
      <c r="VCY29" s="564"/>
      <c r="VCZ29" s="3"/>
      <c r="VDA29" s="426"/>
      <c r="VDB29" s="3"/>
      <c r="VDC29" s="564"/>
      <c r="VDD29" s="3"/>
      <c r="VDE29" s="426"/>
      <c r="VDF29" s="3"/>
      <c r="VDG29" s="564"/>
      <c r="VDH29" s="3"/>
      <c r="VDI29" s="426"/>
      <c r="VDJ29" s="3"/>
      <c r="VDK29" s="564"/>
      <c r="VDL29" s="3"/>
      <c r="VDM29" s="426"/>
      <c r="VDN29" s="3"/>
      <c r="VDO29" s="564"/>
      <c r="VDP29" s="3"/>
      <c r="VDQ29" s="426"/>
      <c r="VDR29" s="3"/>
      <c r="VDS29" s="564"/>
      <c r="VDT29" s="3"/>
      <c r="VDU29" s="426"/>
      <c r="VDV29" s="3"/>
      <c r="VDW29" s="564"/>
      <c r="VDX29" s="3"/>
      <c r="VDY29" s="426"/>
      <c r="VDZ29" s="3"/>
      <c r="VEA29" s="564"/>
      <c r="VEB29" s="3"/>
      <c r="VEC29" s="426"/>
      <c r="VED29" s="3"/>
      <c r="VEE29" s="564"/>
      <c r="VEF29" s="3"/>
      <c r="VEG29" s="426"/>
      <c r="VEH29" s="3"/>
      <c r="VEI29" s="564"/>
      <c r="VEJ29" s="3"/>
      <c r="VEK29" s="426"/>
      <c r="VEL29" s="3"/>
      <c r="VEM29" s="564"/>
      <c r="VEN29" s="3"/>
      <c r="VEO29" s="426"/>
      <c r="VEP29" s="3"/>
      <c r="VEQ29" s="564"/>
      <c r="VER29" s="3"/>
      <c r="VES29" s="426"/>
      <c r="VET29" s="3"/>
      <c r="VEU29" s="564"/>
      <c r="VEV29" s="3"/>
      <c r="VEW29" s="426"/>
      <c r="VEX29" s="3"/>
      <c r="VEY29" s="564"/>
      <c r="VEZ29" s="3"/>
      <c r="VFA29" s="426"/>
      <c r="VFB29" s="3"/>
      <c r="VFC29" s="564"/>
      <c r="VFD29" s="3"/>
      <c r="VFE29" s="426"/>
      <c r="VFF29" s="3"/>
      <c r="VFG29" s="564"/>
      <c r="VFH29" s="3"/>
      <c r="VFI29" s="426"/>
      <c r="VFJ29" s="3"/>
      <c r="VFK29" s="564"/>
      <c r="VFL29" s="3"/>
      <c r="VFM29" s="426"/>
      <c r="VFN29" s="3"/>
      <c r="VFO29" s="564"/>
      <c r="VFP29" s="3"/>
      <c r="VFQ29" s="426"/>
      <c r="VFR29" s="3"/>
      <c r="VFS29" s="564"/>
      <c r="VFT29" s="3"/>
      <c r="VFU29" s="426"/>
      <c r="VFV29" s="3"/>
      <c r="VFW29" s="564"/>
      <c r="VFX29" s="3"/>
      <c r="VFY29" s="426"/>
      <c r="VFZ29" s="3"/>
      <c r="VGA29" s="564"/>
      <c r="VGB29" s="3"/>
      <c r="VGC29" s="426"/>
      <c r="VGD29" s="3"/>
      <c r="VGE29" s="564"/>
      <c r="VGF29" s="3"/>
      <c r="VGG29" s="426"/>
      <c r="VGH29" s="3"/>
      <c r="VGI29" s="564"/>
      <c r="VGJ29" s="3"/>
      <c r="VGK29" s="426"/>
      <c r="VGL29" s="3"/>
      <c r="VGM29" s="564"/>
      <c r="VGN29" s="3"/>
      <c r="VGO29" s="426"/>
      <c r="VGP29" s="3"/>
      <c r="VGQ29" s="564"/>
      <c r="VGR29" s="3"/>
      <c r="VGS29" s="426"/>
      <c r="VGT29" s="3"/>
      <c r="VGU29" s="564"/>
      <c r="VGV29" s="3"/>
      <c r="VGW29" s="426"/>
      <c r="VGX29" s="3"/>
      <c r="VGY29" s="564"/>
      <c r="VGZ29" s="3"/>
      <c r="VHA29" s="426"/>
      <c r="VHB29" s="3"/>
      <c r="VHC29" s="564"/>
      <c r="VHD29" s="3"/>
      <c r="VHE29" s="426"/>
      <c r="VHF29" s="3"/>
      <c r="VHG29" s="564"/>
      <c r="VHH29" s="3"/>
      <c r="VHI29" s="426"/>
      <c r="VHJ29" s="3"/>
      <c r="VHK29" s="564"/>
      <c r="VHL29" s="3"/>
      <c r="VHM29" s="426"/>
      <c r="VHN29" s="3"/>
      <c r="VHO29" s="564"/>
      <c r="VHP29" s="3"/>
      <c r="VHQ29" s="426"/>
      <c r="VHR29" s="3"/>
      <c r="VHS29" s="564"/>
      <c r="VHT29" s="3"/>
      <c r="VHU29" s="426"/>
      <c r="VHV29" s="3"/>
      <c r="VHW29" s="564"/>
      <c r="VHX29" s="3"/>
      <c r="VHY29" s="426"/>
      <c r="VHZ29" s="3"/>
      <c r="VIA29" s="564"/>
      <c r="VIB29" s="3"/>
      <c r="VIC29" s="426"/>
      <c r="VID29" s="3"/>
      <c r="VIE29" s="564"/>
      <c r="VIF29" s="3"/>
      <c r="VIG29" s="426"/>
      <c r="VIH29" s="3"/>
      <c r="VII29" s="564"/>
      <c r="VIJ29" s="3"/>
      <c r="VIK29" s="426"/>
      <c r="VIL29" s="3"/>
      <c r="VIM29" s="564"/>
      <c r="VIN29" s="3"/>
      <c r="VIO29" s="426"/>
      <c r="VIP29" s="3"/>
      <c r="VIQ29" s="564"/>
      <c r="VIR29" s="3"/>
      <c r="VIS29" s="426"/>
      <c r="VIT29" s="3"/>
      <c r="VIU29" s="564"/>
      <c r="VIV29" s="3"/>
      <c r="VIW29" s="426"/>
      <c r="VIX29" s="3"/>
      <c r="VIY29" s="564"/>
      <c r="VIZ29" s="3"/>
      <c r="VJA29" s="426"/>
      <c r="VJB29" s="3"/>
      <c r="VJC29" s="564"/>
      <c r="VJD29" s="3"/>
      <c r="VJE29" s="426"/>
      <c r="VJF29" s="3"/>
      <c r="VJG29" s="564"/>
      <c r="VJH29" s="3"/>
      <c r="VJI29" s="426"/>
      <c r="VJJ29" s="3"/>
      <c r="VJK29" s="564"/>
      <c r="VJL29" s="3"/>
      <c r="VJM29" s="426"/>
      <c r="VJN29" s="3"/>
      <c r="VJO29" s="564"/>
      <c r="VJP29" s="3"/>
      <c r="VJQ29" s="426"/>
      <c r="VJR29" s="3"/>
      <c r="VJS29" s="564"/>
      <c r="VJT29" s="3"/>
      <c r="VJU29" s="426"/>
      <c r="VJV29" s="3"/>
      <c r="VJW29" s="564"/>
      <c r="VJX29" s="3"/>
      <c r="VJY29" s="426"/>
      <c r="VJZ29" s="3"/>
      <c r="VKA29" s="564"/>
      <c r="VKB29" s="3"/>
      <c r="VKC29" s="426"/>
      <c r="VKD29" s="3"/>
      <c r="VKE29" s="564"/>
      <c r="VKF29" s="3"/>
      <c r="VKG29" s="426"/>
      <c r="VKH29" s="3"/>
      <c r="VKI29" s="564"/>
      <c r="VKJ29" s="3"/>
      <c r="VKK29" s="426"/>
      <c r="VKL29" s="3"/>
      <c r="VKM29" s="564"/>
      <c r="VKN29" s="3"/>
      <c r="VKO29" s="426"/>
      <c r="VKP29" s="3"/>
      <c r="VKQ29" s="564"/>
      <c r="VKR29" s="3"/>
      <c r="VKS29" s="426"/>
      <c r="VKT29" s="3"/>
      <c r="VKU29" s="564"/>
      <c r="VKV29" s="3"/>
      <c r="VKW29" s="426"/>
      <c r="VKX29" s="3"/>
      <c r="VKY29" s="564"/>
      <c r="VKZ29" s="3"/>
      <c r="VLA29" s="426"/>
      <c r="VLB29" s="3"/>
      <c r="VLC29" s="564"/>
      <c r="VLD29" s="3"/>
      <c r="VLE29" s="426"/>
      <c r="VLF29" s="3"/>
      <c r="VLG29" s="564"/>
      <c r="VLH29" s="3"/>
      <c r="VLI29" s="426"/>
      <c r="VLJ29" s="3"/>
      <c r="VLK29" s="564"/>
      <c r="VLL29" s="3"/>
      <c r="VLM29" s="426"/>
      <c r="VLN29" s="3"/>
      <c r="VLO29" s="564"/>
      <c r="VLP29" s="3"/>
      <c r="VLQ29" s="426"/>
      <c r="VLR29" s="3"/>
      <c r="VLS29" s="564"/>
      <c r="VLT29" s="3"/>
      <c r="VLU29" s="426"/>
      <c r="VLV29" s="3"/>
      <c r="VLW29" s="564"/>
      <c r="VLX29" s="3"/>
      <c r="VLY29" s="426"/>
      <c r="VLZ29" s="3"/>
      <c r="VMA29" s="564"/>
      <c r="VMB29" s="3"/>
      <c r="VMC29" s="426"/>
      <c r="VMD29" s="3"/>
      <c r="VME29" s="564"/>
      <c r="VMF29" s="3"/>
      <c r="VMG29" s="426"/>
      <c r="VMH29" s="3"/>
      <c r="VMI29" s="564"/>
      <c r="VMJ29" s="3"/>
      <c r="VMK29" s="426"/>
      <c r="VML29" s="3"/>
      <c r="VMM29" s="564"/>
      <c r="VMN29" s="3"/>
      <c r="VMO29" s="426"/>
      <c r="VMP29" s="3"/>
      <c r="VMQ29" s="564"/>
      <c r="VMR29" s="3"/>
      <c r="VMS29" s="426"/>
      <c r="VMT29" s="3"/>
      <c r="VMU29" s="564"/>
      <c r="VMV29" s="3"/>
      <c r="VMW29" s="426"/>
      <c r="VMX29" s="3"/>
      <c r="VMY29" s="564"/>
      <c r="VMZ29" s="3"/>
      <c r="VNA29" s="426"/>
      <c r="VNB29" s="3"/>
      <c r="VNC29" s="564"/>
      <c r="VND29" s="3"/>
      <c r="VNE29" s="426"/>
      <c r="VNF29" s="3"/>
      <c r="VNG29" s="564"/>
      <c r="VNH29" s="3"/>
      <c r="VNI29" s="426"/>
      <c r="VNJ29" s="3"/>
      <c r="VNK29" s="564"/>
      <c r="VNL29" s="3"/>
      <c r="VNM29" s="426"/>
      <c r="VNN29" s="3"/>
      <c r="VNO29" s="564"/>
      <c r="VNP29" s="3"/>
      <c r="VNQ29" s="426"/>
      <c r="VNR29" s="3"/>
      <c r="VNS29" s="564"/>
      <c r="VNT29" s="3"/>
      <c r="VNU29" s="426"/>
      <c r="VNV29" s="3"/>
      <c r="VNW29" s="564"/>
      <c r="VNX29" s="3"/>
      <c r="VNY29" s="426"/>
      <c r="VNZ29" s="3"/>
      <c r="VOA29" s="564"/>
      <c r="VOB29" s="3"/>
      <c r="VOC29" s="426"/>
      <c r="VOD29" s="3"/>
      <c r="VOE29" s="564"/>
      <c r="VOF29" s="3"/>
      <c r="VOG29" s="426"/>
      <c r="VOH29" s="3"/>
      <c r="VOI29" s="564"/>
      <c r="VOJ29" s="3"/>
      <c r="VOK29" s="426"/>
      <c r="VOL29" s="3"/>
      <c r="VOM29" s="564"/>
      <c r="VON29" s="3"/>
      <c r="VOO29" s="426"/>
      <c r="VOP29" s="3"/>
      <c r="VOQ29" s="564"/>
      <c r="VOR29" s="3"/>
      <c r="VOS29" s="426"/>
      <c r="VOT29" s="3"/>
      <c r="VOU29" s="564"/>
      <c r="VOV29" s="3"/>
      <c r="VOW29" s="426"/>
      <c r="VOX29" s="3"/>
      <c r="VOY29" s="564"/>
      <c r="VOZ29" s="3"/>
      <c r="VPA29" s="426"/>
      <c r="VPB29" s="3"/>
      <c r="VPC29" s="564"/>
      <c r="VPD29" s="3"/>
      <c r="VPE29" s="426"/>
      <c r="VPF29" s="3"/>
      <c r="VPG29" s="564"/>
      <c r="VPH29" s="3"/>
      <c r="VPI29" s="426"/>
      <c r="VPJ29" s="3"/>
      <c r="VPK29" s="564"/>
      <c r="VPL29" s="3"/>
      <c r="VPM29" s="426"/>
      <c r="VPN29" s="3"/>
      <c r="VPO29" s="564"/>
      <c r="VPP29" s="3"/>
      <c r="VPQ29" s="426"/>
      <c r="VPR29" s="3"/>
      <c r="VPS29" s="564"/>
      <c r="VPT29" s="3"/>
      <c r="VPU29" s="426"/>
      <c r="VPV29" s="3"/>
      <c r="VPW29" s="564"/>
      <c r="VPX29" s="3"/>
      <c r="VPY29" s="426"/>
      <c r="VPZ29" s="3"/>
      <c r="VQA29" s="564"/>
      <c r="VQB29" s="3"/>
      <c r="VQC29" s="426"/>
      <c r="VQD29" s="3"/>
      <c r="VQE29" s="564"/>
      <c r="VQF29" s="3"/>
      <c r="VQG29" s="426"/>
      <c r="VQH29" s="3"/>
      <c r="VQI29" s="564"/>
      <c r="VQJ29" s="3"/>
      <c r="VQK29" s="426"/>
      <c r="VQL29" s="3"/>
      <c r="VQM29" s="564"/>
      <c r="VQN29" s="3"/>
      <c r="VQO29" s="426"/>
      <c r="VQP29" s="3"/>
      <c r="VQQ29" s="564"/>
      <c r="VQR29" s="3"/>
      <c r="VQS29" s="426"/>
      <c r="VQT29" s="3"/>
      <c r="VQU29" s="564"/>
      <c r="VQV29" s="3"/>
      <c r="VQW29" s="426"/>
      <c r="VQX29" s="3"/>
      <c r="VQY29" s="564"/>
      <c r="VQZ29" s="3"/>
      <c r="VRA29" s="426"/>
      <c r="VRB29" s="3"/>
      <c r="VRC29" s="564"/>
      <c r="VRD29" s="3"/>
      <c r="VRE29" s="426"/>
      <c r="VRF29" s="3"/>
      <c r="VRG29" s="564"/>
      <c r="VRH29" s="3"/>
      <c r="VRI29" s="426"/>
      <c r="VRJ29" s="3"/>
      <c r="VRK29" s="564"/>
      <c r="VRL29" s="3"/>
      <c r="VRM29" s="426"/>
      <c r="VRN29" s="3"/>
      <c r="VRO29" s="564"/>
      <c r="VRP29" s="3"/>
      <c r="VRQ29" s="426"/>
      <c r="VRR29" s="3"/>
      <c r="VRS29" s="564"/>
      <c r="VRT29" s="3"/>
      <c r="VRU29" s="426"/>
      <c r="VRV29" s="3"/>
      <c r="VRW29" s="564"/>
      <c r="VRX29" s="3"/>
      <c r="VRY29" s="426"/>
      <c r="VRZ29" s="3"/>
      <c r="VSA29" s="564"/>
      <c r="VSB29" s="3"/>
      <c r="VSC29" s="426"/>
      <c r="VSD29" s="3"/>
      <c r="VSE29" s="564"/>
      <c r="VSF29" s="3"/>
      <c r="VSG29" s="426"/>
      <c r="VSH29" s="3"/>
      <c r="VSI29" s="564"/>
      <c r="VSJ29" s="3"/>
      <c r="VSK29" s="426"/>
      <c r="VSL29" s="3"/>
      <c r="VSM29" s="564"/>
      <c r="VSN29" s="3"/>
      <c r="VSO29" s="426"/>
      <c r="VSP29" s="3"/>
      <c r="VSQ29" s="564"/>
      <c r="VSR29" s="3"/>
      <c r="VSS29" s="426"/>
      <c r="VST29" s="3"/>
      <c r="VSU29" s="564"/>
      <c r="VSV29" s="3"/>
      <c r="VSW29" s="426"/>
      <c r="VSX29" s="3"/>
      <c r="VSY29" s="564"/>
      <c r="VSZ29" s="3"/>
      <c r="VTA29" s="426"/>
      <c r="VTB29" s="3"/>
      <c r="VTC29" s="564"/>
      <c r="VTD29" s="3"/>
      <c r="VTE29" s="426"/>
      <c r="VTF29" s="3"/>
      <c r="VTG29" s="564"/>
      <c r="VTH29" s="3"/>
      <c r="VTI29" s="426"/>
      <c r="VTJ29" s="3"/>
      <c r="VTK29" s="564"/>
      <c r="VTL29" s="3"/>
      <c r="VTM29" s="426"/>
      <c r="VTN29" s="3"/>
      <c r="VTO29" s="564"/>
      <c r="VTP29" s="3"/>
      <c r="VTQ29" s="426"/>
      <c r="VTR29" s="3"/>
      <c r="VTS29" s="564"/>
      <c r="VTT29" s="3"/>
      <c r="VTU29" s="426"/>
      <c r="VTV29" s="3"/>
      <c r="VTW29" s="564"/>
      <c r="VTX29" s="3"/>
      <c r="VTY29" s="426"/>
      <c r="VTZ29" s="3"/>
      <c r="VUA29" s="564"/>
      <c r="VUB29" s="3"/>
      <c r="VUC29" s="426"/>
      <c r="VUD29" s="3"/>
      <c r="VUE29" s="564"/>
      <c r="VUF29" s="3"/>
      <c r="VUG29" s="426"/>
      <c r="VUH29" s="3"/>
      <c r="VUI29" s="564"/>
      <c r="VUJ29" s="3"/>
      <c r="VUK29" s="426"/>
      <c r="VUL29" s="3"/>
      <c r="VUM29" s="564"/>
      <c r="VUN29" s="3"/>
      <c r="VUO29" s="426"/>
      <c r="VUP29" s="3"/>
      <c r="VUQ29" s="564"/>
      <c r="VUR29" s="3"/>
      <c r="VUS29" s="426"/>
      <c r="VUT29" s="3"/>
      <c r="VUU29" s="564"/>
      <c r="VUV29" s="3"/>
      <c r="VUW29" s="426"/>
      <c r="VUX29" s="3"/>
      <c r="VUY29" s="564"/>
      <c r="VUZ29" s="3"/>
      <c r="VVA29" s="426"/>
      <c r="VVB29" s="3"/>
      <c r="VVC29" s="564"/>
      <c r="VVD29" s="3"/>
      <c r="VVE29" s="426"/>
      <c r="VVF29" s="3"/>
      <c r="VVG29" s="564"/>
      <c r="VVH29" s="3"/>
      <c r="VVI29" s="426"/>
      <c r="VVJ29" s="3"/>
      <c r="VVK29" s="564"/>
      <c r="VVL29" s="3"/>
      <c r="VVM29" s="426"/>
      <c r="VVN29" s="3"/>
      <c r="VVO29" s="564"/>
      <c r="VVP29" s="3"/>
      <c r="VVQ29" s="426"/>
      <c r="VVR29" s="3"/>
      <c r="VVS29" s="564"/>
      <c r="VVT29" s="3"/>
      <c r="VVU29" s="426"/>
      <c r="VVV29" s="3"/>
      <c r="VVW29" s="564"/>
      <c r="VVX29" s="3"/>
      <c r="VVY29" s="426"/>
      <c r="VVZ29" s="3"/>
      <c r="VWA29" s="564"/>
      <c r="VWB29" s="3"/>
      <c r="VWC29" s="426"/>
      <c r="VWD29" s="3"/>
      <c r="VWE29" s="564"/>
      <c r="VWF29" s="3"/>
      <c r="VWG29" s="426"/>
      <c r="VWH29" s="3"/>
      <c r="VWI29" s="564"/>
      <c r="VWJ29" s="3"/>
      <c r="VWK29" s="426"/>
      <c r="VWL29" s="3"/>
      <c r="VWM29" s="564"/>
      <c r="VWN29" s="3"/>
      <c r="VWO29" s="426"/>
      <c r="VWP29" s="3"/>
      <c r="VWQ29" s="564"/>
      <c r="VWR29" s="3"/>
      <c r="VWS29" s="426"/>
      <c r="VWT29" s="3"/>
      <c r="VWU29" s="564"/>
      <c r="VWV29" s="3"/>
      <c r="VWW29" s="426"/>
      <c r="VWX29" s="3"/>
      <c r="VWY29" s="564"/>
      <c r="VWZ29" s="3"/>
      <c r="VXA29" s="426"/>
      <c r="VXB29" s="3"/>
      <c r="VXC29" s="564"/>
      <c r="VXD29" s="3"/>
      <c r="VXE29" s="426"/>
      <c r="VXF29" s="3"/>
      <c r="VXG29" s="564"/>
      <c r="VXH29" s="3"/>
      <c r="VXI29" s="426"/>
      <c r="VXJ29" s="3"/>
      <c r="VXK29" s="564"/>
      <c r="VXL29" s="3"/>
      <c r="VXM29" s="426"/>
      <c r="VXN29" s="3"/>
      <c r="VXO29" s="564"/>
      <c r="VXP29" s="3"/>
      <c r="VXQ29" s="426"/>
      <c r="VXR29" s="3"/>
      <c r="VXS29" s="564"/>
      <c r="VXT29" s="3"/>
      <c r="VXU29" s="426"/>
      <c r="VXV29" s="3"/>
      <c r="VXW29" s="564"/>
      <c r="VXX29" s="3"/>
      <c r="VXY29" s="426"/>
      <c r="VXZ29" s="3"/>
      <c r="VYA29" s="564"/>
      <c r="VYB29" s="3"/>
      <c r="VYC29" s="426"/>
      <c r="VYD29" s="3"/>
      <c r="VYE29" s="564"/>
      <c r="VYF29" s="3"/>
      <c r="VYG29" s="426"/>
      <c r="VYH29" s="3"/>
      <c r="VYI29" s="564"/>
      <c r="VYJ29" s="3"/>
      <c r="VYK29" s="426"/>
      <c r="VYL29" s="3"/>
      <c r="VYM29" s="564"/>
      <c r="VYN29" s="3"/>
      <c r="VYO29" s="426"/>
      <c r="VYP29" s="3"/>
      <c r="VYQ29" s="564"/>
      <c r="VYR29" s="3"/>
      <c r="VYS29" s="426"/>
      <c r="VYT29" s="3"/>
      <c r="VYU29" s="564"/>
      <c r="VYV29" s="3"/>
      <c r="VYW29" s="426"/>
      <c r="VYX29" s="3"/>
      <c r="VYY29" s="564"/>
      <c r="VYZ29" s="3"/>
      <c r="VZA29" s="426"/>
      <c r="VZB29" s="3"/>
      <c r="VZC29" s="564"/>
      <c r="VZD29" s="3"/>
      <c r="VZE29" s="426"/>
      <c r="VZF29" s="3"/>
      <c r="VZG29" s="564"/>
      <c r="VZH29" s="3"/>
      <c r="VZI29" s="426"/>
      <c r="VZJ29" s="3"/>
      <c r="VZK29" s="564"/>
      <c r="VZL29" s="3"/>
      <c r="VZM29" s="426"/>
      <c r="VZN29" s="3"/>
      <c r="VZO29" s="564"/>
      <c r="VZP29" s="3"/>
      <c r="VZQ29" s="426"/>
      <c r="VZR29" s="3"/>
      <c r="VZS29" s="564"/>
      <c r="VZT29" s="3"/>
      <c r="VZU29" s="426"/>
      <c r="VZV29" s="3"/>
      <c r="VZW29" s="564"/>
      <c r="VZX29" s="3"/>
      <c r="VZY29" s="426"/>
      <c r="VZZ29" s="3"/>
      <c r="WAA29" s="564"/>
      <c r="WAB29" s="3"/>
      <c r="WAC29" s="426"/>
      <c r="WAD29" s="3"/>
      <c r="WAE29" s="564"/>
      <c r="WAF29" s="3"/>
      <c r="WAG29" s="426"/>
      <c r="WAH29" s="3"/>
      <c r="WAI29" s="564"/>
      <c r="WAJ29" s="3"/>
      <c r="WAK29" s="426"/>
      <c r="WAL29" s="3"/>
      <c r="WAM29" s="564"/>
      <c r="WAN29" s="3"/>
      <c r="WAO29" s="426"/>
      <c r="WAP29" s="3"/>
      <c r="WAQ29" s="564"/>
      <c r="WAR29" s="3"/>
      <c r="WAS29" s="426"/>
      <c r="WAT29" s="3"/>
      <c r="WAU29" s="564"/>
      <c r="WAV29" s="3"/>
      <c r="WAW29" s="426"/>
      <c r="WAX29" s="3"/>
      <c r="WAY29" s="564"/>
      <c r="WAZ29" s="3"/>
      <c r="WBA29" s="426"/>
      <c r="WBB29" s="3"/>
      <c r="WBC29" s="564"/>
      <c r="WBD29" s="3"/>
      <c r="WBE29" s="426"/>
      <c r="WBF29" s="3"/>
      <c r="WBG29" s="564"/>
      <c r="WBH29" s="3"/>
      <c r="WBI29" s="426"/>
      <c r="WBJ29" s="3"/>
      <c r="WBK29" s="564"/>
      <c r="WBL29" s="3"/>
      <c r="WBM29" s="426"/>
      <c r="WBN29" s="3"/>
      <c r="WBO29" s="564"/>
      <c r="WBP29" s="3"/>
      <c r="WBQ29" s="426"/>
      <c r="WBR29" s="3"/>
      <c r="WBS29" s="564"/>
      <c r="WBT29" s="3"/>
      <c r="WBU29" s="426"/>
      <c r="WBV29" s="3"/>
      <c r="WBW29" s="564"/>
      <c r="WBX29" s="3"/>
      <c r="WBY29" s="426"/>
      <c r="WBZ29" s="3"/>
      <c r="WCA29" s="564"/>
      <c r="WCB29" s="3"/>
      <c r="WCC29" s="426"/>
      <c r="WCD29" s="3"/>
      <c r="WCE29" s="564"/>
      <c r="WCF29" s="3"/>
      <c r="WCG29" s="426"/>
      <c r="WCH29" s="3"/>
      <c r="WCI29" s="564"/>
      <c r="WCJ29" s="3"/>
      <c r="WCK29" s="426"/>
      <c r="WCL29" s="3"/>
      <c r="WCM29" s="564"/>
      <c r="WCN29" s="3"/>
      <c r="WCO29" s="426"/>
      <c r="WCP29" s="3"/>
      <c r="WCQ29" s="564"/>
      <c r="WCR29" s="3"/>
      <c r="WCS29" s="426"/>
      <c r="WCT29" s="3"/>
      <c r="WCU29" s="564"/>
      <c r="WCV29" s="3"/>
      <c r="WCW29" s="426"/>
      <c r="WCX29" s="3"/>
      <c r="WCY29" s="564"/>
      <c r="WCZ29" s="3"/>
      <c r="WDA29" s="426"/>
      <c r="WDB29" s="3"/>
      <c r="WDC29" s="564"/>
      <c r="WDD29" s="3"/>
      <c r="WDE29" s="426"/>
      <c r="WDF29" s="3"/>
      <c r="WDG29" s="564"/>
      <c r="WDH29" s="3"/>
      <c r="WDI29" s="426"/>
      <c r="WDJ29" s="3"/>
      <c r="WDK29" s="564"/>
      <c r="WDL29" s="3"/>
      <c r="WDM29" s="426"/>
      <c r="WDN29" s="3"/>
      <c r="WDO29" s="564"/>
      <c r="WDP29" s="3"/>
      <c r="WDQ29" s="426"/>
      <c r="WDR29" s="3"/>
      <c r="WDS29" s="564"/>
      <c r="WDT29" s="3"/>
      <c r="WDU29" s="426"/>
      <c r="WDV29" s="3"/>
      <c r="WDW29" s="564"/>
      <c r="WDX29" s="3"/>
      <c r="WDY29" s="426"/>
      <c r="WDZ29" s="3"/>
      <c r="WEA29" s="564"/>
      <c r="WEB29" s="3"/>
      <c r="WEC29" s="426"/>
      <c r="WED29" s="3"/>
      <c r="WEE29" s="564"/>
      <c r="WEF29" s="3"/>
      <c r="WEG29" s="426"/>
      <c r="WEH29" s="3"/>
      <c r="WEI29" s="564"/>
      <c r="WEJ29" s="3"/>
      <c r="WEK29" s="426"/>
      <c r="WEL29" s="3"/>
      <c r="WEM29" s="564"/>
      <c r="WEN29" s="3"/>
      <c r="WEO29" s="426"/>
      <c r="WEP29" s="3"/>
      <c r="WEQ29" s="564"/>
      <c r="WER29" s="3"/>
      <c r="WES29" s="426"/>
      <c r="WET29" s="3"/>
      <c r="WEU29" s="564"/>
      <c r="WEV29" s="3"/>
      <c r="WEW29" s="426"/>
      <c r="WEX29" s="3"/>
      <c r="WEY29" s="564"/>
      <c r="WEZ29" s="3"/>
      <c r="WFA29" s="426"/>
      <c r="WFB29" s="3"/>
      <c r="WFC29" s="564"/>
      <c r="WFD29" s="3"/>
      <c r="WFE29" s="426"/>
      <c r="WFF29" s="3"/>
      <c r="WFG29" s="564"/>
      <c r="WFH29" s="3"/>
      <c r="WFI29" s="426"/>
      <c r="WFJ29" s="3"/>
      <c r="WFK29" s="564"/>
      <c r="WFL29" s="3"/>
      <c r="WFM29" s="426"/>
      <c r="WFN29" s="3"/>
      <c r="WFO29" s="564"/>
      <c r="WFP29" s="3"/>
      <c r="WFQ29" s="426"/>
      <c r="WFR29" s="3"/>
      <c r="WFS29" s="564"/>
      <c r="WFT29" s="3"/>
      <c r="WFU29" s="426"/>
      <c r="WFV29" s="3"/>
      <c r="WFW29" s="564"/>
      <c r="WFX29" s="3"/>
      <c r="WFY29" s="426"/>
      <c r="WFZ29" s="3"/>
      <c r="WGA29" s="564"/>
      <c r="WGB29" s="3"/>
      <c r="WGC29" s="426"/>
      <c r="WGD29" s="3"/>
      <c r="WGE29" s="564"/>
      <c r="WGF29" s="3"/>
      <c r="WGG29" s="426"/>
      <c r="WGH29" s="3"/>
      <c r="WGI29" s="564"/>
      <c r="WGJ29" s="3"/>
      <c r="WGK29" s="426"/>
      <c r="WGL29" s="3"/>
      <c r="WGM29" s="564"/>
      <c r="WGN29" s="3"/>
      <c r="WGO29" s="426"/>
      <c r="WGP29" s="3"/>
      <c r="WGQ29" s="564"/>
      <c r="WGR29" s="3"/>
      <c r="WGS29" s="426"/>
      <c r="WGT29" s="3"/>
      <c r="WGU29" s="564"/>
      <c r="WGV29" s="3"/>
      <c r="WGW29" s="426"/>
      <c r="WGX29" s="3"/>
      <c r="WGY29" s="564"/>
      <c r="WGZ29" s="3"/>
      <c r="WHA29" s="426"/>
      <c r="WHB29" s="3"/>
      <c r="WHC29" s="564"/>
      <c r="WHD29" s="3"/>
      <c r="WHE29" s="426"/>
      <c r="WHF29" s="3"/>
      <c r="WHG29" s="564"/>
      <c r="WHH29" s="3"/>
      <c r="WHI29" s="426"/>
      <c r="WHJ29" s="3"/>
      <c r="WHK29" s="564"/>
      <c r="WHL29" s="3"/>
      <c r="WHM29" s="426"/>
      <c r="WHN29" s="3"/>
      <c r="WHO29" s="564"/>
      <c r="WHP29" s="3"/>
      <c r="WHQ29" s="426"/>
      <c r="WHR29" s="3"/>
      <c r="WHS29" s="564"/>
      <c r="WHT29" s="3"/>
      <c r="WHU29" s="426"/>
      <c r="WHV29" s="3"/>
      <c r="WHW29" s="564"/>
      <c r="WHX29" s="3"/>
      <c r="WHY29" s="426"/>
      <c r="WHZ29" s="3"/>
      <c r="WIA29" s="564"/>
      <c r="WIB29" s="3"/>
      <c r="WIC29" s="426"/>
      <c r="WID29" s="3"/>
      <c r="WIE29" s="564"/>
      <c r="WIF29" s="3"/>
      <c r="WIG29" s="426"/>
      <c r="WIH29" s="3"/>
      <c r="WII29" s="564"/>
      <c r="WIJ29" s="3"/>
      <c r="WIK29" s="426"/>
      <c r="WIL29" s="3"/>
      <c r="WIM29" s="564"/>
      <c r="WIN29" s="3"/>
      <c r="WIO29" s="426"/>
      <c r="WIP29" s="3"/>
      <c r="WIQ29" s="564"/>
      <c r="WIR29" s="3"/>
      <c r="WIS29" s="426"/>
      <c r="WIT29" s="3"/>
      <c r="WIU29" s="564"/>
      <c r="WIV29" s="3"/>
      <c r="WIW29" s="426"/>
      <c r="WIX29" s="3"/>
      <c r="WIY29" s="564"/>
      <c r="WIZ29" s="3"/>
      <c r="WJA29" s="426"/>
      <c r="WJB29" s="3"/>
      <c r="WJC29" s="564"/>
      <c r="WJD29" s="3"/>
      <c r="WJE29" s="426"/>
      <c r="WJF29" s="3"/>
      <c r="WJG29" s="564"/>
      <c r="WJH29" s="3"/>
      <c r="WJI29" s="426"/>
      <c r="WJJ29" s="3"/>
      <c r="WJK29" s="564"/>
      <c r="WJL29" s="3"/>
      <c r="WJM29" s="426"/>
      <c r="WJN29" s="3"/>
      <c r="WJO29" s="564"/>
      <c r="WJP29" s="3"/>
      <c r="WJQ29" s="426"/>
      <c r="WJR29" s="3"/>
      <c r="WJS29" s="564"/>
      <c r="WJT29" s="3"/>
      <c r="WJU29" s="426"/>
      <c r="WJV29" s="3"/>
      <c r="WJW29" s="564"/>
      <c r="WJX29" s="3"/>
      <c r="WJY29" s="426"/>
      <c r="WJZ29" s="3"/>
      <c r="WKA29" s="564"/>
      <c r="WKB29" s="3"/>
      <c r="WKC29" s="426"/>
      <c r="WKD29" s="3"/>
      <c r="WKE29" s="564"/>
      <c r="WKF29" s="3"/>
      <c r="WKG29" s="426"/>
      <c r="WKH29" s="3"/>
      <c r="WKI29" s="564"/>
      <c r="WKJ29" s="3"/>
      <c r="WKK29" s="426"/>
      <c r="WKL29" s="3"/>
      <c r="WKM29" s="564"/>
      <c r="WKN29" s="3"/>
      <c r="WKO29" s="426"/>
      <c r="WKP29" s="3"/>
      <c r="WKQ29" s="564"/>
      <c r="WKR29" s="3"/>
      <c r="WKS29" s="426"/>
      <c r="WKT29" s="3"/>
      <c r="WKU29" s="564"/>
      <c r="WKV29" s="3"/>
      <c r="WKW29" s="426"/>
      <c r="WKX29" s="3"/>
      <c r="WKY29" s="564"/>
      <c r="WKZ29" s="3"/>
      <c r="WLA29" s="426"/>
      <c r="WLB29" s="3"/>
      <c r="WLC29" s="564"/>
      <c r="WLD29" s="3"/>
      <c r="WLE29" s="426"/>
      <c r="WLF29" s="3"/>
      <c r="WLG29" s="564"/>
      <c r="WLH29" s="3"/>
      <c r="WLI29" s="426"/>
      <c r="WLJ29" s="3"/>
      <c r="WLK29" s="564"/>
      <c r="WLL29" s="3"/>
      <c r="WLM29" s="426"/>
      <c r="WLN29" s="3"/>
      <c r="WLO29" s="564"/>
      <c r="WLP29" s="3"/>
      <c r="WLQ29" s="426"/>
      <c r="WLR29" s="3"/>
      <c r="WLS29" s="564"/>
      <c r="WLT29" s="3"/>
      <c r="WLU29" s="426"/>
      <c r="WLV29" s="3"/>
      <c r="WLW29" s="564"/>
      <c r="WLX29" s="3"/>
      <c r="WLY29" s="426"/>
      <c r="WLZ29" s="3"/>
      <c r="WMA29" s="564"/>
      <c r="WMB29" s="3"/>
      <c r="WMC29" s="426"/>
      <c r="WMD29" s="3"/>
      <c r="WME29" s="564"/>
      <c r="WMF29" s="3"/>
      <c r="WMG29" s="426"/>
      <c r="WMH29" s="3"/>
      <c r="WMI29" s="564"/>
      <c r="WMJ29" s="3"/>
      <c r="WMK29" s="426"/>
      <c r="WML29" s="3"/>
      <c r="WMM29" s="564"/>
      <c r="WMN29" s="3"/>
      <c r="WMO29" s="426"/>
      <c r="WMP29" s="3"/>
      <c r="WMQ29" s="564"/>
      <c r="WMR29" s="3"/>
      <c r="WMS29" s="426"/>
      <c r="WMT29" s="3"/>
      <c r="WMU29" s="564"/>
      <c r="WMV29" s="3"/>
      <c r="WMW29" s="426"/>
      <c r="WMX29" s="3"/>
      <c r="WMY29" s="564"/>
      <c r="WMZ29" s="3"/>
      <c r="WNA29" s="426"/>
      <c r="WNB29" s="3"/>
      <c r="WNC29" s="564"/>
      <c r="WND29" s="3"/>
      <c r="WNE29" s="426"/>
      <c r="WNF29" s="3"/>
      <c r="WNG29" s="564"/>
      <c r="WNH29" s="3"/>
      <c r="WNI29" s="426"/>
      <c r="WNJ29" s="3"/>
      <c r="WNK29" s="564"/>
      <c r="WNL29" s="3"/>
      <c r="WNM29" s="426"/>
      <c r="WNN29" s="3"/>
      <c r="WNO29" s="564"/>
      <c r="WNP29" s="3"/>
      <c r="WNQ29" s="426"/>
      <c r="WNR29" s="3"/>
      <c r="WNS29" s="564"/>
      <c r="WNT29" s="3"/>
      <c r="WNU29" s="426"/>
      <c r="WNV29" s="3"/>
      <c r="WNW29" s="564"/>
      <c r="WNX29" s="3"/>
      <c r="WNY29" s="426"/>
      <c r="WNZ29" s="3"/>
      <c r="WOA29" s="564"/>
      <c r="WOB29" s="3"/>
      <c r="WOC29" s="426"/>
      <c r="WOD29" s="3"/>
      <c r="WOE29" s="564"/>
      <c r="WOF29" s="3"/>
      <c r="WOG29" s="426"/>
      <c r="WOH29" s="3"/>
      <c r="WOI29" s="564"/>
      <c r="WOJ29" s="3"/>
      <c r="WOK29" s="426"/>
      <c r="WOL29" s="3"/>
      <c r="WOM29" s="564"/>
      <c r="WON29" s="3"/>
      <c r="WOO29" s="426"/>
      <c r="WOP29" s="3"/>
      <c r="WOQ29" s="564"/>
      <c r="WOR29" s="3"/>
      <c r="WOS29" s="426"/>
      <c r="WOT29" s="3"/>
      <c r="WOU29" s="564"/>
      <c r="WOV29" s="3"/>
      <c r="WOW29" s="426"/>
      <c r="WOX29" s="3"/>
      <c r="WOY29" s="564"/>
      <c r="WOZ29" s="3"/>
      <c r="WPA29" s="426"/>
      <c r="WPB29" s="3"/>
      <c r="WPC29" s="564"/>
      <c r="WPD29" s="3"/>
      <c r="WPE29" s="426"/>
      <c r="WPF29" s="3"/>
      <c r="WPG29" s="564"/>
      <c r="WPH29" s="3"/>
      <c r="WPI29" s="426"/>
      <c r="WPJ29" s="3"/>
      <c r="WPK29" s="564"/>
      <c r="WPL29" s="3"/>
      <c r="WPM29" s="426"/>
      <c r="WPN29" s="3"/>
      <c r="WPO29" s="564"/>
      <c r="WPP29" s="3"/>
      <c r="WPQ29" s="426"/>
      <c r="WPR29" s="3"/>
      <c r="WPS29" s="564"/>
      <c r="WPT29" s="3"/>
      <c r="WPU29" s="426"/>
      <c r="WPV29" s="3"/>
      <c r="WPW29" s="564"/>
      <c r="WPX29" s="3"/>
      <c r="WPY29" s="426"/>
      <c r="WPZ29" s="3"/>
      <c r="WQA29" s="564"/>
      <c r="WQB29" s="3"/>
      <c r="WQC29" s="426"/>
      <c r="WQD29" s="3"/>
      <c r="WQE29" s="564"/>
      <c r="WQF29" s="3"/>
      <c r="WQG29" s="426"/>
      <c r="WQH29" s="3"/>
      <c r="WQI29" s="564"/>
      <c r="WQJ29" s="3"/>
      <c r="WQK29" s="426"/>
      <c r="WQL29" s="3"/>
      <c r="WQM29" s="564"/>
      <c r="WQN29" s="3"/>
      <c r="WQO29" s="426"/>
      <c r="WQP29" s="3"/>
      <c r="WQQ29" s="564"/>
      <c r="WQR29" s="3"/>
      <c r="WQS29" s="426"/>
      <c r="WQT29" s="3"/>
      <c r="WQU29" s="564"/>
      <c r="WQV29" s="3"/>
      <c r="WQW29" s="426"/>
      <c r="WQX29" s="3"/>
      <c r="WQY29" s="564"/>
      <c r="WQZ29" s="3"/>
      <c r="WRA29" s="426"/>
      <c r="WRB29" s="3"/>
      <c r="WRC29" s="564"/>
      <c r="WRD29" s="3"/>
      <c r="WRE29" s="426"/>
      <c r="WRF29" s="3"/>
      <c r="WRG29" s="564"/>
      <c r="WRH29" s="3"/>
      <c r="WRI29" s="426"/>
      <c r="WRJ29" s="3"/>
      <c r="WRK29" s="564"/>
      <c r="WRL29" s="3"/>
      <c r="WRM29" s="426"/>
      <c r="WRN29" s="3"/>
      <c r="WRO29" s="564"/>
      <c r="WRP29" s="3"/>
      <c r="WRQ29" s="426"/>
      <c r="WRR29" s="3"/>
      <c r="WRS29" s="564"/>
      <c r="WRT29" s="3"/>
      <c r="WRU29" s="426"/>
      <c r="WRV29" s="3"/>
      <c r="WRW29" s="564"/>
      <c r="WRX29" s="3"/>
      <c r="WRY29" s="426"/>
      <c r="WRZ29" s="3"/>
      <c r="WSA29" s="564"/>
      <c r="WSB29" s="3"/>
      <c r="WSC29" s="426"/>
      <c r="WSD29" s="3"/>
      <c r="WSE29" s="564"/>
      <c r="WSF29" s="3"/>
      <c r="WSG29" s="426"/>
      <c r="WSH29" s="3"/>
      <c r="WSI29" s="564"/>
      <c r="WSJ29" s="3"/>
      <c r="WSK29" s="426"/>
      <c r="WSL29" s="3"/>
      <c r="WSM29" s="564"/>
      <c r="WSN29" s="3"/>
      <c r="WSO29" s="426"/>
      <c r="WSP29" s="3"/>
      <c r="WSQ29" s="564"/>
      <c r="WSR29" s="3"/>
      <c r="WSS29" s="426"/>
      <c r="WST29" s="3"/>
      <c r="WSU29" s="564"/>
      <c r="WSV29" s="3"/>
      <c r="WSW29" s="426"/>
      <c r="WSX29" s="3"/>
      <c r="WSY29" s="564"/>
      <c r="WSZ29" s="3"/>
      <c r="WTA29" s="426"/>
      <c r="WTB29" s="3"/>
      <c r="WTC29" s="564"/>
      <c r="WTD29" s="3"/>
      <c r="WTE29" s="426"/>
      <c r="WTF29" s="3"/>
      <c r="WTG29" s="564"/>
      <c r="WTH29" s="3"/>
      <c r="WTI29" s="426"/>
      <c r="WTJ29" s="3"/>
      <c r="WTK29" s="564"/>
      <c r="WTL29" s="3"/>
      <c r="WTM29" s="426"/>
      <c r="WTN29" s="3"/>
      <c r="WTO29" s="564"/>
      <c r="WTP29" s="3"/>
      <c r="WTQ29" s="426"/>
      <c r="WTR29" s="3"/>
      <c r="WTS29" s="564"/>
      <c r="WTT29" s="3"/>
      <c r="WTU29" s="426"/>
      <c r="WTV29" s="3"/>
      <c r="WTW29" s="564"/>
      <c r="WTX29" s="3"/>
      <c r="WTY29" s="426"/>
      <c r="WTZ29" s="3"/>
      <c r="WUA29" s="564"/>
      <c r="WUB29" s="3"/>
      <c r="WUC29" s="426"/>
      <c r="WUD29" s="3"/>
      <c r="WUE29" s="564"/>
      <c r="WUF29" s="3"/>
      <c r="WUG29" s="426"/>
      <c r="WUH29" s="3"/>
      <c r="WUI29" s="564"/>
      <c r="WUJ29" s="3"/>
      <c r="WUK29" s="426"/>
      <c r="WUL29" s="3"/>
      <c r="WUM29" s="564"/>
      <c r="WUN29" s="3"/>
      <c r="WUO29" s="426"/>
      <c r="WUP29" s="3"/>
      <c r="WUQ29" s="564"/>
      <c r="WUR29" s="3"/>
      <c r="WUS29" s="426"/>
      <c r="WUT29" s="3"/>
      <c r="WUU29" s="564"/>
      <c r="WUV29" s="3"/>
      <c r="WUW29" s="426"/>
      <c r="WUX29" s="3"/>
      <c r="WUY29" s="564"/>
      <c r="WUZ29" s="3"/>
      <c r="WVA29" s="426"/>
      <c r="WVB29" s="3"/>
      <c r="WVC29" s="564"/>
      <c r="WVD29" s="3"/>
      <c r="WVE29" s="426"/>
      <c r="WVF29" s="3"/>
      <c r="WVG29" s="564"/>
      <c r="WVH29" s="3"/>
      <c r="WVI29" s="426"/>
      <c r="WVJ29" s="3"/>
      <c r="WVK29" s="564"/>
      <c r="WVL29" s="3"/>
      <c r="WVM29" s="426"/>
      <c r="WVN29" s="3"/>
      <c r="WVO29" s="564"/>
      <c r="WVP29" s="3"/>
      <c r="WVQ29" s="426"/>
      <c r="WVR29" s="3"/>
      <c r="WVS29" s="564"/>
      <c r="WVT29" s="3"/>
      <c r="WVU29" s="426"/>
      <c r="WVV29" s="3"/>
      <c r="WVW29" s="564"/>
      <c r="WVX29" s="3"/>
      <c r="WVY29" s="426"/>
      <c r="WVZ29" s="3"/>
      <c r="WWA29" s="564"/>
      <c r="WWB29" s="3"/>
      <c r="WWC29" s="426"/>
      <c r="WWD29" s="3"/>
      <c r="WWE29" s="564"/>
      <c r="WWF29" s="3"/>
      <c r="WWG29" s="426"/>
      <c r="WWH29" s="3"/>
      <c r="WWI29" s="564"/>
      <c r="WWJ29" s="3"/>
      <c r="WWK29" s="426"/>
      <c r="WWL29" s="3"/>
      <c r="WWM29" s="564"/>
      <c r="WWN29" s="3"/>
      <c r="WWO29" s="426"/>
      <c r="WWP29" s="3"/>
      <c r="WWQ29" s="564"/>
      <c r="WWR29" s="3"/>
      <c r="WWS29" s="426"/>
      <c r="WWT29" s="3"/>
      <c r="WWU29" s="564"/>
      <c r="WWV29" s="3"/>
      <c r="WWW29" s="426"/>
      <c r="WWX29" s="3"/>
      <c r="WWY29" s="564"/>
      <c r="WWZ29" s="3"/>
      <c r="WXA29" s="426"/>
      <c r="WXB29" s="3"/>
      <c r="WXC29" s="564"/>
      <c r="WXD29" s="3"/>
      <c r="WXE29" s="426"/>
      <c r="WXF29" s="3"/>
      <c r="WXG29" s="564"/>
      <c r="WXH29" s="3"/>
      <c r="WXI29" s="426"/>
      <c r="WXJ29" s="3"/>
      <c r="WXK29" s="564"/>
      <c r="WXL29" s="3"/>
      <c r="WXM29" s="426"/>
      <c r="WXN29" s="3"/>
      <c r="WXO29" s="564"/>
      <c r="WXP29" s="3"/>
      <c r="WXQ29" s="426"/>
      <c r="WXR29" s="3"/>
      <c r="WXS29" s="564"/>
      <c r="WXT29" s="3"/>
      <c r="WXU29" s="426"/>
      <c r="WXV29" s="3"/>
      <c r="WXW29" s="564"/>
      <c r="WXX29" s="3"/>
      <c r="WXY29" s="426"/>
      <c r="WXZ29" s="3"/>
      <c r="WYA29" s="564"/>
      <c r="WYB29" s="3"/>
      <c r="WYC29" s="426"/>
      <c r="WYD29" s="3"/>
      <c r="WYE29" s="564"/>
      <c r="WYF29" s="3"/>
      <c r="WYG29" s="426"/>
      <c r="WYH29" s="3"/>
      <c r="WYI29" s="564"/>
      <c r="WYJ29" s="3"/>
      <c r="WYK29" s="426"/>
      <c r="WYL29" s="3"/>
      <c r="WYM29" s="564"/>
      <c r="WYN29" s="3"/>
      <c r="WYO29" s="426"/>
      <c r="WYP29" s="3"/>
      <c r="WYQ29" s="564"/>
      <c r="WYR29" s="3"/>
      <c r="WYS29" s="426"/>
      <c r="WYT29" s="3"/>
      <c r="WYU29" s="564"/>
      <c r="WYV29" s="3"/>
      <c r="WYW29" s="426"/>
      <c r="WYX29" s="3"/>
      <c r="WYY29" s="564"/>
      <c r="WYZ29" s="3"/>
      <c r="WZA29" s="426"/>
      <c r="WZB29" s="3"/>
      <c r="WZC29" s="564"/>
      <c r="WZD29" s="3"/>
      <c r="WZE29" s="426"/>
      <c r="WZF29" s="3"/>
      <c r="WZG29" s="564"/>
      <c r="WZH29" s="3"/>
      <c r="WZI29" s="426"/>
      <c r="WZJ29" s="3"/>
      <c r="WZK29" s="564"/>
      <c r="WZL29" s="3"/>
      <c r="WZM29" s="426"/>
      <c r="WZN29" s="3"/>
      <c r="WZO29" s="564"/>
      <c r="WZP29" s="3"/>
      <c r="WZQ29" s="426"/>
      <c r="WZR29" s="3"/>
      <c r="WZS29" s="564"/>
      <c r="WZT29" s="3"/>
      <c r="WZU29" s="426"/>
      <c r="WZV29" s="3"/>
      <c r="WZW29" s="564"/>
      <c r="WZX29" s="3"/>
      <c r="WZY29" s="426"/>
      <c r="WZZ29" s="3"/>
      <c r="XAA29" s="564"/>
      <c r="XAB29" s="3"/>
      <c r="XAC29" s="426"/>
      <c r="XAD29" s="3"/>
      <c r="XAE29" s="564"/>
      <c r="XAF29" s="3"/>
      <c r="XAG29" s="426"/>
      <c r="XAH29" s="3"/>
      <c r="XAI29" s="564"/>
      <c r="XAJ29" s="3"/>
      <c r="XAK29" s="426"/>
      <c r="XAL29" s="3"/>
      <c r="XAM29" s="564"/>
      <c r="XAN29" s="3"/>
      <c r="XAO29" s="426"/>
      <c r="XAP29" s="3"/>
      <c r="XAQ29" s="564"/>
      <c r="XAR29" s="3"/>
      <c r="XAS29" s="426"/>
      <c r="XAT29" s="3"/>
      <c r="XAU29" s="564"/>
      <c r="XAV29" s="3"/>
      <c r="XAW29" s="426"/>
      <c r="XAX29" s="3"/>
      <c r="XAY29" s="564"/>
      <c r="XAZ29" s="3"/>
      <c r="XBA29" s="426"/>
      <c r="XBB29" s="3"/>
      <c r="XBC29" s="564"/>
      <c r="XBD29" s="3"/>
      <c r="XBE29" s="426"/>
      <c r="XBF29" s="3"/>
      <c r="XBG29" s="564"/>
      <c r="XBH29" s="3"/>
      <c r="XBI29" s="426"/>
      <c r="XBJ29" s="3"/>
      <c r="XBK29" s="564"/>
      <c r="XBL29" s="3"/>
      <c r="XBM29" s="426"/>
      <c r="XBN29" s="3"/>
      <c r="XBO29" s="564"/>
      <c r="XBP29" s="3"/>
      <c r="XBQ29" s="426"/>
      <c r="XBR29" s="3"/>
      <c r="XBS29" s="564"/>
      <c r="XBT29" s="3"/>
      <c r="XBU29" s="426"/>
      <c r="XBV29" s="3"/>
      <c r="XBW29" s="564"/>
      <c r="XBX29" s="3"/>
      <c r="XBY29" s="426"/>
      <c r="XBZ29" s="3"/>
      <c r="XCA29" s="564"/>
      <c r="XCB29" s="3"/>
      <c r="XCC29" s="426"/>
      <c r="XCD29" s="3"/>
      <c r="XCE29" s="564"/>
      <c r="XCF29" s="3"/>
      <c r="XCG29" s="426"/>
      <c r="XCH29" s="3"/>
      <c r="XCI29" s="564"/>
      <c r="XCJ29" s="3"/>
      <c r="XCK29" s="426"/>
      <c r="XCL29" s="3"/>
      <c r="XCM29" s="564"/>
      <c r="XCN29" s="3"/>
      <c r="XCO29" s="426"/>
      <c r="XCP29" s="3"/>
      <c r="XCQ29" s="564"/>
      <c r="XCR29" s="3"/>
      <c r="XCS29" s="426"/>
      <c r="XCT29" s="3"/>
      <c r="XCU29" s="564"/>
      <c r="XCV29" s="3"/>
      <c r="XCW29" s="426"/>
      <c r="XCX29" s="3"/>
      <c r="XCY29" s="564"/>
      <c r="XCZ29" s="3"/>
      <c r="XDA29" s="426"/>
      <c r="XDB29" s="3"/>
      <c r="XDC29" s="564"/>
      <c r="XDD29" s="3"/>
      <c r="XDE29" s="426"/>
      <c r="XDF29" s="3"/>
      <c r="XDG29" s="564"/>
      <c r="XDH29" s="3"/>
      <c r="XDI29" s="426"/>
      <c r="XDJ29" s="3"/>
      <c r="XDK29" s="564"/>
      <c r="XDL29" s="3"/>
      <c r="XDM29" s="426"/>
      <c r="XDN29" s="3"/>
      <c r="XDO29" s="564"/>
      <c r="XDP29" s="3"/>
      <c r="XDQ29" s="426"/>
      <c r="XDR29" s="3"/>
      <c r="XDS29" s="564"/>
      <c r="XDT29" s="3"/>
      <c r="XDU29" s="426"/>
      <c r="XDV29" s="3"/>
      <c r="XDW29" s="564"/>
      <c r="XDX29" s="3"/>
      <c r="XDY29" s="426"/>
      <c r="XDZ29" s="3"/>
      <c r="XEA29" s="564"/>
      <c r="XEB29" s="3"/>
      <c r="XEC29" s="426"/>
      <c r="XED29" s="3"/>
      <c r="XEE29" s="564"/>
      <c r="XEF29" s="3"/>
      <c r="XEG29" s="426"/>
      <c r="XEH29" s="3"/>
      <c r="XEI29" s="564"/>
      <c r="XEJ29" s="3"/>
      <c r="XEK29" s="426"/>
      <c r="XEL29" s="3"/>
      <c r="XEM29" s="564"/>
      <c r="XEN29" s="3"/>
      <c r="XEO29" s="426"/>
      <c r="XEP29" s="3"/>
      <c r="XEQ29" s="564"/>
      <c r="XER29" s="3"/>
      <c r="XES29" s="426"/>
      <c r="XET29" s="3"/>
      <c r="XEU29" s="564"/>
      <c r="XEV29" s="3"/>
      <c r="XEW29" s="426"/>
      <c r="XEX29" s="3"/>
      <c r="XEY29" s="564"/>
      <c r="XEZ29" s="3"/>
      <c r="XFA29" s="426"/>
      <c r="XFB29" s="3"/>
      <c r="XFC29" s="564"/>
      <c r="XFD29" s="3"/>
    </row>
    <row r="30" spans="1:16384" s="21" customFormat="1" x14ac:dyDescent="0.3">
      <c r="A30" s="426"/>
      <c r="B30" s="3"/>
      <c r="C30" s="3"/>
      <c r="D30" s="3"/>
      <c r="E30" s="426"/>
      <c r="F30" s="3"/>
      <c r="G30" s="564"/>
      <c r="H30" s="3"/>
      <c r="I30" s="426"/>
      <c r="J30" s="3"/>
      <c r="K30" s="564"/>
      <c r="L30" s="3"/>
      <c r="M30" s="426"/>
      <c r="N30" s="3"/>
      <c r="O30" s="564"/>
      <c r="P30" s="3"/>
      <c r="Q30" s="426"/>
      <c r="R30" s="3"/>
      <c r="S30" s="564"/>
      <c r="T30" s="3"/>
      <c r="U30" s="426"/>
      <c r="V30" s="3"/>
      <c r="W30" s="564"/>
      <c r="X30" s="3"/>
      <c r="Y30" s="426"/>
      <c r="Z30" s="3"/>
      <c r="AA30" s="564"/>
      <c r="AB30" s="3"/>
      <c r="AC30" s="426"/>
      <c r="AD30" s="3"/>
      <c r="AE30" s="564"/>
      <c r="AF30" s="3"/>
      <c r="AG30" s="426"/>
      <c r="AH30" s="3"/>
      <c r="AI30" s="564"/>
      <c r="AJ30" s="3"/>
      <c r="AK30" s="426"/>
      <c r="AL30" s="3"/>
      <c r="AM30" s="564"/>
      <c r="AN30" s="3"/>
      <c r="AO30" s="426"/>
      <c r="AP30" s="3"/>
      <c r="AQ30" s="564"/>
      <c r="AR30" s="3"/>
      <c r="AS30" s="426"/>
      <c r="AT30" s="3"/>
      <c r="AU30" s="564"/>
      <c r="AV30" s="3"/>
      <c r="AW30" s="426"/>
      <c r="AX30" s="3"/>
      <c r="AY30" s="564"/>
      <c r="AZ30" s="3"/>
      <c r="BA30" s="426"/>
      <c r="BB30" s="3"/>
      <c r="BC30" s="564"/>
      <c r="BD30" s="3"/>
      <c r="BE30" s="426"/>
      <c r="BF30" s="3"/>
      <c r="BG30" s="564"/>
      <c r="BH30" s="3"/>
      <c r="BI30" s="426"/>
      <c r="BJ30" s="3"/>
      <c r="BK30" s="564"/>
      <c r="BL30" s="3"/>
      <c r="BM30" s="426"/>
      <c r="BN30" s="3"/>
      <c r="BO30" s="564"/>
      <c r="BP30" s="3"/>
      <c r="BQ30" s="426"/>
      <c r="BR30" s="3"/>
      <c r="BS30" s="564"/>
      <c r="BT30" s="3"/>
      <c r="BU30" s="426"/>
      <c r="BV30" s="3"/>
      <c r="BW30" s="564"/>
      <c r="BX30" s="3"/>
      <c r="BY30" s="426"/>
      <c r="BZ30" s="3"/>
      <c r="CA30" s="564"/>
      <c r="CB30" s="3"/>
      <c r="CC30" s="426"/>
      <c r="CD30" s="3"/>
      <c r="CE30" s="564"/>
      <c r="CF30" s="3"/>
      <c r="CG30" s="426"/>
      <c r="CH30" s="3"/>
      <c r="CI30" s="564"/>
      <c r="CJ30" s="3"/>
      <c r="CK30" s="426"/>
      <c r="CL30" s="3"/>
      <c r="CM30" s="564"/>
      <c r="CN30" s="3"/>
      <c r="CO30" s="426"/>
      <c r="CP30" s="3"/>
      <c r="CQ30" s="564"/>
      <c r="CR30" s="3"/>
      <c r="CS30" s="426"/>
      <c r="CT30" s="3"/>
      <c r="CU30" s="564"/>
      <c r="CV30" s="3"/>
      <c r="CW30" s="426"/>
      <c r="CX30" s="3"/>
      <c r="CY30" s="564"/>
      <c r="CZ30" s="3"/>
      <c r="DA30" s="426"/>
      <c r="DB30" s="3"/>
      <c r="DC30" s="564"/>
      <c r="DD30" s="3"/>
      <c r="DE30" s="426"/>
      <c r="DF30" s="3"/>
      <c r="DG30" s="564"/>
      <c r="DH30" s="3"/>
      <c r="DI30" s="426"/>
      <c r="DJ30" s="3"/>
      <c r="DK30" s="564"/>
      <c r="DL30" s="3"/>
      <c r="DM30" s="426"/>
      <c r="DN30" s="3"/>
      <c r="DO30" s="564"/>
      <c r="DP30" s="3"/>
      <c r="DQ30" s="426"/>
      <c r="DR30" s="3"/>
      <c r="DS30" s="564"/>
      <c r="DT30" s="3"/>
      <c r="DU30" s="426"/>
      <c r="DV30" s="3"/>
      <c r="DW30" s="564"/>
      <c r="DX30" s="3"/>
      <c r="DY30" s="426"/>
      <c r="DZ30" s="3"/>
      <c r="EA30" s="564"/>
      <c r="EB30" s="3"/>
      <c r="EC30" s="426"/>
      <c r="ED30" s="3"/>
      <c r="EE30" s="564"/>
      <c r="EF30" s="3"/>
      <c r="EG30" s="426"/>
      <c r="EH30" s="3"/>
      <c r="EI30" s="564"/>
      <c r="EJ30" s="3"/>
      <c r="EK30" s="426"/>
      <c r="EL30" s="3"/>
      <c r="EM30" s="564"/>
      <c r="EN30" s="3"/>
      <c r="EO30" s="426"/>
      <c r="EP30" s="3"/>
      <c r="EQ30" s="564"/>
      <c r="ER30" s="3"/>
      <c r="ES30" s="426"/>
      <c r="ET30" s="3"/>
      <c r="EU30" s="564"/>
      <c r="EV30" s="3"/>
      <c r="EW30" s="426"/>
      <c r="EX30" s="3"/>
      <c r="EY30" s="564"/>
      <c r="EZ30" s="3"/>
      <c r="FA30" s="426"/>
      <c r="FB30" s="3"/>
      <c r="FC30" s="564"/>
      <c r="FD30" s="3"/>
      <c r="FE30" s="426"/>
      <c r="FF30" s="3"/>
      <c r="FG30" s="564"/>
      <c r="FH30" s="3"/>
      <c r="FI30" s="426"/>
      <c r="FJ30" s="3"/>
      <c r="FK30" s="564"/>
      <c r="FL30" s="3"/>
      <c r="FM30" s="426"/>
      <c r="FN30" s="3"/>
      <c r="FO30" s="564"/>
      <c r="FP30" s="3"/>
      <c r="FQ30" s="426"/>
      <c r="FR30" s="3"/>
      <c r="FS30" s="564"/>
      <c r="FT30" s="3"/>
      <c r="FU30" s="426"/>
      <c r="FV30" s="3"/>
      <c r="FW30" s="564"/>
      <c r="FX30" s="3"/>
      <c r="FY30" s="426"/>
      <c r="FZ30" s="3"/>
      <c r="GA30" s="564"/>
      <c r="GB30" s="3"/>
      <c r="GC30" s="426"/>
      <c r="GD30" s="3"/>
      <c r="GE30" s="564"/>
      <c r="GF30" s="3"/>
      <c r="GG30" s="426"/>
      <c r="GH30" s="3"/>
      <c r="GI30" s="564"/>
      <c r="GJ30" s="3"/>
      <c r="GK30" s="426"/>
      <c r="GL30" s="3"/>
      <c r="GM30" s="564"/>
      <c r="GN30" s="3"/>
      <c r="GO30" s="426"/>
      <c r="GP30" s="3"/>
      <c r="GQ30" s="564"/>
      <c r="GR30" s="3"/>
      <c r="GS30" s="426"/>
      <c r="GT30" s="3"/>
      <c r="GU30" s="564"/>
      <c r="GV30" s="3"/>
      <c r="GW30" s="426"/>
      <c r="GX30" s="3"/>
      <c r="GY30" s="564"/>
      <c r="GZ30" s="3"/>
      <c r="HA30" s="426"/>
      <c r="HB30" s="3"/>
      <c r="HC30" s="564"/>
      <c r="HD30" s="3"/>
      <c r="HE30" s="426"/>
      <c r="HF30" s="3"/>
      <c r="HG30" s="564"/>
      <c r="HH30" s="3"/>
      <c r="HI30" s="426"/>
      <c r="HJ30" s="3"/>
      <c r="HK30" s="564"/>
      <c r="HL30" s="3"/>
      <c r="HM30" s="426"/>
      <c r="HN30" s="3"/>
      <c r="HO30" s="564"/>
      <c r="HP30" s="3"/>
      <c r="HQ30" s="426"/>
      <c r="HR30" s="3"/>
      <c r="HS30" s="564"/>
      <c r="HT30" s="3"/>
      <c r="HU30" s="426"/>
      <c r="HV30" s="3"/>
      <c r="HW30" s="564"/>
      <c r="HX30" s="3"/>
      <c r="HY30" s="426"/>
      <c r="HZ30" s="3"/>
      <c r="IA30" s="564"/>
      <c r="IB30" s="3"/>
      <c r="IC30" s="426"/>
      <c r="ID30" s="3"/>
      <c r="IE30" s="564"/>
      <c r="IF30" s="3"/>
      <c r="IG30" s="426"/>
      <c r="IH30" s="3"/>
      <c r="II30" s="564"/>
      <c r="IJ30" s="3"/>
      <c r="IK30" s="426"/>
      <c r="IL30" s="3"/>
      <c r="IM30" s="564"/>
      <c r="IN30" s="3"/>
      <c r="IO30" s="426"/>
      <c r="IP30" s="3"/>
      <c r="IQ30" s="564"/>
      <c r="IR30" s="3"/>
      <c r="IS30" s="426"/>
      <c r="IT30" s="3"/>
      <c r="IU30" s="564"/>
      <c r="IV30" s="3"/>
      <c r="IW30" s="426"/>
      <c r="IX30" s="3"/>
      <c r="IY30" s="564"/>
      <c r="IZ30" s="3"/>
      <c r="JA30" s="426"/>
      <c r="JB30" s="3"/>
      <c r="JC30" s="564"/>
      <c r="JD30" s="3"/>
      <c r="JE30" s="426"/>
      <c r="JF30" s="3"/>
      <c r="JG30" s="564"/>
      <c r="JH30" s="3"/>
      <c r="JI30" s="426"/>
      <c r="JJ30" s="3"/>
      <c r="JK30" s="564"/>
      <c r="JL30" s="3"/>
      <c r="JM30" s="426"/>
      <c r="JN30" s="3"/>
      <c r="JO30" s="564"/>
      <c r="JP30" s="3"/>
      <c r="JQ30" s="426"/>
      <c r="JR30" s="3"/>
      <c r="JS30" s="564"/>
      <c r="JT30" s="3"/>
      <c r="JU30" s="426"/>
      <c r="JV30" s="3"/>
      <c r="JW30" s="564"/>
      <c r="JX30" s="3"/>
      <c r="JY30" s="426"/>
      <c r="JZ30" s="3"/>
      <c r="KA30" s="564"/>
      <c r="KB30" s="3"/>
      <c r="KC30" s="426"/>
      <c r="KD30" s="3"/>
      <c r="KE30" s="564"/>
      <c r="KF30" s="3"/>
      <c r="KG30" s="426"/>
      <c r="KH30" s="3"/>
      <c r="KI30" s="564"/>
      <c r="KJ30" s="3"/>
      <c r="KK30" s="426"/>
      <c r="KL30" s="3"/>
      <c r="KM30" s="564"/>
      <c r="KN30" s="3"/>
      <c r="KO30" s="426"/>
      <c r="KP30" s="3"/>
      <c r="KQ30" s="564"/>
      <c r="KR30" s="3"/>
      <c r="KS30" s="426"/>
      <c r="KT30" s="3"/>
      <c r="KU30" s="564"/>
      <c r="KV30" s="3"/>
      <c r="KW30" s="426"/>
      <c r="KX30" s="3"/>
      <c r="KY30" s="564"/>
      <c r="KZ30" s="3"/>
      <c r="LA30" s="426"/>
      <c r="LB30" s="3"/>
      <c r="LC30" s="564"/>
      <c r="LD30" s="3"/>
      <c r="LE30" s="426"/>
      <c r="LF30" s="3"/>
      <c r="LG30" s="564"/>
      <c r="LH30" s="3"/>
      <c r="LI30" s="426"/>
      <c r="LJ30" s="3"/>
      <c r="LK30" s="564"/>
      <c r="LL30" s="3"/>
      <c r="LM30" s="426"/>
      <c r="LN30" s="3"/>
      <c r="LO30" s="564"/>
      <c r="LP30" s="3"/>
      <c r="LQ30" s="426"/>
      <c r="LR30" s="3"/>
      <c r="LS30" s="564"/>
      <c r="LT30" s="3"/>
      <c r="LU30" s="426"/>
      <c r="LV30" s="3"/>
      <c r="LW30" s="564"/>
      <c r="LX30" s="3"/>
      <c r="LY30" s="426"/>
      <c r="LZ30" s="3"/>
      <c r="MA30" s="564"/>
      <c r="MB30" s="3"/>
      <c r="MC30" s="426"/>
      <c r="MD30" s="3"/>
      <c r="ME30" s="564"/>
      <c r="MF30" s="3"/>
      <c r="MG30" s="426"/>
      <c r="MH30" s="3"/>
      <c r="MI30" s="564"/>
      <c r="MJ30" s="3"/>
      <c r="MK30" s="426"/>
      <c r="ML30" s="3"/>
      <c r="MM30" s="564"/>
      <c r="MN30" s="3"/>
      <c r="MO30" s="426"/>
      <c r="MP30" s="3"/>
      <c r="MQ30" s="564"/>
      <c r="MR30" s="3"/>
      <c r="MS30" s="426"/>
      <c r="MT30" s="3"/>
      <c r="MU30" s="564"/>
      <c r="MV30" s="3"/>
      <c r="MW30" s="426"/>
      <c r="MX30" s="3"/>
      <c r="MY30" s="564"/>
      <c r="MZ30" s="3"/>
      <c r="NA30" s="426"/>
      <c r="NB30" s="3"/>
      <c r="NC30" s="564"/>
      <c r="ND30" s="3"/>
      <c r="NE30" s="426"/>
      <c r="NF30" s="3"/>
      <c r="NG30" s="564"/>
      <c r="NH30" s="3"/>
      <c r="NI30" s="426"/>
      <c r="NJ30" s="3"/>
      <c r="NK30" s="564"/>
      <c r="NL30" s="3"/>
      <c r="NM30" s="426"/>
      <c r="NN30" s="3"/>
      <c r="NO30" s="564"/>
      <c r="NP30" s="3"/>
      <c r="NQ30" s="426"/>
      <c r="NR30" s="3"/>
      <c r="NS30" s="564"/>
      <c r="NT30" s="3"/>
      <c r="NU30" s="426"/>
      <c r="NV30" s="3"/>
      <c r="NW30" s="564"/>
      <c r="NX30" s="3"/>
      <c r="NY30" s="426"/>
      <c r="NZ30" s="3"/>
      <c r="OA30" s="564"/>
      <c r="OB30" s="3"/>
      <c r="OC30" s="426"/>
      <c r="OD30" s="3"/>
      <c r="OE30" s="564"/>
      <c r="OF30" s="3"/>
      <c r="OG30" s="426"/>
      <c r="OH30" s="3"/>
      <c r="OI30" s="564"/>
      <c r="OJ30" s="3"/>
      <c r="OK30" s="426"/>
      <c r="OL30" s="3"/>
      <c r="OM30" s="564"/>
      <c r="ON30" s="3"/>
      <c r="OO30" s="426"/>
      <c r="OP30" s="3"/>
      <c r="OQ30" s="564"/>
      <c r="OR30" s="3"/>
      <c r="OS30" s="426"/>
      <c r="OT30" s="3"/>
      <c r="OU30" s="564"/>
      <c r="OV30" s="3"/>
      <c r="OW30" s="426"/>
      <c r="OX30" s="3"/>
      <c r="OY30" s="564"/>
      <c r="OZ30" s="3"/>
      <c r="PA30" s="426"/>
      <c r="PB30" s="3"/>
      <c r="PC30" s="564"/>
      <c r="PD30" s="3"/>
      <c r="PE30" s="426"/>
      <c r="PF30" s="3"/>
      <c r="PG30" s="564"/>
      <c r="PH30" s="3"/>
      <c r="PI30" s="426"/>
      <c r="PJ30" s="3"/>
      <c r="PK30" s="564"/>
      <c r="PL30" s="3"/>
      <c r="PM30" s="426"/>
      <c r="PN30" s="3"/>
      <c r="PO30" s="564"/>
      <c r="PP30" s="3"/>
      <c r="PQ30" s="426"/>
      <c r="PR30" s="3"/>
      <c r="PS30" s="564"/>
      <c r="PT30" s="3"/>
      <c r="PU30" s="426"/>
      <c r="PV30" s="3"/>
      <c r="PW30" s="564"/>
      <c r="PX30" s="3"/>
      <c r="PY30" s="426"/>
      <c r="PZ30" s="3"/>
      <c r="QA30" s="564"/>
      <c r="QB30" s="3"/>
      <c r="QC30" s="426"/>
      <c r="QD30" s="3"/>
      <c r="QE30" s="564"/>
      <c r="QF30" s="3"/>
      <c r="QG30" s="426"/>
      <c r="QH30" s="3"/>
      <c r="QI30" s="564"/>
      <c r="QJ30" s="3"/>
      <c r="QK30" s="426"/>
      <c r="QL30" s="3"/>
      <c r="QM30" s="564"/>
      <c r="QN30" s="3"/>
      <c r="QO30" s="426"/>
      <c r="QP30" s="3"/>
      <c r="QQ30" s="564"/>
      <c r="QR30" s="3"/>
      <c r="QS30" s="426"/>
      <c r="QT30" s="3"/>
      <c r="QU30" s="564"/>
      <c r="QV30" s="3"/>
      <c r="QW30" s="426"/>
      <c r="QX30" s="3"/>
      <c r="QY30" s="564"/>
      <c r="QZ30" s="3"/>
      <c r="RA30" s="426"/>
      <c r="RB30" s="3"/>
      <c r="RC30" s="564"/>
      <c r="RD30" s="3"/>
      <c r="RE30" s="426"/>
      <c r="RF30" s="3"/>
      <c r="RG30" s="564"/>
      <c r="RH30" s="3"/>
      <c r="RI30" s="426"/>
      <c r="RJ30" s="3"/>
      <c r="RK30" s="564"/>
      <c r="RL30" s="3"/>
      <c r="RM30" s="426"/>
      <c r="RN30" s="3"/>
      <c r="RO30" s="564"/>
      <c r="RP30" s="3"/>
      <c r="RQ30" s="426"/>
      <c r="RR30" s="3"/>
      <c r="RS30" s="564"/>
      <c r="RT30" s="3"/>
      <c r="RU30" s="426"/>
      <c r="RV30" s="3"/>
      <c r="RW30" s="564"/>
      <c r="RX30" s="3"/>
      <c r="RY30" s="426"/>
      <c r="RZ30" s="3"/>
      <c r="SA30" s="564"/>
      <c r="SB30" s="3"/>
      <c r="SC30" s="426"/>
      <c r="SD30" s="3"/>
      <c r="SE30" s="564"/>
      <c r="SF30" s="3"/>
      <c r="SG30" s="426"/>
      <c r="SH30" s="3"/>
      <c r="SI30" s="564"/>
      <c r="SJ30" s="3"/>
      <c r="SK30" s="426"/>
      <c r="SL30" s="3"/>
      <c r="SM30" s="564"/>
      <c r="SN30" s="3"/>
      <c r="SO30" s="426"/>
      <c r="SP30" s="3"/>
      <c r="SQ30" s="564"/>
      <c r="SR30" s="3"/>
      <c r="SS30" s="426"/>
      <c r="ST30" s="3"/>
      <c r="SU30" s="564"/>
      <c r="SV30" s="3"/>
      <c r="SW30" s="426"/>
      <c r="SX30" s="3"/>
      <c r="SY30" s="564"/>
      <c r="SZ30" s="3"/>
      <c r="TA30" s="426"/>
      <c r="TB30" s="3"/>
      <c r="TC30" s="564"/>
      <c r="TD30" s="3"/>
      <c r="TE30" s="426"/>
      <c r="TF30" s="3"/>
      <c r="TG30" s="564"/>
      <c r="TH30" s="3"/>
      <c r="TI30" s="426"/>
      <c r="TJ30" s="3"/>
      <c r="TK30" s="564"/>
      <c r="TL30" s="3"/>
      <c r="TM30" s="426"/>
      <c r="TN30" s="3"/>
      <c r="TO30" s="564"/>
      <c r="TP30" s="3"/>
      <c r="TQ30" s="426"/>
      <c r="TR30" s="3"/>
      <c r="TS30" s="564"/>
      <c r="TT30" s="3"/>
      <c r="TU30" s="426"/>
      <c r="TV30" s="3"/>
      <c r="TW30" s="564"/>
      <c r="TX30" s="3"/>
      <c r="TY30" s="426"/>
      <c r="TZ30" s="3"/>
      <c r="UA30" s="564"/>
      <c r="UB30" s="3"/>
      <c r="UC30" s="426"/>
      <c r="UD30" s="3"/>
      <c r="UE30" s="564"/>
      <c r="UF30" s="3"/>
      <c r="UG30" s="426"/>
      <c r="UH30" s="3"/>
      <c r="UI30" s="564"/>
      <c r="UJ30" s="3"/>
      <c r="UK30" s="426"/>
      <c r="UL30" s="3"/>
      <c r="UM30" s="564"/>
      <c r="UN30" s="3"/>
      <c r="UO30" s="426"/>
      <c r="UP30" s="3"/>
      <c r="UQ30" s="564"/>
      <c r="UR30" s="3"/>
      <c r="US30" s="426"/>
      <c r="UT30" s="3"/>
      <c r="UU30" s="564"/>
      <c r="UV30" s="3"/>
      <c r="UW30" s="426"/>
      <c r="UX30" s="3"/>
      <c r="UY30" s="564"/>
      <c r="UZ30" s="3"/>
      <c r="VA30" s="426"/>
      <c r="VB30" s="3"/>
      <c r="VC30" s="564"/>
      <c r="VD30" s="3"/>
      <c r="VE30" s="426"/>
      <c r="VF30" s="3"/>
      <c r="VG30" s="564"/>
      <c r="VH30" s="3"/>
      <c r="VI30" s="426"/>
      <c r="VJ30" s="3"/>
      <c r="VK30" s="564"/>
      <c r="VL30" s="3"/>
      <c r="VM30" s="426"/>
      <c r="VN30" s="3"/>
      <c r="VO30" s="564"/>
      <c r="VP30" s="3"/>
      <c r="VQ30" s="426"/>
      <c r="VR30" s="3"/>
      <c r="VS30" s="564"/>
      <c r="VT30" s="3"/>
      <c r="VU30" s="426"/>
      <c r="VV30" s="3"/>
      <c r="VW30" s="564"/>
      <c r="VX30" s="3"/>
      <c r="VY30" s="426"/>
      <c r="VZ30" s="3"/>
      <c r="WA30" s="564"/>
      <c r="WB30" s="3"/>
      <c r="WC30" s="426"/>
      <c r="WD30" s="3"/>
      <c r="WE30" s="564"/>
      <c r="WF30" s="3"/>
      <c r="WG30" s="426"/>
      <c r="WH30" s="3"/>
      <c r="WI30" s="564"/>
      <c r="WJ30" s="3"/>
      <c r="WK30" s="426"/>
      <c r="WL30" s="3"/>
      <c r="WM30" s="564"/>
      <c r="WN30" s="3"/>
      <c r="WO30" s="426"/>
      <c r="WP30" s="3"/>
      <c r="WQ30" s="564"/>
      <c r="WR30" s="3"/>
      <c r="WS30" s="426"/>
      <c r="WT30" s="3"/>
      <c r="WU30" s="564"/>
      <c r="WV30" s="3"/>
      <c r="WW30" s="426"/>
      <c r="WX30" s="3"/>
      <c r="WY30" s="564"/>
      <c r="WZ30" s="3"/>
      <c r="XA30" s="426"/>
      <c r="XB30" s="3"/>
      <c r="XC30" s="564"/>
      <c r="XD30" s="3"/>
      <c r="XE30" s="426"/>
      <c r="XF30" s="3"/>
      <c r="XG30" s="564"/>
      <c r="XH30" s="3"/>
      <c r="XI30" s="426"/>
      <c r="XJ30" s="3"/>
      <c r="XK30" s="564"/>
      <c r="XL30" s="3"/>
      <c r="XM30" s="426"/>
      <c r="XN30" s="3"/>
      <c r="XO30" s="564"/>
      <c r="XP30" s="3"/>
      <c r="XQ30" s="426"/>
      <c r="XR30" s="3"/>
      <c r="XS30" s="564"/>
      <c r="XT30" s="3"/>
      <c r="XU30" s="426"/>
      <c r="XV30" s="3"/>
      <c r="XW30" s="564"/>
      <c r="XX30" s="3"/>
      <c r="XY30" s="426"/>
      <c r="XZ30" s="3"/>
      <c r="YA30" s="564"/>
      <c r="YB30" s="3"/>
      <c r="YC30" s="426"/>
      <c r="YD30" s="3"/>
      <c r="YE30" s="564"/>
      <c r="YF30" s="3"/>
      <c r="YG30" s="426"/>
      <c r="YH30" s="3"/>
      <c r="YI30" s="564"/>
      <c r="YJ30" s="3"/>
      <c r="YK30" s="426"/>
      <c r="YL30" s="3"/>
      <c r="YM30" s="564"/>
      <c r="YN30" s="3"/>
      <c r="YO30" s="426"/>
      <c r="YP30" s="3"/>
      <c r="YQ30" s="564"/>
      <c r="YR30" s="3"/>
      <c r="YS30" s="426"/>
      <c r="YT30" s="3"/>
      <c r="YU30" s="564"/>
      <c r="YV30" s="3"/>
      <c r="YW30" s="426"/>
      <c r="YX30" s="3"/>
      <c r="YY30" s="564"/>
      <c r="YZ30" s="3"/>
      <c r="ZA30" s="426"/>
      <c r="ZB30" s="3"/>
      <c r="ZC30" s="564"/>
      <c r="ZD30" s="3"/>
      <c r="ZE30" s="426"/>
      <c r="ZF30" s="3"/>
      <c r="ZG30" s="564"/>
      <c r="ZH30" s="3"/>
      <c r="ZI30" s="426"/>
      <c r="ZJ30" s="3"/>
      <c r="ZK30" s="564"/>
      <c r="ZL30" s="3"/>
      <c r="ZM30" s="426"/>
      <c r="ZN30" s="3"/>
      <c r="ZO30" s="564"/>
      <c r="ZP30" s="3"/>
      <c r="ZQ30" s="426"/>
      <c r="ZR30" s="3"/>
      <c r="ZS30" s="564"/>
      <c r="ZT30" s="3"/>
      <c r="ZU30" s="426"/>
      <c r="ZV30" s="3"/>
      <c r="ZW30" s="564"/>
      <c r="ZX30" s="3"/>
      <c r="ZY30" s="426"/>
      <c r="ZZ30" s="3"/>
      <c r="AAA30" s="564"/>
      <c r="AAB30" s="3"/>
      <c r="AAC30" s="426"/>
      <c r="AAD30" s="3"/>
      <c r="AAE30" s="564"/>
      <c r="AAF30" s="3"/>
      <c r="AAG30" s="426"/>
      <c r="AAH30" s="3"/>
      <c r="AAI30" s="564"/>
      <c r="AAJ30" s="3"/>
      <c r="AAK30" s="426"/>
      <c r="AAL30" s="3"/>
      <c r="AAM30" s="564"/>
      <c r="AAN30" s="3"/>
      <c r="AAO30" s="426"/>
      <c r="AAP30" s="3"/>
      <c r="AAQ30" s="564"/>
      <c r="AAR30" s="3"/>
      <c r="AAS30" s="426"/>
      <c r="AAT30" s="3"/>
      <c r="AAU30" s="564"/>
      <c r="AAV30" s="3"/>
      <c r="AAW30" s="426"/>
      <c r="AAX30" s="3"/>
      <c r="AAY30" s="564"/>
      <c r="AAZ30" s="3"/>
      <c r="ABA30" s="426"/>
      <c r="ABB30" s="3"/>
      <c r="ABC30" s="564"/>
      <c r="ABD30" s="3"/>
      <c r="ABE30" s="426"/>
      <c r="ABF30" s="3"/>
      <c r="ABG30" s="564"/>
      <c r="ABH30" s="3"/>
      <c r="ABI30" s="426"/>
      <c r="ABJ30" s="3"/>
      <c r="ABK30" s="564"/>
      <c r="ABL30" s="3"/>
      <c r="ABM30" s="426"/>
      <c r="ABN30" s="3"/>
      <c r="ABO30" s="564"/>
      <c r="ABP30" s="3"/>
      <c r="ABQ30" s="426"/>
      <c r="ABR30" s="3"/>
      <c r="ABS30" s="564"/>
      <c r="ABT30" s="3"/>
      <c r="ABU30" s="426"/>
      <c r="ABV30" s="3"/>
      <c r="ABW30" s="564"/>
      <c r="ABX30" s="3"/>
      <c r="ABY30" s="426"/>
      <c r="ABZ30" s="3"/>
      <c r="ACA30" s="564"/>
      <c r="ACB30" s="3"/>
      <c r="ACC30" s="426"/>
      <c r="ACD30" s="3"/>
      <c r="ACE30" s="564"/>
      <c r="ACF30" s="3"/>
      <c r="ACG30" s="426"/>
      <c r="ACH30" s="3"/>
      <c r="ACI30" s="564"/>
      <c r="ACJ30" s="3"/>
      <c r="ACK30" s="426"/>
      <c r="ACL30" s="3"/>
      <c r="ACM30" s="564"/>
      <c r="ACN30" s="3"/>
      <c r="ACO30" s="426"/>
      <c r="ACP30" s="3"/>
      <c r="ACQ30" s="564"/>
      <c r="ACR30" s="3"/>
      <c r="ACS30" s="426"/>
      <c r="ACT30" s="3"/>
      <c r="ACU30" s="564"/>
      <c r="ACV30" s="3"/>
      <c r="ACW30" s="426"/>
      <c r="ACX30" s="3"/>
      <c r="ACY30" s="564"/>
      <c r="ACZ30" s="3"/>
      <c r="ADA30" s="426"/>
      <c r="ADB30" s="3"/>
      <c r="ADC30" s="564"/>
      <c r="ADD30" s="3"/>
      <c r="ADE30" s="426"/>
      <c r="ADF30" s="3"/>
      <c r="ADG30" s="564"/>
      <c r="ADH30" s="3"/>
      <c r="ADI30" s="426"/>
      <c r="ADJ30" s="3"/>
      <c r="ADK30" s="564"/>
      <c r="ADL30" s="3"/>
      <c r="ADM30" s="426"/>
      <c r="ADN30" s="3"/>
      <c r="ADO30" s="564"/>
      <c r="ADP30" s="3"/>
      <c r="ADQ30" s="426"/>
      <c r="ADR30" s="3"/>
      <c r="ADS30" s="564"/>
      <c r="ADT30" s="3"/>
      <c r="ADU30" s="426"/>
      <c r="ADV30" s="3"/>
      <c r="ADW30" s="564"/>
      <c r="ADX30" s="3"/>
      <c r="ADY30" s="426"/>
      <c r="ADZ30" s="3"/>
      <c r="AEA30" s="564"/>
      <c r="AEB30" s="3"/>
      <c r="AEC30" s="426"/>
      <c r="AED30" s="3"/>
      <c r="AEE30" s="564"/>
      <c r="AEF30" s="3"/>
      <c r="AEG30" s="426"/>
      <c r="AEH30" s="3"/>
      <c r="AEI30" s="564"/>
      <c r="AEJ30" s="3"/>
      <c r="AEK30" s="426"/>
      <c r="AEL30" s="3"/>
      <c r="AEM30" s="564"/>
      <c r="AEN30" s="3"/>
      <c r="AEO30" s="426"/>
      <c r="AEP30" s="3"/>
      <c r="AEQ30" s="564"/>
      <c r="AER30" s="3"/>
      <c r="AES30" s="426"/>
      <c r="AET30" s="3"/>
      <c r="AEU30" s="564"/>
      <c r="AEV30" s="3"/>
      <c r="AEW30" s="426"/>
      <c r="AEX30" s="3"/>
      <c r="AEY30" s="564"/>
      <c r="AEZ30" s="3"/>
      <c r="AFA30" s="426"/>
      <c r="AFB30" s="3"/>
      <c r="AFC30" s="564"/>
      <c r="AFD30" s="3"/>
      <c r="AFE30" s="426"/>
      <c r="AFF30" s="3"/>
      <c r="AFG30" s="564"/>
      <c r="AFH30" s="3"/>
      <c r="AFI30" s="426"/>
      <c r="AFJ30" s="3"/>
      <c r="AFK30" s="564"/>
      <c r="AFL30" s="3"/>
      <c r="AFM30" s="426"/>
      <c r="AFN30" s="3"/>
      <c r="AFO30" s="564"/>
      <c r="AFP30" s="3"/>
      <c r="AFQ30" s="426"/>
      <c r="AFR30" s="3"/>
      <c r="AFS30" s="564"/>
      <c r="AFT30" s="3"/>
      <c r="AFU30" s="426"/>
      <c r="AFV30" s="3"/>
      <c r="AFW30" s="564"/>
      <c r="AFX30" s="3"/>
      <c r="AFY30" s="426"/>
      <c r="AFZ30" s="3"/>
      <c r="AGA30" s="564"/>
      <c r="AGB30" s="3"/>
      <c r="AGC30" s="426"/>
      <c r="AGD30" s="3"/>
      <c r="AGE30" s="564"/>
      <c r="AGF30" s="3"/>
      <c r="AGG30" s="426"/>
      <c r="AGH30" s="3"/>
      <c r="AGI30" s="564"/>
      <c r="AGJ30" s="3"/>
      <c r="AGK30" s="426"/>
      <c r="AGL30" s="3"/>
      <c r="AGM30" s="564"/>
      <c r="AGN30" s="3"/>
      <c r="AGO30" s="426"/>
      <c r="AGP30" s="3"/>
      <c r="AGQ30" s="564"/>
      <c r="AGR30" s="3"/>
      <c r="AGS30" s="426"/>
      <c r="AGT30" s="3"/>
      <c r="AGU30" s="564"/>
      <c r="AGV30" s="3"/>
      <c r="AGW30" s="426"/>
      <c r="AGX30" s="3"/>
      <c r="AGY30" s="564"/>
      <c r="AGZ30" s="3"/>
      <c r="AHA30" s="426"/>
      <c r="AHB30" s="3"/>
      <c r="AHC30" s="564"/>
      <c r="AHD30" s="3"/>
      <c r="AHE30" s="426"/>
      <c r="AHF30" s="3"/>
      <c r="AHG30" s="564"/>
      <c r="AHH30" s="3"/>
      <c r="AHI30" s="426"/>
      <c r="AHJ30" s="3"/>
      <c r="AHK30" s="564"/>
      <c r="AHL30" s="3"/>
      <c r="AHM30" s="426"/>
      <c r="AHN30" s="3"/>
      <c r="AHO30" s="564"/>
      <c r="AHP30" s="3"/>
      <c r="AHQ30" s="426"/>
      <c r="AHR30" s="3"/>
      <c r="AHS30" s="564"/>
      <c r="AHT30" s="3"/>
      <c r="AHU30" s="426"/>
      <c r="AHV30" s="3"/>
      <c r="AHW30" s="564"/>
      <c r="AHX30" s="3"/>
      <c r="AHY30" s="426"/>
      <c r="AHZ30" s="3"/>
      <c r="AIA30" s="564"/>
      <c r="AIB30" s="3"/>
      <c r="AIC30" s="426"/>
      <c r="AID30" s="3"/>
      <c r="AIE30" s="564"/>
      <c r="AIF30" s="3"/>
      <c r="AIG30" s="426"/>
      <c r="AIH30" s="3"/>
      <c r="AII30" s="564"/>
      <c r="AIJ30" s="3"/>
      <c r="AIK30" s="426"/>
      <c r="AIL30" s="3"/>
      <c r="AIM30" s="564"/>
      <c r="AIN30" s="3"/>
      <c r="AIO30" s="426"/>
      <c r="AIP30" s="3"/>
      <c r="AIQ30" s="564"/>
      <c r="AIR30" s="3"/>
      <c r="AIS30" s="426"/>
      <c r="AIT30" s="3"/>
      <c r="AIU30" s="564"/>
      <c r="AIV30" s="3"/>
      <c r="AIW30" s="426"/>
      <c r="AIX30" s="3"/>
      <c r="AIY30" s="564"/>
      <c r="AIZ30" s="3"/>
      <c r="AJA30" s="426"/>
      <c r="AJB30" s="3"/>
      <c r="AJC30" s="564"/>
      <c r="AJD30" s="3"/>
      <c r="AJE30" s="426"/>
      <c r="AJF30" s="3"/>
      <c r="AJG30" s="564"/>
      <c r="AJH30" s="3"/>
      <c r="AJI30" s="426"/>
      <c r="AJJ30" s="3"/>
      <c r="AJK30" s="564"/>
      <c r="AJL30" s="3"/>
      <c r="AJM30" s="426"/>
      <c r="AJN30" s="3"/>
      <c r="AJO30" s="564"/>
      <c r="AJP30" s="3"/>
      <c r="AJQ30" s="426"/>
      <c r="AJR30" s="3"/>
      <c r="AJS30" s="564"/>
      <c r="AJT30" s="3"/>
      <c r="AJU30" s="426"/>
      <c r="AJV30" s="3"/>
      <c r="AJW30" s="564"/>
      <c r="AJX30" s="3"/>
      <c r="AJY30" s="426"/>
      <c r="AJZ30" s="3"/>
      <c r="AKA30" s="564"/>
      <c r="AKB30" s="3"/>
      <c r="AKC30" s="426"/>
      <c r="AKD30" s="3"/>
      <c r="AKE30" s="564"/>
      <c r="AKF30" s="3"/>
      <c r="AKG30" s="426"/>
      <c r="AKH30" s="3"/>
      <c r="AKI30" s="564"/>
      <c r="AKJ30" s="3"/>
      <c r="AKK30" s="426"/>
      <c r="AKL30" s="3"/>
      <c r="AKM30" s="564"/>
      <c r="AKN30" s="3"/>
      <c r="AKO30" s="426"/>
      <c r="AKP30" s="3"/>
      <c r="AKQ30" s="564"/>
      <c r="AKR30" s="3"/>
      <c r="AKS30" s="426"/>
      <c r="AKT30" s="3"/>
      <c r="AKU30" s="564"/>
      <c r="AKV30" s="3"/>
      <c r="AKW30" s="426"/>
      <c r="AKX30" s="3"/>
      <c r="AKY30" s="564"/>
      <c r="AKZ30" s="3"/>
      <c r="ALA30" s="426"/>
      <c r="ALB30" s="3"/>
      <c r="ALC30" s="564"/>
      <c r="ALD30" s="3"/>
      <c r="ALE30" s="426"/>
      <c r="ALF30" s="3"/>
      <c r="ALG30" s="564"/>
      <c r="ALH30" s="3"/>
      <c r="ALI30" s="426"/>
      <c r="ALJ30" s="3"/>
      <c r="ALK30" s="564"/>
      <c r="ALL30" s="3"/>
      <c r="ALM30" s="426"/>
      <c r="ALN30" s="3"/>
      <c r="ALO30" s="564"/>
      <c r="ALP30" s="3"/>
      <c r="ALQ30" s="426"/>
      <c r="ALR30" s="3"/>
      <c r="ALS30" s="564"/>
      <c r="ALT30" s="3"/>
      <c r="ALU30" s="426"/>
      <c r="ALV30" s="3"/>
      <c r="ALW30" s="564"/>
      <c r="ALX30" s="3"/>
      <c r="ALY30" s="426"/>
      <c r="ALZ30" s="3"/>
      <c r="AMA30" s="564"/>
      <c r="AMB30" s="3"/>
      <c r="AMC30" s="426"/>
      <c r="AMD30" s="3"/>
      <c r="AME30" s="564"/>
      <c r="AMF30" s="3"/>
      <c r="AMG30" s="426"/>
      <c r="AMH30" s="3"/>
      <c r="AMI30" s="564"/>
      <c r="AMJ30" s="3"/>
      <c r="AMK30" s="426"/>
      <c r="AML30" s="3"/>
      <c r="AMM30" s="564"/>
      <c r="AMN30" s="3"/>
      <c r="AMO30" s="426"/>
      <c r="AMP30" s="3"/>
      <c r="AMQ30" s="564"/>
      <c r="AMR30" s="3"/>
      <c r="AMS30" s="426"/>
      <c r="AMT30" s="3"/>
      <c r="AMU30" s="564"/>
      <c r="AMV30" s="3"/>
      <c r="AMW30" s="426"/>
      <c r="AMX30" s="3"/>
      <c r="AMY30" s="564"/>
      <c r="AMZ30" s="3"/>
      <c r="ANA30" s="426"/>
      <c r="ANB30" s="3"/>
      <c r="ANC30" s="564"/>
      <c r="AND30" s="3"/>
      <c r="ANE30" s="426"/>
      <c r="ANF30" s="3"/>
      <c r="ANG30" s="564"/>
      <c r="ANH30" s="3"/>
      <c r="ANI30" s="426"/>
      <c r="ANJ30" s="3"/>
      <c r="ANK30" s="564"/>
      <c r="ANL30" s="3"/>
      <c r="ANM30" s="426"/>
      <c r="ANN30" s="3"/>
      <c r="ANO30" s="564"/>
      <c r="ANP30" s="3"/>
      <c r="ANQ30" s="426"/>
      <c r="ANR30" s="3"/>
      <c r="ANS30" s="564"/>
      <c r="ANT30" s="3"/>
      <c r="ANU30" s="426"/>
      <c r="ANV30" s="3"/>
      <c r="ANW30" s="564"/>
      <c r="ANX30" s="3"/>
      <c r="ANY30" s="426"/>
      <c r="ANZ30" s="3"/>
      <c r="AOA30" s="564"/>
      <c r="AOB30" s="3"/>
      <c r="AOC30" s="426"/>
      <c r="AOD30" s="3"/>
      <c r="AOE30" s="564"/>
      <c r="AOF30" s="3"/>
      <c r="AOG30" s="426"/>
      <c r="AOH30" s="3"/>
      <c r="AOI30" s="564"/>
      <c r="AOJ30" s="3"/>
      <c r="AOK30" s="426"/>
      <c r="AOL30" s="3"/>
      <c r="AOM30" s="564"/>
      <c r="AON30" s="3"/>
      <c r="AOO30" s="426"/>
      <c r="AOP30" s="3"/>
      <c r="AOQ30" s="564"/>
      <c r="AOR30" s="3"/>
      <c r="AOS30" s="426"/>
      <c r="AOT30" s="3"/>
      <c r="AOU30" s="564"/>
      <c r="AOV30" s="3"/>
      <c r="AOW30" s="426"/>
      <c r="AOX30" s="3"/>
      <c r="AOY30" s="564"/>
      <c r="AOZ30" s="3"/>
      <c r="APA30" s="426"/>
      <c r="APB30" s="3"/>
      <c r="APC30" s="564"/>
      <c r="APD30" s="3"/>
      <c r="APE30" s="426"/>
      <c r="APF30" s="3"/>
      <c r="APG30" s="564"/>
      <c r="APH30" s="3"/>
      <c r="API30" s="426"/>
      <c r="APJ30" s="3"/>
      <c r="APK30" s="564"/>
      <c r="APL30" s="3"/>
      <c r="APM30" s="426"/>
      <c r="APN30" s="3"/>
      <c r="APO30" s="564"/>
      <c r="APP30" s="3"/>
      <c r="APQ30" s="426"/>
      <c r="APR30" s="3"/>
      <c r="APS30" s="564"/>
      <c r="APT30" s="3"/>
      <c r="APU30" s="426"/>
      <c r="APV30" s="3"/>
      <c r="APW30" s="564"/>
      <c r="APX30" s="3"/>
      <c r="APY30" s="426"/>
      <c r="APZ30" s="3"/>
      <c r="AQA30" s="564"/>
      <c r="AQB30" s="3"/>
      <c r="AQC30" s="426"/>
      <c r="AQD30" s="3"/>
      <c r="AQE30" s="564"/>
      <c r="AQF30" s="3"/>
      <c r="AQG30" s="426"/>
      <c r="AQH30" s="3"/>
      <c r="AQI30" s="564"/>
      <c r="AQJ30" s="3"/>
      <c r="AQK30" s="426"/>
      <c r="AQL30" s="3"/>
      <c r="AQM30" s="564"/>
      <c r="AQN30" s="3"/>
      <c r="AQO30" s="426"/>
      <c r="AQP30" s="3"/>
      <c r="AQQ30" s="564"/>
      <c r="AQR30" s="3"/>
      <c r="AQS30" s="426"/>
      <c r="AQT30" s="3"/>
      <c r="AQU30" s="564"/>
      <c r="AQV30" s="3"/>
      <c r="AQW30" s="426"/>
      <c r="AQX30" s="3"/>
      <c r="AQY30" s="564"/>
      <c r="AQZ30" s="3"/>
      <c r="ARA30" s="426"/>
      <c r="ARB30" s="3"/>
      <c r="ARC30" s="564"/>
      <c r="ARD30" s="3"/>
      <c r="ARE30" s="426"/>
      <c r="ARF30" s="3"/>
      <c r="ARG30" s="564"/>
      <c r="ARH30" s="3"/>
      <c r="ARI30" s="426"/>
      <c r="ARJ30" s="3"/>
      <c r="ARK30" s="564"/>
      <c r="ARL30" s="3"/>
      <c r="ARM30" s="426"/>
      <c r="ARN30" s="3"/>
      <c r="ARO30" s="564"/>
      <c r="ARP30" s="3"/>
      <c r="ARQ30" s="426"/>
      <c r="ARR30" s="3"/>
      <c r="ARS30" s="564"/>
      <c r="ART30" s="3"/>
      <c r="ARU30" s="426"/>
      <c r="ARV30" s="3"/>
      <c r="ARW30" s="564"/>
      <c r="ARX30" s="3"/>
      <c r="ARY30" s="426"/>
      <c r="ARZ30" s="3"/>
      <c r="ASA30" s="564"/>
      <c r="ASB30" s="3"/>
      <c r="ASC30" s="426"/>
      <c r="ASD30" s="3"/>
      <c r="ASE30" s="564"/>
      <c r="ASF30" s="3"/>
      <c r="ASG30" s="426"/>
      <c r="ASH30" s="3"/>
      <c r="ASI30" s="564"/>
      <c r="ASJ30" s="3"/>
      <c r="ASK30" s="426"/>
      <c r="ASL30" s="3"/>
      <c r="ASM30" s="564"/>
      <c r="ASN30" s="3"/>
      <c r="ASO30" s="426"/>
      <c r="ASP30" s="3"/>
      <c r="ASQ30" s="564"/>
      <c r="ASR30" s="3"/>
      <c r="ASS30" s="426"/>
      <c r="AST30" s="3"/>
      <c r="ASU30" s="564"/>
      <c r="ASV30" s="3"/>
      <c r="ASW30" s="426"/>
      <c r="ASX30" s="3"/>
      <c r="ASY30" s="564"/>
      <c r="ASZ30" s="3"/>
      <c r="ATA30" s="426"/>
      <c r="ATB30" s="3"/>
      <c r="ATC30" s="564"/>
      <c r="ATD30" s="3"/>
      <c r="ATE30" s="426"/>
      <c r="ATF30" s="3"/>
      <c r="ATG30" s="564"/>
      <c r="ATH30" s="3"/>
      <c r="ATI30" s="426"/>
      <c r="ATJ30" s="3"/>
      <c r="ATK30" s="564"/>
      <c r="ATL30" s="3"/>
      <c r="ATM30" s="426"/>
      <c r="ATN30" s="3"/>
      <c r="ATO30" s="564"/>
      <c r="ATP30" s="3"/>
      <c r="ATQ30" s="426"/>
      <c r="ATR30" s="3"/>
      <c r="ATS30" s="564"/>
      <c r="ATT30" s="3"/>
      <c r="ATU30" s="426"/>
      <c r="ATV30" s="3"/>
      <c r="ATW30" s="564"/>
      <c r="ATX30" s="3"/>
      <c r="ATY30" s="426"/>
      <c r="ATZ30" s="3"/>
      <c r="AUA30" s="564"/>
      <c r="AUB30" s="3"/>
      <c r="AUC30" s="426"/>
      <c r="AUD30" s="3"/>
      <c r="AUE30" s="564"/>
      <c r="AUF30" s="3"/>
      <c r="AUG30" s="426"/>
      <c r="AUH30" s="3"/>
      <c r="AUI30" s="564"/>
      <c r="AUJ30" s="3"/>
      <c r="AUK30" s="426"/>
      <c r="AUL30" s="3"/>
      <c r="AUM30" s="564"/>
      <c r="AUN30" s="3"/>
      <c r="AUO30" s="426"/>
      <c r="AUP30" s="3"/>
      <c r="AUQ30" s="564"/>
      <c r="AUR30" s="3"/>
      <c r="AUS30" s="426"/>
      <c r="AUT30" s="3"/>
      <c r="AUU30" s="564"/>
      <c r="AUV30" s="3"/>
      <c r="AUW30" s="426"/>
      <c r="AUX30" s="3"/>
      <c r="AUY30" s="564"/>
      <c r="AUZ30" s="3"/>
      <c r="AVA30" s="426"/>
      <c r="AVB30" s="3"/>
      <c r="AVC30" s="564"/>
      <c r="AVD30" s="3"/>
      <c r="AVE30" s="426"/>
      <c r="AVF30" s="3"/>
      <c r="AVG30" s="564"/>
      <c r="AVH30" s="3"/>
      <c r="AVI30" s="426"/>
      <c r="AVJ30" s="3"/>
      <c r="AVK30" s="564"/>
      <c r="AVL30" s="3"/>
      <c r="AVM30" s="426"/>
      <c r="AVN30" s="3"/>
      <c r="AVO30" s="564"/>
      <c r="AVP30" s="3"/>
      <c r="AVQ30" s="426"/>
      <c r="AVR30" s="3"/>
      <c r="AVS30" s="564"/>
      <c r="AVT30" s="3"/>
      <c r="AVU30" s="426"/>
      <c r="AVV30" s="3"/>
      <c r="AVW30" s="564"/>
      <c r="AVX30" s="3"/>
      <c r="AVY30" s="426"/>
      <c r="AVZ30" s="3"/>
      <c r="AWA30" s="564"/>
      <c r="AWB30" s="3"/>
      <c r="AWC30" s="426"/>
      <c r="AWD30" s="3"/>
      <c r="AWE30" s="564"/>
      <c r="AWF30" s="3"/>
      <c r="AWG30" s="426"/>
      <c r="AWH30" s="3"/>
      <c r="AWI30" s="564"/>
      <c r="AWJ30" s="3"/>
      <c r="AWK30" s="426"/>
      <c r="AWL30" s="3"/>
      <c r="AWM30" s="564"/>
      <c r="AWN30" s="3"/>
      <c r="AWO30" s="426"/>
      <c r="AWP30" s="3"/>
      <c r="AWQ30" s="564"/>
      <c r="AWR30" s="3"/>
      <c r="AWS30" s="426"/>
      <c r="AWT30" s="3"/>
      <c r="AWU30" s="564"/>
      <c r="AWV30" s="3"/>
      <c r="AWW30" s="426"/>
      <c r="AWX30" s="3"/>
      <c r="AWY30" s="564"/>
      <c r="AWZ30" s="3"/>
      <c r="AXA30" s="426"/>
      <c r="AXB30" s="3"/>
      <c r="AXC30" s="564"/>
      <c r="AXD30" s="3"/>
      <c r="AXE30" s="426"/>
      <c r="AXF30" s="3"/>
      <c r="AXG30" s="564"/>
      <c r="AXH30" s="3"/>
      <c r="AXI30" s="426"/>
      <c r="AXJ30" s="3"/>
      <c r="AXK30" s="564"/>
      <c r="AXL30" s="3"/>
      <c r="AXM30" s="426"/>
      <c r="AXN30" s="3"/>
      <c r="AXO30" s="564"/>
      <c r="AXP30" s="3"/>
      <c r="AXQ30" s="426"/>
      <c r="AXR30" s="3"/>
      <c r="AXS30" s="564"/>
      <c r="AXT30" s="3"/>
      <c r="AXU30" s="426"/>
      <c r="AXV30" s="3"/>
      <c r="AXW30" s="564"/>
      <c r="AXX30" s="3"/>
      <c r="AXY30" s="426"/>
      <c r="AXZ30" s="3"/>
      <c r="AYA30" s="564"/>
      <c r="AYB30" s="3"/>
      <c r="AYC30" s="426"/>
      <c r="AYD30" s="3"/>
      <c r="AYE30" s="564"/>
      <c r="AYF30" s="3"/>
      <c r="AYG30" s="426"/>
      <c r="AYH30" s="3"/>
      <c r="AYI30" s="564"/>
      <c r="AYJ30" s="3"/>
      <c r="AYK30" s="426"/>
      <c r="AYL30" s="3"/>
      <c r="AYM30" s="564"/>
      <c r="AYN30" s="3"/>
      <c r="AYO30" s="426"/>
      <c r="AYP30" s="3"/>
      <c r="AYQ30" s="564"/>
      <c r="AYR30" s="3"/>
      <c r="AYS30" s="426"/>
      <c r="AYT30" s="3"/>
      <c r="AYU30" s="564"/>
      <c r="AYV30" s="3"/>
      <c r="AYW30" s="426"/>
      <c r="AYX30" s="3"/>
      <c r="AYY30" s="564"/>
      <c r="AYZ30" s="3"/>
      <c r="AZA30" s="426"/>
      <c r="AZB30" s="3"/>
      <c r="AZC30" s="564"/>
      <c r="AZD30" s="3"/>
      <c r="AZE30" s="426"/>
      <c r="AZF30" s="3"/>
      <c r="AZG30" s="564"/>
      <c r="AZH30" s="3"/>
      <c r="AZI30" s="426"/>
      <c r="AZJ30" s="3"/>
      <c r="AZK30" s="564"/>
      <c r="AZL30" s="3"/>
      <c r="AZM30" s="426"/>
      <c r="AZN30" s="3"/>
      <c r="AZO30" s="564"/>
      <c r="AZP30" s="3"/>
      <c r="AZQ30" s="426"/>
      <c r="AZR30" s="3"/>
      <c r="AZS30" s="564"/>
      <c r="AZT30" s="3"/>
      <c r="AZU30" s="426"/>
      <c r="AZV30" s="3"/>
      <c r="AZW30" s="564"/>
      <c r="AZX30" s="3"/>
      <c r="AZY30" s="426"/>
      <c r="AZZ30" s="3"/>
      <c r="BAA30" s="564"/>
      <c r="BAB30" s="3"/>
      <c r="BAC30" s="426"/>
      <c r="BAD30" s="3"/>
      <c r="BAE30" s="564"/>
      <c r="BAF30" s="3"/>
      <c r="BAG30" s="426"/>
      <c r="BAH30" s="3"/>
      <c r="BAI30" s="564"/>
      <c r="BAJ30" s="3"/>
      <c r="BAK30" s="426"/>
      <c r="BAL30" s="3"/>
      <c r="BAM30" s="564"/>
      <c r="BAN30" s="3"/>
      <c r="BAO30" s="426"/>
      <c r="BAP30" s="3"/>
      <c r="BAQ30" s="564"/>
      <c r="BAR30" s="3"/>
      <c r="BAS30" s="426"/>
      <c r="BAT30" s="3"/>
      <c r="BAU30" s="564"/>
      <c r="BAV30" s="3"/>
      <c r="BAW30" s="426"/>
      <c r="BAX30" s="3"/>
      <c r="BAY30" s="564"/>
      <c r="BAZ30" s="3"/>
      <c r="BBA30" s="426"/>
      <c r="BBB30" s="3"/>
      <c r="BBC30" s="564"/>
      <c r="BBD30" s="3"/>
      <c r="BBE30" s="426"/>
      <c r="BBF30" s="3"/>
      <c r="BBG30" s="564"/>
      <c r="BBH30" s="3"/>
      <c r="BBI30" s="426"/>
      <c r="BBJ30" s="3"/>
      <c r="BBK30" s="564"/>
      <c r="BBL30" s="3"/>
      <c r="BBM30" s="426"/>
      <c r="BBN30" s="3"/>
      <c r="BBO30" s="564"/>
      <c r="BBP30" s="3"/>
      <c r="BBQ30" s="426"/>
      <c r="BBR30" s="3"/>
      <c r="BBS30" s="564"/>
      <c r="BBT30" s="3"/>
      <c r="BBU30" s="426"/>
      <c r="BBV30" s="3"/>
      <c r="BBW30" s="564"/>
      <c r="BBX30" s="3"/>
      <c r="BBY30" s="426"/>
      <c r="BBZ30" s="3"/>
      <c r="BCA30" s="564"/>
      <c r="BCB30" s="3"/>
      <c r="BCC30" s="426"/>
      <c r="BCD30" s="3"/>
      <c r="BCE30" s="564"/>
      <c r="BCF30" s="3"/>
      <c r="BCG30" s="426"/>
      <c r="BCH30" s="3"/>
      <c r="BCI30" s="564"/>
      <c r="BCJ30" s="3"/>
      <c r="BCK30" s="426"/>
      <c r="BCL30" s="3"/>
      <c r="BCM30" s="564"/>
      <c r="BCN30" s="3"/>
      <c r="BCO30" s="426"/>
      <c r="BCP30" s="3"/>
      <c r="BCQ30" s="564"/>
      <c r="BCR30" s="3"/>
      <c r="BCS30" s="426"/>
      <c r="BCT30" s="3"/>
      <c r="BCU30" s="564"/>
      <c r="BCV30" s="3"/>
      <c r="BCW30" s="426"/>
      <c r="BCX30" s="3"/>
      <c r="BCY30" s="564"/>
      <c r="BCZ30" s="3"/>
      <c r="BDA30" s="426"/>
      <c r="BDB30" s="3"/>
      <c r="BDC30" s="564"/>
      <c r="BDD30" s="3"/>
      <c r="BDE30" s="426"/>
      <c r="BDF30" s="3"/>
      <c r="BDG30" s="564"/>
      <c r="BDH30" s="3"/>
      <c r="BDI30" s="426"/>
      <c r="BDJ30" s="3"/>
      <c r="BDK30" s="564"/>
      <c r="BDL30" s="3"/>
      <c r="BDM30" s="426"/>
      <c r="BDN30" s="3"/>
      <c r="BDO30" s="564"/>
      <c r="BDP30" s="3"/>
      <c r="BDQ30" s="426"/>
      <c r="BDR30" s="3"/>
      <c r="BDS30" s="564"/>
      <c r="BDT30" s="3"/>
      <c r="BDU30" s="426"/>
      <c r="BDV30" s="3"/>
      <c r="BDW30" s="564"/>
      <c r="BDX30" s="3"/>
      <c r="BDY30" s="426"/>
      <c r="BDZ30" s="3"/>
      <c r="BEA30" s="564"/>
      <c r="BEB30" s="3"/>
      <c r="BEC30" s="426"/>
      <c r="BED30" s="3"/>
      <c r="BEE30" s="564"/>
      <c r="BEF30" s="3"/>
      <c r="BEG30" s="426"/>
      <c r="BEH30" s="3"/>
      <c r="BEI30" s="564"/>
      <c r="BEJ30" s="3"/>
      <c r="BEK30" s="426"/>
      <c r="BEL30" s="3"/>
      <c r="BEM30" s="564"/>
      <c r="BEN30" s="3"/>
      <c r="BEO30" s="426"/>
      <c r="BEP30" s="3"/>
      <c r="BEQ30" s="564"/>
      <c r="BER30" s="3"/>
      <c r="BES30" s="426"/>
      <c r="BET30" s="3"/>
      <c r="BEU30" s="564"/>
      <c r="BEV30" s="3"/>
      <c r="BEW30" s="426"/>
      <c r="BEX30" s="3"/>
      <c r="BEY30" s="564"/>
      <c r="BEZ30" s="3"/>
      <c r="BFA30" s="426"/>
      <c r="BFB30" s="3"/>
      <c r="BFC30" s="564"/>
      <c r="BFD30" s="3"/>
      <c r="BFE30" s="426"/>
      <c r="BFF30" s="3"/>
      <c r="BFG30" s="564"/>
      <c r="BFH30" s="3"/>
      <c r="BFI30" s="426"/>
      <c r="BFJ30" s="3"/>
      <c r="BFK30" s="564"/>
      <c r="BFL30" s="3"/>
      <c r="BFM30" s="426"/>
      <c r="BFN30" s="3"/>
      <c r="BFO30" s="564"/>
      <c r="BFP30" s="3"/>
      <c r="BFQ30" s="426"/>
      <c r="BFR30" s="3"/>
      <c r="BFS30" s="564"/>
      <c r="BFT30" s="3"/>
      <c r="BFU30" s="426"/>
      <c r="BFV30" s="3"/>
      <c r="BFW30" s="564"/>
      <c r="BFX30" s="3"/>
      <c r="BFY30" s="426"/>
      <c r="BFZ30" s="3"/>
      <c r="BGA30" s="564"/>
      <c r="BGB30" s="3"/>
      <c r="BGC30" s="426"/>
      <c r="BGD30" s="3"/>
      <c r="BGE30" s="564"/>
      <c r="BGF30" s="3"/>
      <c r="BGG30" s="426"/>
      <c r="BGH30" s="3"/>
      <c r="BGI30" s="564"/>
      <c r="BGJ30" s="3"/>
      <c r="BGK30" s="426"/>
      <c r="BGL30" s="3"/>
      <c r="BGM30" s="564"/>
      <c r="BGN30" s="3"/>
      <c r="BGO30" s="426"/>
      <c r="BGP30" s="3"/>
      <c r="BGQ30" s="564"/>
      <c r="BGR30" s="3"/>
      <c r="BGS30" s="426"/>
      <c r="BGT30" s="3"/>
      <c r="BGU30" s="564"/>
      <c r="BGV30" s="3"/>
      <c r="BGW30" s="426"/>
      <c r="BGX30" s="3"/>
      <c r="BGY30" s="564"/>
      <c r="BGZ30" s="3"/>
      <c r="BHA30" s="426"/>
      <c r="BHB30" s="3"/>
      <c r="BHC30" s="564"/>
      <c r="BHD30" s="3"/>
      <c r="BHE30" s="426"/>
      <c r="BHF30" s="3"/>
      <c r="BHG30" s="564"/>
      <c r="BHH30" s="3"/>
      <c r="BHI30" s="426"/>
      <c r="BHJ30" s="3"/>
      <c r="BHK30" s="564"/>
      <c r="BHL30" s="3"/>
      <c r="BHM30" s="426"/>
      <c r="BHN30" s="3"/>
      <c r="BHO30" s="564"/>
      <c r="BHP30" s="3"/>
      <c r="BHQ30" s="426"/>
      <c r="BHR30" s="3"/>
      <c r="BHS30" s="564"/>
      <c r="BHT30" s="3"/>
      <c r="BHU30" s="426"/>
      <c r="BHV30" s="3"/>
      <c r="BHW30" s="564"/>
      <c r="BHX30" s="3"/>
      <c r="BHY30" s="426"/>
      <c r="BHZ30" s="3"/>
      <c r="BIA30" s="564"/>
      <c r="BIB30" s="3"/>
      <c r="BIC30" s="426"/>
      <c r="BID30" s="3"/>
      <c r="BIE30" s="564"/>
      <c r="BIF30" s="3"/>
      <c r="BIG30" s="426"/>
      <c r="BIH30" s="3"/>
      <c r="BII30" s="564"/>
      <c r="BIJ30" s="3"/>
      <c r="BIK30" s="426"/>
      <c r="BIL30" s="3"/>
      <c r="BIM30" s="564"/>
      <c r="BIN30" s="3"/>
      <c r="BIO30" s="426"/>
      <c r="BIP30" s="3"/>
      <c r="BIQ30" s="564"/>
      <c r="BIR30" s="3"/>
      <c r="BIS30" s="426"/>
      <c r="BIT30" s="3"/>
      <c r="BIU30" s="564"/>
      <c r="BIV30" s="3"/>
      <c r="BIW30" s="426"/>
      <c r="BIX30" s="3"/>
      <c r="BIY30" s="564"/>
      <c r="BIZ30" s="3"/>
      <c r="BJA30" s="426"/>
      <c r="BJB30" s="3"/>
      <c r="BJC30" s="564"/>
      <c r="BJD30" s="3"/>
      <c r="BJE30" s="426"/>
      <c r="BJF30" s="3"/>
      <c r="BJG30" s="564"/>
      <c r="BJH30" s="3"/>
      <c r="BJI30" s="426"/>
      <c r="BJJ30" s="3"/>
      <c r="BJK30" s="564"/>
      <c r="BJL30" s="3"/>
      <c r="BJM30" s="426"/>
      <c r="BJN30" s="3"/>
      <c r="BJO30" s="564"/>
      <c r="BJP30" s="3"/>
      <c r="BJQ30" s="426"/>
      <c r="BJR30" s="3"/>
      <c r="BJS30" s="564"/>
      <c r="BJT30" s="3"/>
      <c r="BJU30" s="426"/>
      <c r="BJV30" s="3"/>
      <c r="BJW30" s="564"/>
      <c r="BJX30" s="3"/>
      <c r="BJY30" s="426"/>
      <c r="BJZ30" s="3"/>
      <c r="BKA30" s="564"/>
      <c r="BKB30" s="3"/>
      <c r="BKC30" s="426"/>
      <c r="BKD30" s="3"/>
      <c r="BKE30" s="564"/>
      <c r="BKF30" s="3"/>
      <c r="BKG30" s="426"/>
      <c r="BKH30" s="3"/>
      <c r="BKI30" s="564"/>
      <c r="BKJ30" s="3"/>
      <c r="BKK30" s="426"/>
      <c r="BKL30" s="3"/>
      <c r="BKM30" s="564"/>
      <c r="BKN30" s="3"/>
      <c r="BKO30" s="426"/>
      <c r="BKP30" s="3"/>
      <c r="BKQ30" s="564"/>
      <c r="BKR30" s="3"/>
      <c r="BKS30" s="426"/>
      <c r="BKT30" s="3"/>
      <c r="BKU30" s="564"/>
      <c r="BKV30" s="3"/>
      <c r="BKW30" s="426"/>
      <c r="BKX30" s="3"/>
      <c r="BKY30" s="564"/>
      <c r="BKZ30" s="3"/>
      <c r="BLA30" s="426"/>
      <c r="BLB30" s="3"/>
      <c r="BLC30" s="564"/>
      <c r="BLD30" s="3"/>
      <c r="BLE30" s="426"/>
      <c r="BLF30" s="3"/>
      <c r="BLG30" s="564"/>
      <c r="BLH30" s="3"/>
      <c r="BLI30" s="426"/>
      <c r="BLJ30" s="3"/>
      <c r="BLK30" s="564"/>
      <c r="BLL30" s="3"/>
      <c r="BLM30" s="426"/>
      <c r="BLN30" s="3"/>
      <c r="BLO30" s="564"/>
      <c r="BLP30" s="3"/>
      <c r="BLQ30" s="426"/>
      <c r="BLR30" s="3"/>
      <c r="BLS30" s="564"/>
      <c r="BLT30" s="3"/>
      <c r="BLU30" s="426"/>
      <c r="BLV30" s="3"/>
      <c r="BLW30" s="564"/>
      <c r="BLX30" s="3"/>
      <c r="BLY30" s="426"/>
      <c r="BLZ30" s="3"/>
      <c r="BMA30" s="564"/>
      <c r="BMB30" s="3"/>
      <c r="BMC30" s="426"/>
      <c r="BMD30" s="3"/>
      <c r="BME30" s="564"/>
      <c r="BMF30" s="3"/>
      <c r="BMG30" s="426"/>
      <c r="BMH30" s="3"/>
      <c r="BMI30" s="564"/>
      <c r="BMJ30" s="3"/>
      <c r="BMK30" s="426"/>
      <c r="BML30" s="3"/>
      <c r="BMM30" s="564"/>
      <c r="BMN30" s="3"/>
      <c r="BMO30" s="426"/>
      <c r="BMP30" s="3"/>
      <c r="BMQ30" s="564"/>
      <c r="BMR30" s="3"/>
      <c r="BMS30" s="426"/>
      <c r="BMT30" s="3"/>
      <c r="BMU30" s="564"/>
      <c r="BMV30" s="3"/>
      <c r="BMW30" s="426"/>
      <c r="BMX30" s="3"/>
      <c r="BMY30" s="564"/>
      <c r="BMZ30" s="3"/>
      <c r="BNA30" s="426"/>
      <c r="BNB30" s="3"/>
      <c r="BNC30" s="564"/>
      <c r="BND30" s="3"/>
      <c r="BNE30" s="426"/>
      <c r="BNF30" s="3"/>
      <c r="BNG30" s="564"/>
      <c r="BNH30" s="3"/>
      <c r="BNI30" s="426"/>
      <c r="BNJ30" s="3"/>
      <c r="BNK30" s="564"/>
      <c r="BNL30" s="3"/>
      <c r="BNM30" s="426"/>
      <c r="BNN30" s="3"/>
      <c r="BNO30" s="564"/>
      <c r="BNP30" s="3"/>
      <c r="BNQ30" s="426"/>
      <c r="BNR30" s="3"/>
      <c r="BNS30" s="564"/>
      <c r="BNT30" s="3"/>
      <c r="BNU30" s="426"/>
      <c r="BNV30" s="3"/>
      <c r="BNW30" s="564"/>
      <c r="BNX30" s="3"/>
      <c r="BNY30" s="426"/>
      <c r="BNZ30" s="3"/>
      <c r="BOA30" s="564"/>
      <c r="BOB30" s="3"/>
      <c r="BOC30" s="426"/>
      <c r="BOD30" s="3"/>
      <c r="BOE30" s="564"/>
      <c r="BOF30" s="3"/>
      <c r="BOG30" s="426"/>
      <c r="BOH30" s="3"/>
      <c r="BOI30" s="564"/>
      <c r="BOJ30" s="3"/>
      <c r="BOK30" s="426"/>
      <c r="BOL30" s="3"/>
      <c r="BOM30" s="564"/>
      <c r="BON30" s="3"/>
      <c r="BOO30" s="426"/>
      <c r="BOP30" s="3"/>
      <c r="BOQ30" s="564"/>
      <c r="BOR30" s="3"/>
      <c r="BOS30" s="426"/>
      <c r="BOT30" s="3"/>
      <c r="BOU30" s="564"/>
      <c r="BOV30" s="3"/>
      <c r="BOW30" s="426"/>
      <c r="BOX30" s="3"/>
      <c r="BOY30" s="564"/>
      <c r="BOZ30" s="3"/>
      <c r="BPA30" s="426"/>
      <c r="BPB30" s="3"/>
      <c r="BPC30" s="564"/>
      <c r="BPD30" s="3"/>
      <c r="BPE30" s="426"/>
      <c r="BPF30" s="3"/>
      <c r="BPG30" s="564"/>
      <c r="BPH30" s="3"/>
      <c r="BPI30" s="426"/>
      <c r="BPJ30" s="3"/>
      <c r="BPK30" s="564"/>
      <c r="BPL30" s="3"/>
      <c r="BPM30" s="426"/>
      <c r="BPN30" s="3"/>
      <c r="BPO30" s="564"/>
      <c r="BPP30" s="3"/>
      <c r="BPQ30" s="426"/>
      <c r="BPR30" s="3"/>
      <c r="BPS30" s="564"/>
      <c r="BPT30" s="3"/>
      <c r="BPU30" s="426"/>
      <c r="BPV30" s="3"/>
      <c r="BPW30" s="564"/>
      <c r="BPX30" s="3"/>
      <c r="BPY30" s="426"/>
      <c r="BPZ30" s="3"/>
      <c r="BQA30" s="564"/>
      <c r="BQB30" s="3"/>
      <c r="BQC30" s="426"/>
      <c r="BQD30" s="3"/>
      <c r="BQE30" s="564"/>
      <c r="BQF30" s="3"/>
      <c r="BQG30" s="426"/>
      <c r="BQH30" s="3"/>
      <c r="BQI30" s="564"/>
      <c r="BQJ30" s="3"/>
      <c r="BQK30" s="426"/>
      <c r="BQL30" s="3"/>
      <c r="BQM30" s="564"/>
      <c r="BQN30" s="3"/>
      <c r="BQO30" s="426"/>
      <c r="BQP30" s="3"/>
      <c r="BQQ30" s="564"/>
      <c r="BQR30" s="3"/>
      <c r="BQS30" s="426"/>
      <c r="BQT30" s="3"/>
      <c r="BQU30" s="564"/>
      <c r="BQV30" s="3"/>
      <c r="BQW30" s="426"/>
      <c r="BQX30" s="3"/>
      <c r="BQY30" s="564"/>
      <c r="BQZ30" s="3"/>
      <c r="BRA30" s="426"/>
      <c r="BRB30" s="3"/>
      <c r="BRC30" s="564"/>
      <c r="BRD30" s="3"/>
      <c r="BRE30" s="426"/>
      <c r="BRF30" s="3"/>
      <c r="BRG30" s="564"/>
      <c r="BRH30" s="3"/>
      <c r="BRI30" s="426"/>
      <c r="BRJ30" s="3"/>
      <c r="BRK30" s="564"/>
      <c r="BRL30" s="3"/>
      <c r="BRM30" s="426"/>
      <c r="BRN30" s="3"/>
      <c r="BRO30" s="564"/>
      <c r="BRP30" s="3"/>
      <c r="BRQ30" s="426"/>
      <c r="BRR30" s="3"/>
      <c r="BRS30" s="564"/>
      <c r="BRT30" s="3"/>
      <c r="BRU30" s="426"/>
      <c r="BRV30" s="3"/>
      <c r="BRW30" s="564"/>
      <c r="BRX30" s="3"/>
      <c r="BRY30" s="426"/>
      <c r="BRZ30" s="3"/>
      <c r="BSA30" s="564"/>
      <c r="BSB30" s="3"/>
      <c r="BSC30" s="426"/>
      <c r="BSD30" s="3"/>
      <c r="BSE30" s="564"/>
      <c r="BSF30" s="3"/>
      <c r="BSG30" s="426"/>
      <c r="BSH30" s="3"/>
      <c r="BSI30" s="564"/>
      <c r="BSJ30" s="3"/>
      <c r="BSK30" s="426"/>
      <c r="BSL30" s="3"/>
      <c r="BSM30" s="564"/>
      <c r="BSN30" s="3"/>
      <c r="BSO30" s="426"/>
      <c r="BSP30" s="3"/>
      <c r="BSQ30" s="564"/>
      <c r="BSR30" s="3"/>
      <c r="BSS30" s="426"/>
      <c r="BST30" s="3"/>
      <c r="BSU30" s="564"/>
      <c r="BSV30" s="3"/>
      <c r="BSW30" s="426"/>
      <c r="BSX30" s="3"/>
      <c r="BSY30" s="564"/>
      <c r="BSZ30" s="3"/>
      <c r="BTA30" s="426"/>
      <c r="BTB30" s="3"/>
      <c r="BTC30" s="564"/>
      <c r="BTD30" s="3"/>
      <c r="BTE30" s="426"/>
      <c r="BTF30" s="3"/>
      <c r="BTG30" s="564"/>
      <c r="BTH30" s="3"/>
      <c r="BTI30" s="426"/>
      <c r="BTJ30" s="3"/>
      <c r="BTK30" s="564"/>
      <c r="BTL30" s="3"/>
      <c r="BTM30" s="426"/>
      <c r="BTN30" s="3"/>
      <c r="BTO30" s="564"/>
      <c r="BTP30" s="3"/>
      <c r="BTQ30" s="426"/>
      <c r="BTR30" s="3"/>
      <c r="BTS30" s="564"/>
      <c r="BTT30" s="3"/>
      <c r="BTU30" s="426"/>
      <c r="BTV30" s="3"/>
      <c r="BTW30" s="564"/>
      <c r="BTX30" s="3"/>
      <c r="BTY30" s="426"/>
      <c r="BTZ30" s="3"/>
      <c r="BUA30" s="564"/>
      <c r="BUB30" s="3"/>
      <c r="BUC30" s="426"/>
      <c r="BUD30" s="3"/>
      <c r="BUE30" s="564"/>
      <c r="BUF30" s="3"/>
      <c r="BUG30" s="426"/>
      <c r="BUH30" s="3"/>
      <c r="BUI30" s="564"/>
      <c r="BUJ30" s="3"/>
      <c r="BUK30" s="426"/>
      <c r="BUL30" s="3"/>
      <c r="BUM30" s="564"/>
      <c r="BUN30" s="3"/>
      <c r="BUO30" s="426"/>
      <c r="BUP30" s="3"/>
      <c r="BUQ30" s="564"/>
      <c r="BUR30" s="3"/>
      <c r="BUS30" s="426"/>
      <c r="BUT30" s="3"/>
      <c r="BUU30" s="564"/>
      <c r="BUV30" s="3"/>
      <c r="BUW30" s="426"/>
      <c r="BUX30" s="3"/>
      <c r="BUY30" s="564"/>
      <c r="BUZ30" s="3"/>
      <c r="BVA30" s="426"/>
      <c r="BVB30" s="3"/>
      <c r="BVC30" s="564"/>
      <c r="BVD30" s="3"/>
      <c r="BVE30" s="426"/>
      <c r="BVF30" s="3"/>
      <c r="BVG30" s="564"/>
      <c r="BVH30" s="3"/>
      <c r="BVI30" s="426"/>
      <c r="BVJ30" s="3"/>
      <c r="BVK30" s="564"/>
      <c r="BVL30" s="3"/>
      <c r="BVM30" s="426"/>
      <c r="BVN30" s="3"/>
      <c r="BVO30" s="564"/>
      <c r="BVP30" s="3"/>
      <c r="BVQ30" s="426"/>
      <c r="BVR30" s="3"/>
      <c r="BVS30" s="564"/>
      <c r="BVT30" s="3"/>
      <c r="BVU30" s="426"/>
      <c r="BVV30" s="3"/>
      <c r="BVW30" s="564"/>
      <c r="BVX30" s="3"/>
      <c r="BVY30" s="426"/>
      <c r="BVZ30" s="3"/>
      <c r="BWA30" s="564"/>
      <c r="BWB30" s="3"/>
      <c r="BWC30" s="426"/>
      <c r="BWD30" s="3"/>
      <c r="BWE30" s="564"/>
      <c r="BWF30" s="3"/>
      <c r="BWG30" s="426"/>
      <c r="BWH30" s="3"/>
      <c r="BWI30" s="564"/>
      <c r="BWJ30" s="3"/>
      <c r="BWK30" s="426"/>
      <c r="BWL30" s="3"/>
      <c r="BWM30" s="564"/>
      <c r="BWN30" s="3"/>
      <c r="BWO30" s="426"/>
      <c r="BWP30" s="3"/>
      <c r="BWQ30" s="564"/>
      <c r="BWR30" s="3"/>
      <c r="BWS30" s="426"/>
      <c r="BWT30" s="3"/>
      <c r="BWU30" s="564"/>
      <c r="BWV30" s="3"/>
      <c r="BWW30" s="426"/>
      <c r="BWX30" s="3"/>
      <c r="BWY30" s="564"/>
      <c r="BWZ30" s="3"/>
      <c r="BXA30" s="426"/>
      <c r="BXB30" s="3"/>
      <c r="BXC30" s="564"/>
      <c r="BXD30" s="3"/>
      <c r="BXE30" s="426"/>
      <c r="BXF30" s="3"/>
      <c r="BXG30" s="564"/>
      <c r="BXH30" s="3"/>
      <c r="BXI30" s="426"/>
      <c r="BXJ30" s="3"/>
      <c r="BXK30" s="564"/>
      <c r="BXL30" s="3"/>
      <c r="BXM30" s="426"/>
      <c r="BXN30" s="3"/>
      <c r="BXO30" s="564"/>
      <c r="BXP30" s="3"/>
      <c r="BXQ30" s="426"/>
      <c r="BXR30" s="3"/>
      <c r="BXS30" s="564"/>
      <c r="BXT30" s="3"/>
      <c r="BXU30" s="426"/>
      <c r="BXV30" s="3"/>
      <c r="BXW30" s="564"/>
      <c r="BXX30" s="3"/>
      <c r="BXY30" s="426"/>
      <c r="BXZ30" s="3"/>
      <c r="BYA30" s="564"/>
      <c r="BYB30" s="3"/>
      <c r="BYC30" s="426"/>
      <c r="BYD30" s="3"/>
      <c r="BYE30" s="564"/>
      <c r="BYF30" s="3"/>
      <c r="BYG30" s="426"/>
      <c r="BYH30" s="3"/>
      <c r="BYI30" s="564"/>
      <c r="BYJ30" s="3"/>
      <c r="BYK30" s="426"/>
      <c r="BYL30" s="3"/>
      <c r="BYM30" s="564"/>
      <c r="BYN30" s="3"/>
      <c r="BYO30" s="426"/>
      <c r="BYP30" s="3"/>
      <c r="BYQ30" s="564"/>
      <c r="BYR30" s="3"/>
      <c r="BYS30" s="426"/>
      <c r="BYT30" s="3"/>
      <c r="BYU30" s="564"/>
      <c r="BYV30" s="3"/>
      <c r="BYW30" s="426"/>
      <c r="BYX30" s="3"/>
      <c r="BYY30" s="564"/>
      <c r="BYZ30" s="3"/>
      <c r="BZA30" s="426"/>
      <c r="BZB30" s="3"/>
      <c r="BZC30" s="564"/>
      <c r="BZD30" s="3"/>
      <c r="BZE30" s="426"/>
      <c r="BZF30" s="3"/>
      <c r="BZG30" s="564"/>
      <c r="BZH30" s="3"/>
      <c r="BZI30" s="426"/>
      <c r="BZJ30" s="3"/>
      <c r="BZK30" s="564"/>
      <c r="BZL30" s="3"/>
      <c r="BZM30" s="426"/>
      <c r="BZN30" s="3"/>
      <c r="BZO30" s="564"/>
      <c r="BZP30" s="3"/>
      <c r="BZQ30" s="426"/>
      <c r="BZR30" s="3"/>
      <c r="BZS30" s="564"/>
      <c r="BZT30" s="3"/>
      <c r="BZU30" s="426"/>
      <c r="BZV30" s="3"/>
      <c r="BZW30" s="564"/>
      <c r="BZX30" s="3"/>
      <c r="BZY30" s="426"/>
      <c r="BZZ30" s="3"/>
      <c r="CAA30" s="564"/>
      <c r="CAB30" s="3"/>
      <c r="CAC30" s="426"/>
      <c r="CAD30" s="3"/>
      <c r="CAE30" s="564"/>
      <c r="CAF30" s="3"/>
      <c r="CAG30" s="426"/>
      <c r="CAH30" s="3"/>
      <c r="CAI30" s="564"/>
      <c r="CAJ30" s="3"/>
      <c r="CAK30" s="426"/>
      <c r="CAL30" s="3"/>
      <c r="CAM30" s="564"/>
      <c r="CAN30" s="3"/>
      <c r="CAO30" s="426"/>
      <c r="CAP30" s="3"/>
      <c r="CAQ30" s="564"/>
      <c r="CAR30" s="3"/>
      <c r="CAS30" s="426"/>
      <c r="CAT30" s="3"/>
      <c r="CAU30" s="564"/>
      <c r="CAV30" s="3"/>
      <c r="CAW30" s="426"/>
      <c r="CAX30" s="3"/>
      <c r="CAY30" s="564"/>
      <c r="CAZ30" s="3"/>
      <c r="CBA30" s="426"/>
      <c r="CBB30" s="3"/>
      <c r="CBC30" s="564"/>
      <c r="CBD30" s="3"/>
      <c r="CBE30" s="426"/>
      <c r="CBF30" s="3"/>
      <c r="CBG30" s="564"/>
      <c r="CBH30" s="3"/>
      <c r="CBI30" s="426"/>
      <c r="CBJ30" s="3"/>
      <c r="CBK30" s="564"/>
      <c r="CBL30" s="3"/>
      <c r="CBM30" s="426"/>
      <c r="CBN30" s="3"/>
      <c r="CBO30" s="564"/>
      <c r="CBP30" s="3"/>
      <c r="CBQ30" s="426"/>
      <c r="CBR30" s="3"/>
      <c r="CBS30" s="564"/>
      <c r="CBT30" s="3"/>
      <c r="CBU30" s="426"/>
      <c r="CBV30" s="3"/>
      <c r="CBW30" s="564"/>
      <c r="CBX30" s="3"/>
      <c r="CBY30" s="426"/>
      <c r="CBZ30" s="3"/>
      <c r="CCA30" s="564"/>
      <c r="CCB30" s="3"/>
      <c r="CCC30" s="426"/>
      <c r="CCD30" s="3"/>
      <c r="CCE30" s="564"/>
      <c r="CCF30" s="3"/>
      <c r="CCG30" s="426"/>
      <c r="CCH30" s="3"/>
      <c r="CCI30" s="564"/>
      <c r="CCJ30" s="3"/>
      <c r="CCK30" s="426"/>
      <c r="CCL30" s="3"/>
      <c r="CCM30" s="564"/>
      <c r="CCN30" s="3"/>
      <c r="CCO30" s="426"/>
      <c r="CCP30" s="3"/>
      <c r="CCQ30" s="564"/>
      <c r="CCR30" s="3"/>
      <c r="CCS30" s="426"/>
      <c r="CCT30" s="3"/>
      <c r="CCU30" s="564"/>
      <c r="CCV30" s="3"/>
      <c r="CCW30" s="426"/>
      <c r="CCX30" s="3"/>
      <c r="CCY30" s="564"/>
      <c r="CCZ30" s="3"/>
      <c r="CDA30" s="426"/>
      <c r="CDB30" s="3"/>
      <c r="CDC30" s="564"/>
      <c r="CDD30" s="3"/>
      <c r="CDE30" s="426"/>
      <c r="CDF30" s="3"/>
      <c r="CDG30" s="564"/>
      <c r="CDH30" s="3"/>
      <c r="CDI30" s="426"/>
      <c r="CDJ30" s="3"/>
      <c r="CDK30" s="564"/>
      <c r="CDL30" s="3"/>
      <c r="CDM30" s="426"/>
      <c r="CDN30" s="3"/>
      <c r="CDO30" s="564"/>
      <c r="CDP30" s="3"/>
      <c r="CDQ30" s="426"/>
      <c r="CDR30" s="3"/>
      <c r="CDS30" s="564"/>
      <c r="CDT30" s="3"/>
      <c r="CDU30" s="426"/>
      <c r="CDV30" s="3"/>
      <c r="CDW30" s="564"/>
      <c r="CDX30" s="3"/>
      <c r="CDY30" s="426"/>
      <c r="CDZ30" s="3"/>
      <c r="CEA30" s="564"/>
      <c r="CEB30" s="3"/>
      <c r="CEC30" s="426"/>
      <c r="CED30" s="3"/>
      <c r="CEE30" s="564"/>
      <c r="CEF30" s="3"/>
      <c r="CEG30" s="426"/>
      <c r="CEH30" s="3"/>
      <c r="CEI30" s="564"/>
      <c r="CEJ30" s="3"/>
      <c r="CEK30" s="426"/>
      <c r="CEL30" s="3"/>
      <c r="CEM30" s="564"/>
      <c r="CEN30" s="3"/>
      <c r="CEO30" s="426"/>
      <c r="CEP30" s="3"/>
      <c r="CEQ30" s="564"/>
      <c r="CER30" s="3"/>
      <c r="CES30" s="426"/>
      <c r="CET30" s="3"/>
      <c r="CEU30" s="564"/>
      <c r="CEV30" s="3"/>
      <c r="CEW30" s="426"/>
      <c r="CEX30" s="3"/>
      <c r="CEY30" s="564"/>
      <c r="CEZ30" s="3"/>
      <c r="CFA30" s="426"/>
      <c r="CFB30" s="3"/>
      <c r="CFC30" s="564"/>
      <c r="CFD30" s="3"/>
      <c r="CFE30" s="426"/>
      <c r="CFF30" s="3"/>
      <c r="CFG30" s="564"/>
      <c r="CFH30" s="3"/>
      <c r="CFI30" s="426"/>
      <c r="CFJ30" s="3"/>
      <c r="CFK30" s="564"/>
      <c r="CFL30" s="3"/>
      <c r="CFM30" s="426"/>
      <c r="CFN30" s="3"/>
      <c r="CFO30" s="564"/>
      <c r="CFP30" s="3"/>
      <c r="CFQ30" s="426"/>
      <c r="CFR30" s="3"/>
      <c r="CFS30" s="564"/>
      <c r="CFT30" s="3"/>
      <c r="CFU30" s="426"/>
      <c r="CFV30" s="3"/>
      <c r="CFW30" s="564"/>
      <c r="CFX30" s="3"/>
      <c r="CFY30" s="426"/>
      <c r="CFZ30" s="3"/>
      <c r="CGA30" s="564"/>
      <c r="CGB30" s="3"/>
      <c r="CGC30" s="426"/>
      <c r="CGD30" s="3"/>
      <c r="CGE30" s="564"/>
      <c r="CGF30" s="3"/>
      <c r="CGG30" s="426"/>
      <c r="CGH30" s="3"/>
      <c r="CGI30" s="564"/>
      <c r="CGJ30" s="3"/>
      <c r="CGK30" s="426"/>
      <c r="CGL30" s="3"/>
      <c r="CGM30" s="564"/>
      <c r="CGN30" s="3"/>
      <c r="CGO30" s="426"/>
      <c r="CGP30" s="3"/>
      <c r="CGQ30" s="564"/>
      <c r="CGR30" s="3"/>
      <c r="CGS30" s="426"/>
      <c r="CGT30" s="3"/>
      <c r="CGU30" s="564"/>
      <c r="CGV30" s="3"/>
      <c r="CGW30" s="426"/>
      <c r="CGX30" s="3"/>
      <c r="CGY30" s="564"/>
      <c r="CGZ30" s="3"/>
      <c r="CHA30" s="426"/>
      <c r="CHB30" s="3"/>
      <c r="CHC30" s="564"/>
      <c r="CHD30" s="3"/>
      <c r="CHE30" s="426"/>
      <c r="CHF30" s="3"/>
      <c r="CHG30" s="564"/>
      <c r="CHH30" s="3"/>
      <c r="CHI30" s="426"/>
      <c r="CHJ30" s="3"/>
      <c r="CHK30" s="564"/>
      <c r="CHL30" s="3"/>
      <c r="CHM30" s="426"/>
      <c r="CHN30" s="3"/>
      <c r="CHO30" s="564"/>
      <c r="CHP30" s="3"/>
      <c r="CHQ30" s="426"/>
      <c r="CHR30" s="3"/>
      <c r="CHS30" s="564"/>
      <c r="CHT30" s="3"/>
      <c r="CHU30" s="426"/>
      <c r="CHV30" s="3"/>
      <c r="CHW30" s="564"/>
      <c r="CHX30" s="3"/>
      <c r="CHY30" s="426"/>
      <c r="CHZ30" s="3"/>
      <c r="CIA30" s="564"/>
      <c r="CIB30" s="3"/>
      <c r="CIC30" s="426"/>
      <c r="CID30" s="3"/>
      <c r="CIE30" s="564"/>
      <c r="CIF30" s="3"/>
      <c r="CIG30" s="426"/>
      <c r="CIH30" s="3"/>
      <c r="CII30" s="564"/>
      <c r="CIJ30" s="3"/>
      <c r="CIK30" s="426"/>
      <c r="CIL30" s="3"/>
      <c r="CIM30" s="564"/>
      <c r="CIN30" s="3"/>
      <c r="CIO30" s="426"/>
      <c r="CIP30" s="3"/>
      <c r="CIQ30" s="564"/>
      <c r="CIR30" s="3"/>
      <c r="CIS30" s="426"/>
      <c r="CIT30" s="3"/>
      <c r="CIU30" s="564"/>
      <c r="CIV30" s="3"/>
      <c r="CIW30" s="426"/>
      <c r="CIX30" s="3"/>
      <c r="CIY30" s="564"/>
      <c r="CIZ30" s="3"/>
      <c r="CJA30" s="426"/>
      <c r="CJB30" s="3"/>
      <c r="CJC30" s="564"/>
      <c r="CJD30" s="3"/>
      <c r="CJE30" s="426"/>
      <c r="CJF30" s="3"/>
      <c r="CJG30" s="564"/>
      <c r="CJH30" s="3"/>
      <c r="CJI30" s="426"/>
      <c r="CJJ30" s="3"/>
      <c r="CJK30" s="564"/>
      <c r="CJL30" s="3"/>
      <c r="CJM30" s="426"/>
      <c r="CJN30" s="3"/>
      <c r="CJO30" s="564"/>
      <c r="CJP30" s="3"/>
      <c r="CJQ30" s="426"/>
      <c r="CJR30" s="3"/>
      <c r="CJS30" s="564"/>
      <c r="CJT30" s="3"/>
      <c r="CJU30" s="426"/>
      <c r="CJV30" s="3"/>
      <c r="CJW30" s="564"/>
      <c r="CJX30" s="3"/>
      <c r="CJY30" s="426"/>
      <c r="CJZ30" s="3"/>
      <c r="CKA30" s="564"/>
      <c r="CKB30" s="3"/>
      <c r="CKC30" s="426"/>
      <c r="CKD30" s="3"/>
      <c r="CKE30" s="564"/>
      <c r="CKF30" s="3"/>
      <c r="CKG30" s="426"/>
      <c r="CKH30" s="3"/>
      <c r="CKI30" s="564"/>
      <c r="CKJ30" s="3"/>
      <c r="CKK30" s="426"/>
      <c r="CKL30" s="3"/>
      <c r="CKM30" s="564"/>
      <c r="CKN30" s="3"/>
      <c r="CKO30" s="426"/>
      <c r="CKP30" s="3"/>
      <c r="CKQ30" s="564"/>
      <c r="CKR30" s="3"/>
      <c r="CKS30" s="426"/>
      <c r="CKT30" s="3"/>
      <c r="CKU30" s="564"/>
      <c r="CKV30" s="3"/>
      <c r="CKW30" s="426"/>
      <c r="CKX30" s="3"/>
      <c r="CKY30" s="564"/>
      <c r="CKZ30" s="3"/>
      <c r="CLA30" s="426"/>
      <c r="CLB30" s="3"/>
      <c r="CLC30" s="564"/>
      <c r="CLD30" s="3"/>
      <c r="CLE30" s="426"/>
      <c r="CLF30" s="3"/>
      <c r="CLG30" s="564"/>
      <c r="CLH30" s="3"/>
      <c r="CLI30" s="426"/>
      <c r="CLJ30" s="3"/>
      <c r="CLK30" s="564"/>
      <c r="CLL30" s="3"/>
      <c r="CLM30" s="426"/>
      <c r="CLN30" s="3"/>
      <c r="CLO30" s="564"/>
      <c r="CLP30" s="3"/>
      <c r="CLQ30" s="426"/>
      <c r="CLR30" s="3"/>
      <c r="CLS30" s="564"/>
      <c r="CLT30" s="3"/>
      <c r="CLU30" s="426"/>
      <c r="CLV30" s="3"/>
      <c r="CLW30" s="564"/>
      <c r="CLX30" s="3"/>
      <c r="CLY30" s="426"/>
      <c r="CLZ30" s="3"/>
      <c r="CMA30" s="564"/>
      <c r="CMB30" s="3"/>
      <c r="CMC30" s="426"/>
      <c r="CMD30" s="3"/>
      <c r="CME30" s="564"/>
      <c r="CMF30" s="3"/>
      <c r="CMG30" s="426"/>
      <c r="CMH30" s="3"/>
      <c r="CMI30" s="564"/>
      <c r="CMJ30" s="3"/>
      <c r="CMK30" s="426"/>
      <c r="CML30" s="3"/>
      <c r="CMM30" s="564"/>
      <c r="CMN30" s="3"/>
      <c r="CMO30" s="426"/>
      <c r="CMP30" s="3"/>
      <c r="CMQ30" s="564"/>
      <c r="CMR30" s="3"/>
      <c r="CMS30" s="426"/>
      <c r="CMT30" s="3"/>
      <c r="CMU30" s="564"/>
      <c r="CMV30" s="3"/>
      <c r="CMW30" s="426"/>
      <c r="CMX30" s="3"/>
      <c r="CMY30" s="564"/>
      <c r="CMZ30" s="3"/>
      <c r="CNA30" s="426"/>
      <c r="CNB30" s="3"/>
      <c r="CNC30" s="564"/>
      <c r="CND30" s="3"/>
      <c r="CNE30" s="426"/>
      <c r="CNF30" s="3"/>
      <c r="CNG30" s="564"/>
      <c r="CNH30" s="3"/>
      <c r="CNI30" s="426"/>
      <c r="CNJ30" s="3"/>
      <c r="CNK30" s="564"/>
      <c r="CNL30" s="3"/>
      <c r="CNM30" s="426"/>
      <c r="CNN30" s="3"/>
      <c r="CNO30" s="564"/>
      <c r="CNP30" s="3"/>
      <c r="CNQ30" s="426"/>
      <c r="CNR30" s="3"/>
      <c r="CNS30" s="564"/>
      <c r="CNT30" s="3"/>
      <c r="CNU30" s="426"/>
      <c r="CNV30" s="3"/>
      <c r="CNW30" s="564"/>
      <c r="CNX30" s="3"/>
      <c r="CNY30" s="426"/>
      <c r="CNZ30" s="3"/>
      <c r="COA30" s="564"/>
      <c r="COB30" s="3"/>
      <c r="COC30" s="426"/>
      <c r="COD30" s="3"/>
      <c r="COE30" s="564"/>
      <c r="COF30" s="3"/>
      <c r="COG30" s="426"/>
      <c r="COH30" s="3"/>
      <c r="COI30" s="564"/>
      <c r="COJ30" s="3"/>
      <c r="COK30" s="426"/>
      <c r="COL30" s="3"/>
      <c r="COM30" s="564"/>
      <c r="CON30" s="3"/>
      <c r="COO30" s="426"/>
      <c r="COP30" s="3"/>
      <c r="COQ30" s="564"/>
      <c r="COR30" s="3"/>
      <c r="COS30" s="426"/>
      <c r="COT30" s="3"/>
      <c r="COU30" s="564"/>
      <c r="COV30" s="3"/>
      <c r="COW30" s="426"/>
      <c r="COX30" s="3"/>
      <c r="COY30" s="564"/>
      <c r="COZ30" s="3"/>
      <c r="CPA30" s="426"/>
      <c r="CPB30" s="3"/>
      <c r="CPC30" s="564"/>
      <c r="CPD30" s="3"/>
      <c r="CPE30" s="426"/>
      <c r="CPF30" s="3"/>
      <c r="CPG30" s="564"/>
      <c r="CPH30" s="3"/>
      <c r="CPI30" s="426"/>
      <c r="CPJ30" s="3"/>
      <c r="CPK30" s="564"/>
      <c r="CPL30" s="3"/>
      <c r="CPM30" s="426"/>
      <c r="CPN30" s="3"/>
      <c r="CPO30" s="564"/>
      <c r="CPP30" s="3"/>
      <c r="CPQ30" s="426"/>
      <c r="CPR30" s="3"/>
      <c r="CPS30" s="564"/>
      <c r="CPT30" s="3"/>
      <c r="CPU30" s="426"/>
      <c r="CPV30" s="3"/>
      <c r="CPW30" s="564"/>
      <c r="CPX30" s="3"/>
      <c r="CPY30" s="426"/>
      <c r="CPZ30" s="3"/>
      <c r="CQA30" s="564"/>
      <c r="CQB30" s="3"/>
      <c r="CQC30" s="426"/>
      <c r="CQD30" s="3"/>
      <c r="CQE30" s="564"/>
      <c r="CQF30" s="3"/>
      <c r="CQG30" s="426"/>
      <c r="CQH30" s="3"/>
      <c r="CQI30" s="564"/>
      <c r="CQJ30" s="3"/>
      <c r="CQK30" s="426"/>
      <c r="CQL30" s="3"/>
      <c r="CQM30" s="564"/>
      <c r="CQN30" s="3"/>
      <c r="CQO30" s="426"/>
      <c r="CQP30" s="3"/>
      <c r="CQQ30" s="564"/>
      <c r="CQR30" s="3"/>
      <c r="CQS30" s="426"/>
      <c r="CQT30" s="3"/>
      <c r="CQU30" s="564"/>
      <c r="CQV30" s="3"/>
      <c r="CQW30" s="426"/>
      <c r="CQX30" s="3"/>
      <c r="CQY30" s="564"/>
      <c r="CQZ30" s="3"/>
      <c r="CRA30" s="426"/>
      <c r="CRB30" s="3"/>
      <c r="CRC30" s="564"/>
      <c r="CRD30" s="3"/>
      <c r="CRE30" s="426"/>
      <c r="CRF30" s="3"/>
      <c r="CRG30" s="564"/>
      <c r="CRH30" s="3"/>
      <c r="CRI30" s="426"/>
      <c r="CRJ30" s="3"/>
      <c r="CRK30" s="564"/>
      <c r="CRL30" s="3"/>
      <c r="CRM30" s="426"/>
      <c r="CRN30" s="3"/>
      <c r="CRO30" s="564"/>
      <c r="CRP30" s="3"/>
      <c r="CRQ30" s="426"/>
      <c r="CRR30" s="3"/>
      <c r="CRS30" s="564"/>
      <c r="CRT30" s="3"/>
      <c r="CRU30" s="426"/>
      <c r="CRV30" s="3"/>
      <c r="CRW30" s="564"/>
      <c r="CRX30" s="3"/>
      <c r="CRY30" s="426"/>
      <c r="CRZ30" s="3"/>
      <c r="CSA30" s="564"/>
      <c r="CSB30" s="3"/>
      <c r="CSC30" s="426"/>
      <c r="CSD30" s="3"/>
      <c r="CSE30" s="564"/>
      <c r="CSF30" s="3"/>
      <c r="CSG30" s="426"/>
      <c r="CSH30" s="3"/>
      <c r="CSI30" s="564"/>
      <c r="CSJ30" s="3"/>
      <c r="CSK30" s="426"/>
      <c r="CSL30" s="3"/>
      <c r="CSM30" s="564"/>
      <c r="CSN30" s="3"/>
      <c r="CSO30" s="426"/>
      <c r="CSP30" s="3"/>
      <c r="CSQ30" s="564"/>
      <c r="CSR30" s="3"/>
      <c r="CSS30" s="426"/>
      <c r="CST30" s="3"/>
      <c r="CSU30" s="564"/>
      <c r="CSV30" s="3"/>
      <c r="CSW30" s="426"/>
      <c r="CSX30" s="3"/>
      <c r="CSY30" s="564"/>
      <c r="CSZ30" s="3"/>
      <c r="CTA30" s="426"/>
      <c r="CTB30" s="3"/>
      <c r="CTC30" s="564"/>
      <c r="CTD30" s="3"/>
      <c r="CTE30" s="426"/>
      <c r="CTF30" s="3"/>
      <c r="CTG30" s="564"/>
      <c r="CTH30" s="3"/>
      <c r="CTI30" s="426"/>
      <c r="CTJ30" s="3"/>
      <c r="CTK30" s="564"/>
      <c r="CTL30" s="3"/>
      <c r="CTM30" s="426"/>
      <c r="CTN30" s="3"/>
      <c r="CTO30" s="564"/>
      <c r="CTP30" s="3"/>
      <c r="CTQ30" s="426"/>
      <c r="CTR30" s="3"/>
      <c r="CTS30" s="564"/>
      <c r="CTT30" s="3"/>
      <c r="CTU30" s="426"/>
      <c r="CTV30" s="3"/>
      <c r="CTW30" s="564"/>
      <c r="CTX30" s="3"/>
      <c r="CTY30" s="426"/>
      <c r="CTZ30" s="3"/>
      <c r="CUA30" s="564"/>
      <c r="CUB30" s="3"/>
      <c r="CUC30" s="426"/>
      <c r="CUD30" s="3"/>
      <c r="CUE30" s="564"/>
      <c r="CUF30" s="3"/>
      <c r="CUG30" s="426"/>
      <c r="CUH30" s="3"/>
      <c r="CUI30" s="564"/>
      <c r="CUJ30" s="3"/>
      <c r="CUK30" s="426"/>
      <c r="CUL30" s="3"/>
      <c r="CUM30" s="564"/>
      <c r="CUN30" s="3"/>
      <c r="CUO30" s="426"/>
      <c r="CUP30" s="3"/>
      <c r="CUQ30" s="564"/>
      <c r="CUR30" s="3"/>
      <c r="CUS30" s="426"/>
      <c r="CUT30" s="3"/>
      <c r="CUU30" s="564"/>
      <c r="CUV30" s="3"/>
      <c r="CUW30" s="426"/>
      <c r="CUX30" s="3"/>
      <c r="CUY30" s="564"/>
      <c r="CUZ30" s="3"/>
      <c r="CVA30" s="426"/>
      <c r="CVB30" s="3"/>
      <c r="CVC30" s="564"/>
      <c r="CVD30" s="3"/>
      <c r="CVE30" s="426"/>
      <c r="CVF30" s="3"/>
      <c r="CVG30" s="564"/>
      <c r="CVH30" s="3"/>
      <c r="CVI30" s="426"/>
      <c r="CVJ30" s="3"/>
      <c r="CVK30" s="564"/>
      <c r="CVL30" s="3"/>
      <c r="CVM30" s="426"/>
      <c r="CVN30" s="3"/>
      <c r="CVO30" s="564"/>
      <c r="CVP30" s="3"/>
      <c r="CVQ30" s="426"/>
      <c r="CVR30" s="3"/>
      <c r="CVS30" s="564"/>
      <c r="CVT30" s="3"/>
      <c r="CVU30" s="426"/>
      <c r="CVV30" s="3"/>
      <c r="CVW30" s="564"/>
      <c r="CVX30" s="3"/>
      <c r="CVY30" s="426"/>
      <c r="CVZ30" s="3"/>
      <c r="CWA30" s="564"/>
      <c r="CWB30" s="3"/>
      <c r="CWC30" s="426"/>
      <c r="CWD30" s="3"/>
      <c r="CWE30" s="564"/>
      <c r="CWF30" s="3"/>
      <c r="CWG30" s="426"/>
      <c r="CWH30" s="3"/>
      <c r="CWI30" s="564"/>
      <c r="CWJ30" s="3"/>
      <c r="CWK30" s="426"/>
      <c r="CWL30" s="3"/>
      <c r="CWM30" s="564"/>
      <c r="CWN30" s="3"/>
      <c r="CWO30" s="426"/>
      <c r="CWP30" s="3"/>
      <c r="CWQ30" s="564"/>
      <c r="CWR30" s="3"/>
      <c r="CWS30" s="426"/>
      <c r="CWT30" s="3"/>
      <c r="CWU30" s="564"/>
      <c r="CWV30" s="3"/>
      <c r="CWW30" s="426"/>
      <c r="CWX30" s="3"/>
      <c r="CWY30" s="564"/>
      <c r="CWZ30" s="3"/>
      <c r="CXA30" s="426"/>
      <c r="CXB30" s="3"/>
      <c r="CXC30" s="564"/>
      <c r="CXD30" s="3"/>
      <c r="CXE30" s="426"/>
      <c r="CXF30" s="3"/>
      <c r="CXG30" s="564"/>
      <c r="CXH30" s="3"/>
      <c r="CXI30" s="426"/>
      <c r="CXJ30" s="3"/>
      <c r="CXK30" s="564"/>
      <c r="CXL30" s="3"/>
      <c r="CXM30" s="426"/>
      <c r="CXN30" s="3"/>
      <c r="CXO30" s="564"/>
      <c r="CXP30" s="3"/>
      <c r="CXQ30" s="426"/>
      <c r="CXR30" s="3"/>
      <c r="CXS30" s="564"/>
      <c r="CXT30" s="3"/>
      <c r="CXU30" s="426"/>
      <c r="CXV30" s="3"/>
      <c r="CXW30" s="564"/>
      <c r="CXX30" s="3"/>
      <c r="CXY30" s="426"/>
      <c r="CXZ30" s="3"/>
      <c r="CYA30" s="564"/>
      <c r="CYB30" s="3"/>
      <c r="CYC30" s="426"/>
      <c r="CYD30" s="3"/>
      <c r="CYE30" s="564"/>
      <c r="CYF30" s="3"/>
      <c r="CYG30" s="426"/>
      <c r="CYH30" s="3"/>
      <c r="CYI30" s="564"/>
      <c r="CYJ30" s="3"/>
      <c r="CYK30" s="426"/>
      <c r="CYL30" s="3"/>
      <c r="CYM30" s="564"/>
      <c r="CYN30" s="3"/>
      <c r="CYO30" s="426"/>
      <c r="CYP30" s="3"/>
      <c r="CYQ30" s="564"/>
      <c r="CYR30" s="3"/>
      <c r="CYS30" s="426"/>
      <c r="CYT30" s="3"/>
      <c r="CYU30" s="564"/>
      <c r="CYV30" s="3"/>
      <c r="CYW30" s="426"/>
      <c r="CYX30" s="3"/>
      <c r="CYY30" s="564"/>
      <c r="CYZ30" s="3"/>
      <c r="CZA30" s="426"/>
      <c r="CZB30" s="3"/>
      <c r="CZC30" s="564"/>
      <c r="CZD30" s="3"/>
      <c r="CZE30" s="426"/>
      <c r="CZF30" s="3"/>
      <c r="CZG30" s="564"/>
      <c r="CZH30" s="3"/>
      <c r="CZI30" s="426"/>
      <c r="CZJ30" s="3"/>
      <c r="CZK30" s="564"/>
      <c r="CZL30" s="3"/>
      <c r="CZM30" s="426"/>
      <c r="CZN30" s="3"/>
      <c r="CZO30" s="564"/>
      <c r="CZP30" s="3"/>
      <c r="CZQ30" s="426"/>
      <c r="CZR30" s="3"/>
      <c r="CZS30" s="564"/>
      <c r="CZT30" s="3"/>
      <c r="CZU30" s="426"/>
      <c r="CZV30" s="3"/>
      <c r="CZW30" s="564"/>
      <c r="CZX30" s="3"/>
      <c r="CZY30" s="426"/>
      <c r="CZZ30" s="3"/>
      <c r="DAA30" s="564"/>
      <c r="DAB30" s="3"/>
      <c r="DAC30" s="426"/>
      <c r="DAD30" s="3"/>
      <c r="DAE30" s="564"/>
      <c r="DAF30" s="3"/>
      <c r="DAG30" s="426"/>
      <c r="DAH30" s="3"/>
      <c r="DAI30" s="564"/>
      <c r="DAJ30" s="3"/>
      <c r="DAK30" s="426"/>
      <c r="DAL30" s="3"/>
      <c r="DAM30" s="564"/>
      <c r="DAN30" s="3"/>
      <c r="DAO30" s="426"/>
      <c r="DAP30" s="3"/>
      <c r="DAQ30" s="564"/>
      <c r="DAR30" s="3"/>
      <c r="DAS30" s="426"/>
      <c r="DAT30" s="3"/>
      <c r="DAU30" s="564"/>
      <c r="DAV30" s="3"/>
      <c r="DAW30" s="426"/>
      <c r="DAX30" s="3"/>
      <c r="DAY30" s="564"/>
      <c r="DAZ30" s="3"/>
      <c r="DBA30" s="426"/>
      <c r="DBB30" s="3"/>
      <c r="DBC30" s="564"/>
      <c r="DBD30" s="3"/>
      <c r="DBE30" s="426"/>
      <c r="DBF30" s="3"/>
      <c r="DBG30" s="564"/>
      <c r="DBH30" s="3"/>
      <c r="DBI30" s="426"/>
      <c r="DBJ30" s="3"/>
      <c r="DBK30" s="564"/>
      <c r="DBL30" s="3"/>
      <c r="DBM30" s="426"/>
      <c r="DBN30" s="3"/>
      <c r="DBO30" s="564"/>
      <c r="DBP30" s="3"/>
      <c r="DBQ30" s="426"/>
      <c r="DBR30" s="3"/>
      <c r="DBS30" s="564"/>
      <c r="DBT30" s="3"/>
      <c r="DBU30" s="426"/>
      <c r="DBV30" s="3"/>
      <c r="DBW30" s="564"/>
      <c r="DBX30" s="3"/>
      <c r="DBY30" s="426"/>
      <c r="DBZ30" s="3"/>
      <c r="DCA30" s="564"/>
      <c r="DCB30" s="3"/>
      <c r="DCC30" s="426"/>
      <c r="DCD30" s="3"/>
      <c r="DCE30" s="564"/>
      <c r="DCF30" s="3"/>
      <c r="DCG30" s="426"/>
      <c r="DCH30" s="3"/>
      <c r="DCI30" s="564"/>
      <c r="DCJ30" s="3"/>
      <c r="DCK30" s="426"/>
      <c r="DCL30" s="3"/>
      <c r="DCM30" s="564"/>
      <c r="DCN30" s="3"/>
      <c r="DCO30" s="426"/>
      <c r="DCP30" s="3"/>
      <c r="DCQ30" s="564"/>
      <c r="DCR30" s="3"/>
      <c r="DCS30" s="426"/>
      <c r="DCT30" s="3"/>
      <c r="DCU30" s="564"/>
      <c r="DCV30" s="3"/>
      <c r="DCW30" s="426"/>
      <c r="DCX30" s="3"/>
      <c r="DCY30" s="564"/>
      <c r="DCZ30" s="3"/>
      <c r="DDA30" s="426"/>
      <c r="DDB30" s="3"/>
      <c r="DDC30" s="564"/>
      <c r="DDD30" s="3"/>
      <c r="DDE30" s="426"/>
      <c r="DDF30" s="3"/>
      <c r="DDG30" s="564"/>
      <c r="DDH30" s="3"/>
      <c r="DDI30" s="426"/>
      <c r="DDJ30" s="3"/>
      <c r="DDK30" s="564"/>
      <c r="DDL30" s="3"/>
      <c r="DDM30" s="426"/>
      <c r="DDN30" s="3"/>
      <c r="DDO30" s="564"/>
      <c r="DDP30" s="3"/>
      <c r="DDQ30" s="426"/>
      <c r="DDR30" s="3"/>
      <c r="DDS30" s="564"/>
      <c r="DDT30" s="3"/>
      <c r="DDU30" s="426"/>
      <c r="DDV30" s="3"/>
      <c r="DDW30" s="564"/>
      <c r="DDX30" s="3"/>
      <c r="DDY30" s="426"/>
      <c r="DDZ30" s="3"/>
      <c r="DEA30" s="564"/>
      <c r="DEB30" s="3"/>
      <c r="DEC30" s="426"/>
      <c r="DED30" s="3"/>
      <c r="DEE30" s="564"/>
      <c r="DEF30" s="3"/>
      <c r="DEG30" s="426"/>
      <c r="DEH30" s="3"/>
      <c r="DEI30" s="564"/>
      <c r="DEJ30" s="3"/>
      <c r="DEK30" s="426"/>
      <c r="DEL30" s="3"/>
      <c r="DEM30" s="564"/>
      <c r="DEN30" s="3"/>
      <c r="DEO30" s="426"/>
      <c r="DEP30" s="3"/>
      <c r="DEQ30" s="564"/>
      <c r="DER30" s="3"/>
      <c r="DES30" s="426"/>
      <c r="DET30" s="3"/>
      <c r="DEU30" s="564"/>
      <c r="DEV30" s="3"/>
      <c r="DEW30" s="426"/>
      <c r="DEX30" s="3"/>
      <c r="DEY30" s="564"/>
      <c r="DEZ30" s="3"/>
      <c r="DFA30" s="426"/>
      <c r="DFB30" s="3"/>
      <c r="DFC30" s="564"/>
      <c r="DFD30" s="3"/>
      <c r="DFE30" s="426"/>
      <c r="DFF30" s="3"/>
      <c r="DFG30" s="564"/>
      <c r="DFH30" s="3"/>
      <c r="DFI30" s="426"/>
      <c r="DFJ30" s="3"/>
      <c r="DFK30" s="564"/>
      <c r="DFL30" s="3"/>
      <c r="DFM30" s="426"/>
      <c r="DFN30" s="3"/>
      <c r="DFO30" s="564"/>
      <c r="DFP30" s="3"/>
      <c r="DFQ30" s="426"/>
      <c r="DFR30" s="3"/>
      <c r="DFS30" s="564"/>
      <c r="DFT30" s="3"/>
      <c r="DFU30" s="426"/>
      <c r="DFV30" s="3"/>
      <c r="DFW30" s="564"/>
      <c r="DFX30" s="3"/>
      <c r="DFY30" s="426"/>
      <c r="DFZ30" s="3"/>
      <c r="DGA30" s="564"/>
      <c r="DGB30" s="3"/>
      <c r="DGC30" s="426"/>
      <c r="DGD30" s="3"/>
      <c r="DGE30" s="564"/>
      <c r="DGF30" s="3"/>
      <c r="DGG30" s="426"/>
      <c r="DGH30" s="3"/>
      <c r="DGI30" s="564"/>
      <c r="DGJ30" s="3"/>
      <c r="DGK30" s="426"/>
      <c r="DGL30" s="3"/>
      <c r="DGM30" s="564"/>
      <c r="DGN30" s="3"/>
      <c r="DGO30" s="426"/>
      <c r="DGP30" s="3"/>
      <c r="DGQ30" s="564"/>
      <c r="DGR30" s="3"/>
      <c r="DGS30" s="426"/>
      <c r="DGT30" s="3"/>
      <c r="DGU30" s="564"/>
      <c r="DGV30" s="3"/>
      <c r="DGW30" s="426"/>
      <c r="DGX30" s="3"/>
      <c r="DGY30" s="564"/>
      <c r="DGZ30" s="3"/>
      <c r="DHA30" s="426"/>
      <c r="DHB30" s="3"/>
      <c r="DHC30" s="564"/>
      <c r="DHD30" s="3"/>
      <c r="DHE30" s="426"/>
      <c r="DHF30" s="3"/>
      <c r="DHG30" s="564"/>
      <c r="DHH30" s="3"/>
      <c r="DHI30" s="426"/>
      <c r="DHJ30" s="3"/>
      <c r="DHK30" s="564"/>
      <c r="DHL30" s="3"/>
      <c r="DHM30" s="426"/>
      <c r="DHN30" s="3"/>
      <c r="DHO30" s="564"/>
      <c r="DHP30" s="3"/>
      <c r="DHQ30" s="426"/>
      <c r="DHR30" s="3"/>
      <c r="DHS30" s="564"/>
      <c r="DHT30" s="3"/>
      <c r="DHU30" s="426"/>
      <c r="DHV30" s="3"/>
      <c r="DHW30" s="564"/>
      <c r="DHX30" s="3"/>
      <c r="DHY30" s="426"/>
      <c r="DHZ30" s="3"/>
      <c r="DIA30" s="564"/>
      <c r="DIB30" s="3"/>
      <c r="DIC30" s="426"/>
      <c r="DID30" s="3"/>
      <c r="DIE30" s="564"/>
      <c r="DIF30" s="3"/>
      <c r="DIG30" s="426"/>
      <c r="DIH30" s="3"/>
      <c r="DII30" s="564"/>
      <c r="DIJ30" s="3"/>
      <c r="DIK30" s="426"/>
      <c r="DIL30" s="3"/>
      <c r="DIM30" s="564"/>
      <c r="DIN30" s="3"/>
      <c r="DIO30" s="426"/>
      <c r="DIP30" s="3"/>
      <c r="DIQ30" s="564"/>
      <c r="DIR30" s="3"/>
      <c r="DIS30" s="426"/>
      <c r="DIT30" s="3"/>
      <c r="DIU30" s="564"/>
      <c r="DIV30" s="3"/>
      <c r="DIW30" s="426"/>
      <c r="DIX30" s="3"/>
      <c r="DIY30" s="564"/>
      <c r="DIZ30" s="3"/>
      <c r="DJA30" s="426"/>
      <c r="DJB30" s="3"/>
      <c r="DJC30" s="564"/>
      <c r="DJD30" s="3"/>
      <c r="DJE30" s="426"/>
      <c r="DJF30" s="3"/>
      <c r="DJG30" s="564"/>
      <c r="DJH30" s="3"/>
      <c r="DJI30" s="426"/>
      <c r="DJJ30" s="3"/>
      <c r="DJK30" s="564"/>
      <c r="DJL30" s="3"/>
      <c r="DJM30" s="426"/>
      <c r="DJN30" s="3"/>
      <c r="DJO30" s="564"/>
      <c r="DJP30" s="3"/>
      <c r="DJQ30" s="426"/>
      <c r="DJR30" s="3"/>
      <c r="DJS30" s="564"/>
      <c r="DJT30" s="3"/>
      <c r="DJU30" s="426"/>
      <c r="DJV30" s="3"/>
      <c r="DJW30" s="564"/>
      <c r="DJX30" s="3"/>
      <c r="DJY30" s="426"/>
      <c r="DJZ30" s="3"/>
      <c r="DKA30" s="564"/>
      <c r="DKB30" s="3"/>
      <c r="DKC30" s="426"/>
      <c r="DKD30" s="3"/>
      <c r="DKE30" s="564"/>
      <c r="DKF30" s="3"/>
      <c r="DKG30" s="426"/>
      <c r="DKH30" s="3"/>
      <c r="DKI30" s="564"/>
      <c r="DKJ30" s="3"/>
      <c r="DKK30" s="426"/>
      <c r="DKL30" s="3"/>
      <c r="DKM30" s="564"/>
      <c r="DKN30" s="3"/>
      <c r="DKO30" s="426"/>
      <c r="DKP30" s="3"/>
      <c r="DKQ30" s="564"/>
      <c r="DKR30" s="3"/>
      <c r="DKS30" s="426"/>
      <c r="DKT30" s="3"/>
      <c r="DKU30" s="564"/>
      <c r="DKV30" s="3"/>
      <c r="DKW30" s="426"/>
      <c r="DKX30" s="3"/>
      <c r="DKY30" s="564"/>
      <c r="DKZ30" s="3"/>
      <c r="DLA30" s="426"/>
      <c r="DLB30" s="3"/>
      <c r="DLC30" s="564"/>
      <c r="DLD30" s="3"/>
      <c r="DLE30" s="426"/>
      <c r="DLF30" s="3"/>
      <c r="DLG30" s="564"/>
      <c r="DLH30" s="3"/>
      <c r="DLI30" s="426"/>
      <c r="DLJ30" s="3"/>
      <c r="DLK30" s="564"/>
      <c r="DLL30" s="3"/>
      <c r="DLM30" s="426"/>
      <c r="DLN30" s="3"/>
      <c r="DLO30" s="564"/>
      <c r="DLP30" s="3"/>
      <c r="DLQ30" s="426"/>
      <c r="DLR30" s="3"/>
      <c r="DLS30" s="564"/>
      <c r="DLT30" s="3"/>
      <c r="DLU30" s="426"/>
      <c r="DLV30" s="3"/>
      <c r="DLW30" s="564"/>
      <c r="DLX30" s="3"/>
      <c r="DLY30" s="426"/>
      <c r="DLZ30" s="3"/>
      <c r="DMA30" s="564"/>
      <c r="DMB30" s="3"/>
      <c r="DMC30" s="426"/>
      <c r="DMD30" s="3"/>
      <c r="DME30" s="564"/>
      <c r="DMF30" s="3"/>
      <c r="DMG30" s="426"/>
      <c r="DMH30" s="3"/>
      <c r="DMI30" s="564"/>
      <c r="DMJ30" s="3"/>
      <c r="DMK30" s="426"/>
      <c r="DML30" s="3"/>
      <c r="DMM30" s="564"/>
      <c r="DMN30" s="3"/>
      <c r="DMO30" s="426"/>
      <c r="DMP30" s="3"/>
      <c r="DMQ30" s="564"/>
      <c r="DMR30" s="3"/>
      <c r="DMS30" s="426"/>
      <c r="DMT30" s="3"/>
      <c r="DMU30" s="564"/>
      <c r="DMV30" s="3"/>
      <c r="DMW30" s="426"/>
      <c r="DMX30" s="3"/>
      <c r="DMY30" s="564"/>
      <c r="DMZ30" s="3"/>
      <c r="DNA30" s="426"/>
      <c r="DNB30" s="3"/>
      <c r="DNC30" s="564"/>
      <c r="DND30" s="3"/>
      <c r="DNE30" s="426"/>
      <c r="DNF30" s="3"/>
      <c r="DNG30" s="564"/>
      <c r="DNH30" s="3"/>
      <c r="DNI30" s="426"/>
      <c r="DNJ30" s="3"/>
      <c r="DNK30" s="564"/>
      <c r="DNL30" s="3"/>
      <c r="DNM30" s="426"/>
      <c r="DNN30" s="3"/>
      <c r="DNO30" s="564"/>
      <c r="DNP30" s="3"/>
      <c r="DNQ30" s="426"/>
      <c r="DNR30" s="3"/>
      <c r="DNS30" s="564"/>
      <c r="DNT30" s="3"/>
      <c r="DNU30" s="426"/>
      <c r="DNV30" s="3"/>
      <c r="DNW30" s="564"/>
      <c r="DNX30" s="3"/>
      <c r="DNY30" s="426"/>
      <c r="DNZ30" s="3"/>
      <c r="DOA30" s="564"/>
      <c r="DOB30" s="3"/>
      <c r="DOC30" s="426"/>
      <c r="DOD30" s="3"/>
      <c r="DOE30" s="564"/>
      <c r="DOF30" s="3"/>
      <c r="DOG30" s="426"/>
      <c r="DOH30" s="3"/>
      <c r="DOI30" s="564"/>
      <c r="DOJ30" s="3"/>
      <c r="DOK30" s="426"/>
      <c r="DOL30" s="3"/>
      <c r="DOM30" s="564"/>
      <c r="DON30" s="3"/>
      <c r="DOO30" s="426"/>
      <c r="DOP30" s="3"/>
      <c r="DOQ30" s="564"/>
      <c r="DOR30" s="3"/>
      <c r="DOS30" s="426"/>
      <c r="DOT30" s="3"/>
      <c r="DOU30" s="564"/>
      <c r="DOV30" s="3"/>
      <c r="DOW30" s="426"/>
      <c r="DOX30" s="3"/>
      <c r="DOY30" s="564"/>
      <c r="DOZ30" s="3"/>
      <c r="DPA30" s="426"/>
      <c r="DPB30" s="3"/>
      <c r="DPC30" s="564"/>
      <c r="DPD30" s="3"/>
      <c r="DPE30" s="426"/>
      <c r="DPF30" s="3"/>
      <c r="DPG30" s="564"/>
      <c r="DPH30" s="3"/>
      <c r="DPI30" s="426"/>
      <c r="DPJ30" s="3"/>
      <c r="DPK30" s="564"/>
      <c r="DPL30" s="3"/>
      <c r="DPM30" s="426"/>
      <c r="DPN30" s="3"/>
      <c r="DPO30" s="564"/>
      <c r="DPP30" s="3"/>
      <c r="DPQ30" s="426"/>
      <c r="DPR30" s="3"/>
      <c r="DPS30" s="564"/>
      <c r="DPT30" s="3"/>
      <c r="DPU30" s="426"/>
      <c r="DPV30" s="3"/>
      <c r="DPW30" s="564"/>
      <c r="DPX30" s="3"/>
      <c r="DPY30" s="426"/>
      <c r="DPZ30" s="3"/>
      <c r="DQA30" s="564"/>
      <c r="DQB30" s="3"/>
      <c r="DQC30" s="426"/>
      <c r="DQD30" s="3"/>
      <c r="DQE30" s="564"/>
      <c r="DQF30" s="3"/>
      <c r="DQG30" s="426"/>
      <c r="DQH30" s="3"/>
      <c r="DQI30" s="564"/>
      <c r="DQJ30" s="3"/>
      <c r="DQK30" s="426"/>
      <c r="DQL30" s="3"/>
      <c r="DQM30" s="564"/>
      <c r="DQN30" s="3"/>
      <c r="DQO30" s="426"/>
      <c r="DQP30" s="3"/>
      <c r="DQQ30" s="564"/>
      <c r="DQR30" s="3"/>
      <c r="DQS30" s="426"/>
      <c r="DQT30" s="3"/>
      <c r="DQU30" s="564"/>
      <c r="DQV30" s="3"/>
      <c r="DQW30" s="426"/>
      <c r="DQX30" s="3"/>
      <c r="DQY30" s="564"/>
      <c r="DQZ30" s="3"/>
      <c r="DRA30" s="426"/>
      <c r="DRB30" s="3"/>
      <c r="DRC30" s="564"/>
      <c r="DRD30" s="3"/>
      <c r="DRE30" s="426"/>
      <c r="DRF30" s="3"/>
      <c r="DRG30" s="564"/>
      <c r="DRH30" s="3"/>
      <c r="DRI30" s="426"/>
      <c r="DRJ30" s="3"/>
      <c r="DRK30" s="564"/>
      <c r="DRL30" s="3"/>
      <c r="DRM30" s="426"/>
      <c r="DRN30" s="3"/>
      <c r="DRO30" s="564"/>
      <c r="DRP30" s="3"/>
      <c r="DRQ30" s="426"/>
      <c r="DRR30" s="3"/>
      <c r="DRS30" s="564"/>
      <c r="DRT30" s="3"/>
      <c r="DRU30" s="426"/>
      <c r="DRV30" s="3"/>
      <c r="DRW30" s="564"/>
      <c r="DRX30" s="3"/>
      <c r="DRY30" s="426"/>
      <c r="DRZ30" s="3"/>
      <c r="DSA30" s="564"/>
      <c r="DSB30" s="3"/>
      <c r="DSC30" s="426"/>
      <c r="DSD30" s="3"/>
      <c r="DSE30" s="564"/>
      <c r="DSF30" s="3"/>
      <c r="DSG30" s="426"/>
      <c r="DSH30" s="3"/>
      <c r="DSI30" s="564"/>
      <c r="DSJ30" s="3"/>
      <c r="DSK30" s="426"/>
      <c r="DSL30" s="3"/>
      <c r="DSM30" s="564"/>
      <c r="DSN30" s="3"/>
      <c r="DSO30" s="426"/>
      <c r="DSP30" s="3"/>
      <c r="DSQ30" s="564"/>
      <c r="DSR30" s="3"/>
      <c r="DSS30" s="426"/>
      <c r="DST30" s="3"/>
      <c r="DSU30" s="564"/>
      <c r="DSV30" s="3"/>
      <c r="DSW30" s="426"/>
      <c r="DSX30" s="3"/>
      <c r="DSY30" s="564"/>
      <c r="DSZ30" s="3"/>
      <c r="DTA30" s="426"/>
      <c r="DTB30" s="3"/>
      <c r="DTC30" s="564"/>
      <c r="DTD30" s="3"/>
      <c r="DTE30" s="426"/>
      <c r="DTF30" s="3"/>
      <c r="DTG30" s="564"/>
      <c r="DTH30" s="3"/>
      <c r="DTI30" s="426"/>
      <c r="DTJ30" s="3"/>
      <c r="DTK30" s="564"/>
      <c r="DTL30" s="3"/>
      <c r="DTM30" s="426"/>
      <c r="DTN30" s="3"/>
      <c r="DTO30" s="564"/>
      <c r="DTP30" s="3"/>
      <c r="DTQ30" s="426"/>
      <c r="DTR30" s="3"/>
      <c r="DTS30" s="564"/>
      <c r="DTT30" s="3"/>
      <c r="DTU30" s="426"/>
      <c r="DTV30" s="3"/>
      <c r="DTW30" s="564"/>
      <c r="DTX30" s="3"/>
      <c r="DTY30" s="426"/>
      <c r="DTZ30" s="3"/>
      <c r="DUA30" s="564"/>
      <c r="DUB30" s="3"/>
      <c r="DUC30" s="426"/>
      <c r="DUD30" s="3"/>
      <c r="DUE30" s="564"/>
      <c r="DUF30" s="3"/>
      <c r="DUG30" s="426"/>
      <c r="DUH30" s="3"/>
      <c r="DUI30" s="564"/>
      <c r="DUJ30" s="3"/>
      <c r="DUK30" s="426"/>
      <c r="DUL30" s="3"/>
      <c r="DUM30" s="564"/>
      <c r="DUN30" s="3"/>
      <c r="DUO30" s="426"/>
      <c r="DUP30" s="3"/>
      <c r="DUQ30" s="564"/>
      <c r="DUR30" s="3"/>
      <c r="DUS30" s="426"/>
      <c r="DUT30" s="3"/>
      <c r="DUU30" s="564"/>
      <c r="DUV30" s="3"/>
      <c r="DUW30" s="426"/>
      <c r="DUX30" s="3"/>
      <c r="DUY30" s="564"/>
      <c r="DUZ30" s="3"/>
      <c r="DVA30" s="426"/>
      <c r="DVB30" s="3"/>
      <c r="DVC30" s="564"/>
      <c r="DVD30" s="3"/>
      <c r="DVE30" s="426"/>
      <c r="DVF30" s="3"/>
      <c r="DVG30" s="564"/>
      <c r="DVH30" s="3"/>
      <c r="DVI30" s="426"/>
      <c r="DVJ30" s="3"/>
      <c r="DVK30" s="564"/>
      <c r="DVL30" s="3"/>
      <c r="DVM30" s="426"/>
      <c r="DVN30" s="3"/>
      <c r="DVO30" s="564"/>
      <c r="DVP30" s="3"/>
      <c r="DVQ30" s="426"/>
      <c r="DVR30" s="3"/>
      <c r="DVS30" s="564"/>
      <c r="DVT30" s="3"/>
      <c r="DVU30" s="426"/>
      <c r="DVV30" s="3"/>
      <c r="DVW30" s="564"/>
      <c r="DVX30" s="3"/>
      <c r="DVY30" s="426"/>
      <c r="DVZ30" s="3"/>
      <c r="DWA30" s="564"/>
      <c r="DWB30" s="3"/>
      <c r="DWC30" s="426"/>
      <c r="DWD30" s="3"/>
      <c r="DWE30" s="564"/>
      <c r="DWF30" s="3"/>
      <c r="DWG30" s="426"/>
      <c r="DWH30" s="3"/>
      <c r="DWI30" s="564"/>
      <c r="DWJ30" s="3"/>
      <c r="DWK30" s="426"/>
      <c r="DWL30" s="3"/>
      <c r="DWM30" s="564"/>
      <c r="DWN30" s="3"/>
      <c r="DWO30" s="426"/>
      <c r="DWP30" s="3"/>
      <c r="DWQ30" s="564"/>
      <c r="DWR30" s="3"/>
      <c r="DWS30" s="426"/>
      <c r="DWT30" s="3"/>
      <c r="DWU30" s="564"/>
      <c r="DWV30" s="3"/>
      <c r="DWW30" s="426"/>
      <c r="DWX30" s="3"/>
      <c r="DWY30" s="564"/>
      <c r="DWZ30" s="3"/>
      <c r="DXA30" s="426"/>
      <c r="DXB30" s="3"/>
      <c r="DXC30" s="564"/>
      <c r="DXD30" s="3"/>
      <c r="DXE30" s="426"/>
      <c r="DXF30" s="3"/>
      <c r="DXG30" s="564"/>
      <c r="DXH30" s="3"/>
      <c r="DXI30" s="426"/>
      <c r="DXJ30" s="3"/>
      <c r="DXK30" s="564"/>
      <c r="DXL30" s="3"/>
      <c r="DXM30" s="426"/>
      <c r="DXN30" s="3"/>
      <c r="DXO30" s="564"/>
      <c r="DXP30" s="3"/>
      <c r="DXQ30" s="426"/>
      <c r="DXR30" s="3"/>
      <c r="DXS30" s="564"/>
      <c r="DXT30" s="3"/>
      <c r="DXU30" s="426"/>
      <c r="DXV30" s="3"/>
      <c r="DXW30" s="564"/>
      <c r="DXX30" s="3"/>
      <c r="DXY30" s="426"/>
      <c r="DXZ30" s="3"/>
      <c r="DYA30" s="564"/>
      <c r="DYB30" s="3"/>
      <c r="DYC30" s="426"/>
      <c r="DYD30" s="3"/>
      <c r="DYE30" s="564"/>
      <c r="DYF30" s="3"/>
      <c r="DYG30" s="426"/>
      <c r="DYH30" s="3"/>
      <c r="DYI30" s="564"/>
      <c r="DYJ30" s="3"/>
      <c r="DYK30" s="426"/>
      <c r="DYL30" s="3"/>
      <c r="DYM30" s="564"/>
      <c r="DYN30" s="3"/>
      <c r="DYO30" s="426"/>
      <c r="DYP30" s="3"/>
      <c r="DYQ30" s="564"/>
      <c r="DYR30" s="3"/>
      <c r="DYS30" s="426"/>
      <c r="DYT30" s="3"/>
      <c r="DYU30" s="564"/>
      <c r="DYV30" s="3"/>
      <c r="DYW30" s="426"/>
      <c r="DYX30" s="3"/>
      <c r="DYY30" s="564"/>
      <c r="DYZ30" s="3"/>
      <c r="DZA30" s="426"/>
      <c r="DZB30" s="3"/>
      <c r="DZC30" s="564"/>
      <c r="DZD30" s="3"/>
      <c r="DZE30" s="426"/>
      <c r="DZF30" s="3"/>
      <c r="DZG30" s="564"/>
      <c r="DZH30" s="3"/>
      <c r="DZI30" s="426"/>
      <c r="DZJ30" s="3"/>
      <c r="DZK30" s="564"/>
      <c r="DZL30" s="3"/>
      <c r="DZM30" s="426"/>
      <c r="DZN30" s="3"/>
      <c r="DZO30" s="564"/>
      <c r="DZP30" s="3"/>
      <c r="DZQ30" s="426"/>
      <c r="DZR30" s="3"/>
      <c r="DZS30" s="564"/>
      <c r="DZT30" s="3"/>
      <c r="DZU30" s="426"/>
      <c r="DZV30" s="3"/>
      <c r="DZW30" s="564"/>
      <c r="DZX30" s="3"/>
      <c r="DZY30" s="426"/>
      <c r="DZZ30" s="3"/>
      <c r="EAA30" s="564"/>
      <c r="EAB30" s="3"/>
      <c r="EAC30" s="426"/>
      <c r="EAD30" s="3"/>
      <c r="EAE30" s="564"/>
      <c r="EAF30" s="3"/>
      <c r="EAG30" s="426"/>
      <c r="EAH30" s="3"/>
      <c r="EAI30" s="564"/>
      <c r="EAJ30" s="3"/>
      <c r="EAK30" s="426"/>
      <c r="EAL30" s="3"/>
      <c r="EAM30" s="564"/>
      <c r="EAN30" s="3"/>
      <c r="EAO30" s="426"/>
      <c r="EAP30" s="3"/>
      <c r="EAQ30" s="564"/>
      <c r="EAR30" s="3"/>
      <c r="EAS30" s="426"/>
      <c r="EAT30" s="3"/>
      <c r="EAU30" s="564"/>
      <c r="EAV30" s="3"/>
      <c r="EAW30" s="426"/>
      <c r="EAX30" s="3"/>
      <c r="EAY30" s="564"/>
      <c r="EAZ30" s="3"/>
      <c r="EBA30" s="426"/>
      <c r="EBB30" s="3"/>
      <c r="EBC30" s="564"/>
      <c r="EBD30" s="3"/>
      <c r="EBE30" s="426"/>
      <c r="EBF30" s="3"/>
      <c r="EBG30" s="564"/>
      <c r="EBH30" s="3"/>
      <c r="EBI30" s="426"/>
      <c r="EBJ30" s="3"/>
      <c r="EBK30" s="564"/>
      <c r="EBL30" s="3"/>
      <c r="EBM30" s="426"/>
      <c r="EBN30" s="3"/>
      <c r="EBO30" s="564"/>
      <c r="EBP30" s="3"/>
      <c r="EBQ30" s="426"/>
      <c r="EBR30" s="3"/>
      <c r="EBS30" s="564"/>
      <c r="EBT30" s="3"/>
      <c r="EBU30" s="426"/>
      <c r="EBV30" s="3"/>
      <c r="EBW30" s="564"/>
      <c r="EBX30" s="3"/>
      <c r="EBY30" s="426"/>
      <c r="EBZ30" s="3"/>
      <c r="ECA30" s="564"/>
      <c r="ECB30" s="3"/>
      <c r="ECC30" s="426"/>
      <c r="ECD30" s="3"/>
      <c r="ECE30" s="564"/>
      <c r="ECF30" s="3"/>
      <c r="ECG30" s="426"/>
      <c r="ECH30" s="3"/>
      <c r="ECI30" s="564"/>
      <c r="ECJ30" s="3"/>
      <c r="ECK30" s="426"/>
      <c r="ECL30" s="3"/>
      <c r="ECM30" s="564"/>
      <c r="ECN30" s="3"/>
      <c r="ECO30" s="426"/>
      <c r="ECP30" s="3"/>
      <c r="ECQ30" s="564"/>
      <c r="ECR30" s="3"/>
      <c r="ECS30" s="426"/>
      <c r="ECT30" s="3"/>
      <c r="ECU30" s="564"/>
      <c r="ECV30" s="3"/>
      <c r="ECW30" s="426"/>
      <c r="ECX30" s="3"/>
      <c r="ECY30" s="564"/>
      <c r="ECZ30" s="3"/>
      <c r="EDA30" s="426"/>
      <c r="EDB30" s="3"/>
      <c r="EDC30" s="564"/>
      <c r="EDD30" s="3"/>
      <c r="EDE30" s="426"/>
      <c r="EDF30" s="3"/>
      <c r="EDG30" s="564"/>
      <c r="EDH30" s="3"/>
      <c r="EDI30" s="426"/>
      <c r="EDJ30" s="3"/>
      <c r="EDK30" s="564"/>
      <c r="EDL30" s="3"/>
      <c r="EDM30" s="426"/>
      <c r="EDN30" s="3"/>
      <c r="EDO30" s="564"/>
      <c r="EDP30" s="3"/>
      <c r="EDQ30" s="426"/>
      <c r="EDR30" s="3"/>
      <c r="EDS30" s="564"/>
      <c r="EDT30" s="3"/>
      <c r="EDU30" s="426"/>
      <c r="EDV30" s="3"/>
      <c r="EDW30" s="564"/>
      <c r="EDX30" s="3"/>
      <c r="EDY30" s="426"/>
      <c r="EDZ30" s="3"/>
      <c r="EEA30" s="564"/>
      <c r="EEB30" s="3"/>
      <c r="EEC30" s="426"/>
      <c r="EED30" s="3"/>
      <c r="EEE30" s="564"/>
      <c r="EEF30" s="3"/>
      <c r="EEG30" s="426"/>
      <c r="EEH30" s="3"/>
      <c r="EEI30" s="564"/>
      <c r="EEJ30" s="3"/>
      <c r="EEK30" s="426"/>
      <c r="EEL30" s="3"/>
      <c r="EEM30" s="564"/>
      <c r="EEN30" s="3"/>
      <c r="EEO30" s="426"/>
      <c r="EEP30" s="3"/>
      <c r="EEQ30" s="564"/>
      <c r="EER30" s="3"/>
      <c r="EES30" s="426"/>
      <c r="EET30" s="3"/>
      <c r="EEU30" s="564"/>
      <c r="EEV30" s="3"/>
      <c r="EEW30" s="426"/>
      <c r="EEX30" s="3"/>
      <c r="EEY30" s="564"/>
      <c r="EEZ30" s="3"/>
      <c r="EFA30" s="426"/>
      <c r="EFB30" s="3"/>
      <c r="EFC30" s="564"/>
      <c r="EFD30" s="3"/>
      <c r="EFE30" s="426"/>
      <c r="EFF30" s="3"/>
      <c r="EFG30" s="564"/>
      <c r="EFH30" s="3"/>
      <c r="EFI30" s="426"/>
      <c r="EFJ30" s="3"/>
      <c r="EFK30" s="564"/>
      <c r="EFL30" s="3"/>
      <c r="EFM30" s="426"/>
      <c r="EFN30" s="3"/>
      <c r="EFO30" s="564"/>
      <c r="EFP30" s="3"/>
      <c r="EFQ30" s="426"/>
      <c r="EFR30" s="3"/>
      <c r="EFS30" s="564"/>
      <c r="EFT30" s="3"/>
      <c r="EFU30" s="426"/>
      <c r="EFV30" s="3"/>
      <c r="EFW30" s="564"/>
      <c r="EFX30" s="3"/>
      <c r="EFY30" s="426"/>
      <c r="EFZ30" s="3"/>
      <c r="EGA30" s="564"/>
      <c r="EGB30" s="3"/>
      <c r="EGC30" s="426"/>
      <c r="EGD30" s="3"/>
      <c r="EGE30" s="564"/>
      <c r="EGF30" s="3"/>
      <c r="EGG30" s="426"/>
      <c r="EGH30" s="3"/>
      <c r="EGI30" s="564"/>
      <c r="EGJ30" s="3"/>
      <c r="EGK30" s="426"/>
      <c r="EGL30" s="3"/>
      <c r="EGM30" s="564"/>
      <c r="EGN30" s="3"/>
      <c r="EGO30" s="426"/>
      <c r="EGP30" s="3"/>
      <c r="EGQ30" s="564"/>
      <c r="EGR30" s="3"/>
      <c r="EGS30" s="426"/>
      <c r="EGT30" s="3"/>
      <c r="EGU30" s="564"/>
      <c r="EGV30" s="3"/>
      <c r="EGW30" s="426"/>
      <c r="EGX30" s="3"/>
      <c r="EGY30" s="564"/>
      <c r="EGZ30" s="3"/>
      <c r="EHA30" s="426"/>
      <c r="EHB30" s="3"/>
      <c r="EHC30" s="564"/>
      <c r="EHD30" s="3"/>
      <c r="EHE30" s="426"/>
      <c r="EHF30" s="3"/>
      <c r="EHG30" s="564"/>
      <c r="EHH30" s="3"/>
      <c r="EHI30" s="426"/>
      <c r="EHJ30" s="3"/>
      <c r="EHK30" s="564"/>
      <c r="EHL30" s="3"/>
      <c r="EHM30" s="426"/>
      <c r="EHN30" s="3"/>
      <c r="EHO30" s="564"/>
      <c r="EHP30" s="3"/>
      <c r="EHQ30" s="426"/>
      <c r="EHR30" s="3"/>
      <c r="EHS30" s="564"/>
      <c r="EHT30" s="3"/>
      <c r="EHU30" s="426"/>
      <c r="EHV30" s="3"/>
      <c r="EHW30" s="564"/>
      <c r="EHX30" s="3"/>
      <c r="EHY30" s="426"/>
      <c r="EHZ30" s="3"/>
      <c r="EIA30" s="564"/>
      <c r="EIB30" s="3"/>
      <c r="EIC30" s="426"/>
      <c r="EID30" s="3"/>
      <c r="EIE30" s="564"/>
      <c r="EIF30" s="3"/>
      <c r="EIG30" s="426"/>
      <c r="EIH30" s="3"/>
      <c r="EII30" s="564"/>
      <c r="EIJ30" s="3"/>
      <c r="EIK30" s="426"/>
      <c r="EIL30" s="3"/>
      <c r="EIM30" s="564"/>
      <c r="EIN30" s="3"/>
      <c r="EIO30" s="426"/>
      <c r="EIP30" s="3"/>
      <c r="EIQ30" s="564"/>
      <c r="EIR30" s="3"/>
      <c r="EIS30" s="426"/>
      <c r="EIT30" s="3"/>
      <c r="EIU30" s="564"/>
      <c r="EIV30" s="3"/>
      <c r="EIW30" s="426"/>
      <c r="EIX30" s="3"/>
      <c r="EIY30" s="564"/>
      <c r="EIZ30" s="3"/>
      <c r="EJA30" s="426"/>
      <c r="EJB30" s="3"/>
      <c r="EJC30" s="564"/>
      <c r="EJD30" s="3"/>
      <c r="EJE30" s="426"/>
      <c r="EJF30" s="3"/>
      <c r="EJG30" s="564"/>
      <c r="EJH30" s="3"/>
      <c r="EJI30" s="426"/>
      <c r="EJJ30" s="3"/>
      <c r="EJK30" s="564"/>
      <c r="EJL30" s="3"/>
      <c r="EJM30" s="426"/>
      <c r="EJN30" s="3"/>
      <c r="EJO30" s="564"/>
      <c r="EJP30" s="3"/>
      <c r="EJQ30" s="426"/>
      <c r="EJR30" s="3"/>
      <c r="EJS30" s="564"/>
      <c r="EJT30" s="3"/>
      <c r="EJU30" s="426"/>
      <c r="EJV30" s="3"/>
      <c r="EJW30" s="564"/>
      <c r="EJX30" s="3"/>
      <c r="EJY30" s="426"/>
      <c r="EJZ30" s="3"/>
      <c r="EKA30" s="564"/>
      <c r="EKB30" s="3"/>
      <c r="EKC30" s="426"/>
      <c r="EKD30" s="3"/>
      <c r="EKE30" s="564"/>
      <c r="EKF30" s="3"/>
      <c r="EKG30" s="426"/>
      <c r="EKH30" s="3"/>
      <c r="EKI30" s="564"/>
      <c r="EKJ30" s="3"/>
      <c r="EKK30" s="426"/>
      <c r="EKL30" s="3"/>
      <c r="EKM30" s="564"/>
      <c r="EKN30" s="3"/>
      <c r="EKO30" s="426"/>
      <c r="EKP30" s="3"/>
      <c r="EKQ30" s="564"/>
      <c r="EKR30" s="3"/>
      <c r="EKS30" s="426"/>
      <c r="EKT30" s="3"/>
      <c r="EKU30" s="564"/>
      <c r="EKV30" s="3"/>
      <c r="EKW30" s="426"/>
      <c r="EKX30" s="3"/>
      <c r="EKY30" s="564"/>
      <c r="EKZ30" s="3"/>
      <c r="ELA30" s="426"/>
      <c r="ELB30" s="3"/>
      <c r="ELC30" s="564"/>
      <c r="ELD30" s="3"/>
      <c r="ELE30" s="426"/>
      <c r="ELF30" s="3"/>
      <c r="ELG30" s="564"/>
      <c r="ELH30" s="3"/>
      <c r="ELI30" s="426"/>
      <c r="ELJ30" s="3"/>
      <c r="ELK30" s="564"/>
      <c r="ELL30" s="3"/>
      <c r="ELM30" s="426"/>
      <c r="ELN30" s="3"/>
      <c r="ELO30" s="564"/>
      <c r="ELP30" s="3"/>
      <c r="ELQ30" s="426"/>
      <c r="ELR30" s="3"/>
      <c r="ELS30" s="564"/>
      <c r="ELT30" s="3"/>
      <c r="ELU30" s="426"/>
      <c r="ELV30" s="3"/>
      <c r="ELW30" s="564"/>
      <c r="ELX30" s="3"/>
      <c r="ELY30" s="426"/>
      <c r="ELZ30" s="3"/>
      <c r="EMA30" s="564"/>
      <c r="EMB30" s="3"/>
      <c r="EMC30" s="426"/>
      <c r="EMD30" s="3"/>
      <c r="EME30" s="564"/>
      <c r="EMF30" s="3"/>
      <c r="EMG30" s="426"/>
      <c r="EMH30" s="3"/>
      <c r="EMI30" s="564"/>
      <c r="EMJ30" s="3"/>
      <c r="EMK30" s="426"/>
      <c r="EML30" s="3"/>
      <c r="EMM30" s="564"/>
      <c r="EMN30" s="3"/>
      <c r="EMO30" s="426"/>
      <c r="EMP30" s="3"/>
      <c r="EMQ30" s="564"/>
      <c r="EMR30" s="3"/>
      <c r="EMS30" s="426"/>
      <c r="EMT30" s="3"/>
      <c r="EMU30" s="564"/>
      <c r="EMV30" s="3"/>
      <c r="EMW30" s="426"/>
      <c r="EMX30" s="3"/>
      <c r="EMY30" s="564"/>
      <c r="EMZ30" s="3"/>
      <c r="ENA30" s="426"/>
      <c r="ENB30" s="3"/>
      <c r="ENC30" s="564"/>
      <c r="END30" s="3"/>
      <c r="ENE30" s="426"/>
      <c r="ENF30" s="3"/>
      <c r="ENG30" s="564"/>
      <c r="ENH30" s="3"/>
      <c r="ENI30" s="426"/>
      <c r="ENJ30" s="3"/>
      <c r="ENK30" s="564"/>
      <c r="ENL30" s="3"/>
      <c r="ENM30" s="426"/>
      <c r="ENN30" s="3"/>
      <c r="ENO30" s="564"/>
      <c r="ENP30" s="3"/>
      <c r="ENQ30" s="426"/>
      <c r="ENR30" s="3"/>
      <c r="ENS30" s="564"/>
      <c r="ENT30" s="3"/>
      <c r="ENU30" s="426"/>
      <c r="ENV30" s="3"/>
      <c r="ENW30" s="564"/>
      <c r="ENX30" s="3"/>
      <c r="ENY30" s="426"/>
      <c r="ENZ30" s="3"/>
      <c r="EOA30" s="564"/>
      <c r="EOB30" s="3"/>
      <c r="EOC30" s="426"/>
      <c r="EOD30" s="3"/>
      <c r="EOE30" s="564"/>
      <c r="EOF30" s="3"/>
      <c r="EOG30" s="426"/>
      <c r="EOH30" s="3"/>
      <c r="EOI30" s="564"/>
      <c r="EOJ30" s="3"/>
      <c r="EOK30" s="426"/>
      <c r="EOL30" s="3"/>
      <c r="EOM30" s="564"/>
      <c r="EON30" s="3"/>
      <c r="EOO30" s="426"/>
      <c r="EOP30" s="3"/>
      <c r="EOQ30" s="564"/>
      <c r="EOR30" s="3"/>
      <c r="EOS30" s="426"/>
      <c r="EOT30" s="3"/>
      <c r="EOU30" s="564"/>
      <c r="EOV30" s="3"/>
      <c r="EOW30" s="426"/>
      <c r="EOX30" s="3"/>
      <c r="EOY30" s="564"/>
      <c r="EOZ30" s="3"/>
      <c r="EPA30" s="426"/>
      <c r="EPB30" s="3"/>
      <c r="EPC30" s="564"/>
      <c r="EPD30" s="3"/>
      <c r="EPE30" s="426"/>
      <c r="EPF30" s="3"/>
      <c r="EPG30" s="564"/>
      <c r="EPH30" s="3"/>
      <c r="EPI30" s="426"/>
      <c r="EPJ30" s="3"/>
      <c r="EPK30" s="564"/>
      <c r="EPL30" s="3"/>
      <c r="EPM30" s="426"/>
      <c r="EPN30" s="3"/>
      <c r="EPO30" s="564"/>
      <c r="EPP30" s="3"/>
      <c r="EPQ30" s="426"/>
      <c r="EPR30" s="3"/>
      <c r="EPS30" s="564"/>
      <c r="EPT30" s="3"/>
      <c r="EPU30" s="426"/>
      <c r="EPV30" s="3"/>
      <c r="EPW30" s="564"/>
      <c r="EPX30" s="3"/>
      <c r="EPY30" s="426"/>
      <c r="EPZ30" s="3"/>
      <c r="EQA30" s="564"/>
      <c r="EQB30" s="3"/>
      <c r="EQC30" s="426"/>
      <c r="EQD30" s="3"/>
      <c r="EQE30" s="564"/>
      <c r="EQF30" s="3"/>
      <c r="EQG30" s="426"/>
      <c r="EQH30" s="3"/>
      <c r="EQI30" s="564"/>
      <c r="EQJ30" s="3"/>
      <c r="EQK30" s="426"/>
      <c r="EQL30" s="3"/>
      <c r="EQM30" s="564"/>
      <c r="EQN30" s="3"/>
      <c r="EQO30" s="426"/>
      <c r="EQP30" s="3"/>
      <c r="EQQ30" s="564"/>
      <c r="EQR30" s="3"/>
      <c r="EQS30" s="426"/>
      <c r="EQT30" s="3"/>
      <c r="EQU30" s="564"/>
      <c r="EQV30" s="3"/>
      <c r="EQW30" s="426"/>
      <c r="EQX30" s="3"/>
      <c r="EQY30" s="564"/>
      <c r="EQZ30" s="3"/>
      <c r="ERA30" s="426"/>
      <c r="ERB30" s="3"/>
      <c r="ERC30" s="564"/>
      <c r="ERD30" s="3"/>
      <c r="ERE30" s="426"/>
      <c r="ERF30" s="3"/>
      <c r="ERG30" s="564"/>
      <c r="ERH30" s="3"/>
      <c r="ERI30" s="426"/>
      <c r="ERJ30" s="3"/>
      <c r="ERK30" s="564"/>
      <c r="ERL30" s="3"/>
      <c r="ERM30" s="426"/>
      <c r="ERN30" s="3"/>
      <c r="ERO30" s="564"/>
      <c r="ERP30" s="3"/>
      <c r="ERQ30" s="426"/>
      <c r="ERR30" s="3"/>
      <c r="ERS30" s="564"/>
      <c r="ERT30" s="3"/>
      <c r="ERU30" s="426"/>
      <c r="ERV30" s="3"/>
      <c r="ERW30" s="564"/>
      <c r="ERX30" s="3"/>
      <c r="ERY30" s="426"/>
      <c r="ERZ30" s="3"/>
      <c r="ESA30" s="564"/>
      <c r="ESB30" s="3"/>
      <c r="ESC30" s="426"/>
      <c r="ESD30" s="3"/>
      <c r="ESE30" s="564"/>
      <c r="ESF30" s="3"/>
      <c r="ESG30" s="426"/>
      <c r="ESH30" s="3"/>
      <c r="ESI30" s="564"/>
      <c r="ESJ30" s="3"/>
      <c r="ESK30" s="426"/>
      <c r="ESL30" s="3"/>
      <c r="ESM30" s="564"/>
      <c r="ESN30" s="3"/>
      <c r="ESO30" s="426"/>
      <c r="ESP30" s="3"/>
      <c r="ESQ30" s="564"/>
      <c r="ESR30" s="3"/>
      <c r="ESS30" s="426"/>
      <c r="EST30" s="3"/>
      <c r="ESU30" s="564"/>
      <c r="ESV30" s="3"/>
      <c r="ESW30" s="426"/>
      <c r="ESX30" s="3"/>
      <c r="ESY30" s="564"/>
      <c r="ESZ30" s="3"/>
      <c r="ETA30" s="426"/>
      <c r="ETB30" s="3"/>
      <c r="ETC30" s="564"/>
      <c r="ETD30" s="3"/>
      <c r="ETE30" s="426"/>
      <c r="ETF30" s="3"/>
      <c r="ETG30" s="564"/>
      <c r="ETH30" s="3"/>
      <c r="ETI30" s="426"/>
      <c r="ETJ30" s="3"/>
      <c r="ETK30" s="564"/>
      <c r="ETL30" s="3"/>
      <c r="ETM30" s="426"/>
      <c r="ETN30" s="3"/>
      <c r="ETO30" s="564"/>
      <c r="ETP30" s="3"/>
      <c r="ETQ30" s="426"/>
      <c r="ETR30" s="3"/>
      <c r="ETS30" s="564"/>
      <c r="ETT30" s="3"/>
      <c r="ETU30" s="426"/>
      <c r="ETV30" s="3"/>
      <c r="ETW30" s="564"/>
      <c r="ETX30" s="3"/>
      <c r="ETY30" s="426"/>
      <c r="ETZ30" s="3"/>
      <c r="EUA30" s="564"/>
      <c r="EUB30" s="3"/>
      <c r="EUC30" s="426"/>
      <c r="EUD30" s="3"/>
      <c r="EUE30" s="564"/>
      <c r="EUF30" s="3"/>
      <c r="EUG30" s="426"/>
      <c r="EUH30" s="3"/>
      <c r="EUI30" s="564"/>
      <c r="EUJ30" s="3"/>
      <c r="EUK30" s="426"/>
      <c r="EUL30" s="3"/>
      <c r="EUM30" s="564"/>
      <c r="EUN30" s="3"/>
      <c r="EUO30" s="426"/>
      <c r="EUP30" s="3"/>
      <c r="EUQ30" s="564"/>
      <c r="EUR30" s="3"/>
      <c r="EUS30" s="426"/>
      <c r="EUT30" s="3"/>
      <c r="EUU30" s="564"/>
      <c r="EUV30" s="3"/>
      <c r="EUW30" s="426"/>
      <c r="EUX30" s="3"/>
      <c r="EUY30" s="564"/>
      <c r="EUZ30" s="3"/>
      <c r="EVA30" s="426"/>
      <c r="EVB30" s="3"/>
      <c r="EVC30" s="564"/>
      <c r="EVD30" s="3"/>
      <c r="EVE30" s="426"/>
      <c r="EVF30" s="3"/>
      <c r="EVG30" s="564"/>
      <c r="EVH30" s="3"/>
      <c r="EVI30" s="426"/>
      <c r="EVJ30" s="3"/>
      <c r="EVK30" s="564"/>
      <c r="EVL30" s="3"/>
      <c r="EVM30" s="426"/>
      <c r="EVN30" s="3"/>
      <c r="EVO30" s="564"/>
      <c r="EVP30" s="3"/>
      <c r="EVQ30" s="426"/>
      <c r="EVR30" s="3"/>
      <c r="EVS30" s="564"/>
      <c r="EVT30" s="3"/>
      <c r="EVU30" s="426"/>
      <c r="EVV30" s="3"/>
      <c r="EVW30" s="564"/>
      <c r="EVX30" s="3"/>
      <c r="EVY30" s="426"/>
      <c r="EVZ30" s="3"/>
      <c r="EWA30" s="564"/>
      <c r="EWB30" s="3"/>
      <c r="EWC30" s="426"/>
      <c r="EWD30" s="3"/>
      <c r="EWE30" s="564"/>
      <c r="EWF30" s="3"/>
      <c r="EWG30" s="426"/>
      <c r="EWH30" s="3"/>
      <c r="EWI30" s="564"/>
      <c r="EWJ30" s="3"/>
      <c r="EWK30" s="426"/>
      <c r="EWL30" s="3"/>
      <c r="EWM30" s="564"/>
      <c r="EWN30" s="3"/>
      <c r="EWO30" s="426"/>
      <c r="EWP30" s="3"/>
      <c r="EWQ30" s="564"/>
      <c r="EWR30" s="3"/>
      <c r="EWS30" s="426"/>
      <c r="EWT30" s="3"/>
      <c r="EWU30" s="564"/>
      <c r="EWV30" s="3"/>
      <c r="EWW30" s="426"/>
      <c r="EWX30" s="3"/>
      <c r="EWY30" s="564"/>
      <c r="EWZ30" s="3"/>
      <c r="EXA30" s="426"/>
      <c r="EXB30" s="3"/>
      <c r="EXC30" s="564"/>
      <c r="EXD30" s="3"/>
      <c r="EXE30" s="426"/>
      <c r="EXF30" s="3"/>
      <c r="EXG30" s="564"/>
      <c r="EXH30" s="3"/>
      <c r="EXI30" s="426"/>
      <c r="EXJ30" s="3"/>
      <c r="EXK30" s="564"/>
      <c r="EXL30" s="3"/>
      <c r="EXM30" s="426"/>
      <c r="EXN30" s="3"/>
      <c r="EXO30" s="564"/>
      <c r="EXP30" s="3"/>
      <c r="EXQ30" s="426"/>
      <c r="EXR30" s="3"/>
      <c r="EXS30" s="564"/>
      <c r="EXT30" s="3"/>
      <c r="EXU30" s="426"/>
      <c r="EXV30" s="3"/>
      <c r="EXW30" s="564"/>
      <c r="EXX30" s="3"/>
      <c r="EXY30" s="426"/>
      <c r="EXZ30" s="3"/>
      <c r="EYA30" s="564"/>
      <c r="EYB30" s="3"/>
      <c r="EYC30" s="426"/>
      <c r="EYD30" s="3"/>
      <c r="EYE30" s="564"/>
      <c r="EYF30" s="3"/>
      <c r="EYG30" s="426"/>
      <c r="EYH30" s="3"/>
      <c r="EYI30" s="564"/>
      <c r="EYJ30" s="3"/>
      <c r="EYK30" s="426"/>
      <c r="EYL30" s="3"/>
      <c r="EYM30" s="564"/>
      <c r="EYN30" s="3"/>
      <c r="EYO30" s="426"/>
      <c r="EYP30" s="3"/>
      <c r="EYQ30" s="564"/>
      <c r="EYR30" s="3"/>
      <c r="EYS30" s="426"/>
      <c r="EYT30" s="3"/>
      <c r="EYU30" s="564"/>
      <c r="EYV30" s="3"/>
      <c r="EYW30" s="426"/>
      <c r="EYX30" s="3"/>
      <c r="EYY30" s="564"/>
      <c r="EYZ30" s="3"/>
      <c r="EZA30" s="426"/>
      <c r="EZB30" s="3"/>
      <c r="EZC30" s="564"/>
      <c r="EZD30" s="3"/>
      <c r="EZE30" s="426"/>
      <c r="EZF30" s="3"/>
      <c r="EZG30" s="564"/>
      <c r="EZH30" s="3"/>
      <c r="EZI30" s="426"/>
      <c r="EZJ30" s="3"/>
      <c r="EZK30" s="564"/>
      <c r="EZL30" s="3"/>
      <c r="EZM30" s="426"/>
      <c r="EZN30" s="3"/>
      <c r="EZO30" s="564"/>
      <c r="EZP30" s="3"/>
      <c r="EZQ30" s="426"/>
      <c r="EZR30" s="3"/>
      <c r="EZS30" s="564"/>
      <c r="EZT30" s="3"/>
      <c r="EZU30" s="426"/>
      <c r="EZV30" s="3"/>
      <c r="EZW30" s="564"/>
      <c r="EZX30" s="3"/>
      <c r="EZY30" s="426"/>
      <c r="EZZ30" s="3"/>
      <c r="FAA30" s="564"/>
      <c r="FAB30" s="3"/>
      <c r="FAC30" s="426"/>
      <c r="FAD30" s="3"/>
      <c r="FAE30" s="564"/>
      <c r="FAF30" s="3"/>
      <c r="FAG30" s="426"/>
      <c r="FAH30" s="3"/>
      <c r="FAI30" s="564"/>
      <c r="FAJ30" s="3"/>
      <c r="FAK30" s="426"/>
      <c r="FAL30" s="3"/>
      <c r="FAM30" s="564"/>
      <c r="FAN30" s="3"/>
      <c r="FAO30" s="426"/>
      <c r="FAP30" s="3"/>
      <c r="FAQ30" s="564"/>
      <c r="FAR30" s="3"/>
      <c r="FAS30" s="426"/>
      <c r="FAT30" s="3"/>
      <c r="FAU30" s="564"/>
      <c r="FAV30" s="3"/>
      <c r="FAW30" s="426"/>
      <c r="FAX30" s="3"/>
      <c r="FAY30" s="564"/>
      <c r="FAZ30" s="3"/>
      <c r="FBA30" s="426"/>
      <c r="FBB30" s="3"/>
      <c r="FBC30" s="564"/>
      <c r="FBD30" s="3"/>
      <c r="FBE30" s="426"/>
      <c r="FBF30" s="3"/>
      <c r="FBG30" s="564"/>
      <c r="FBH30" s="3"/>
      <c r="FBI30" s="426"/>
      <c r="FBJ30" s="3"/>
      <c r="FBK30" s="564"/>
      <c r="FBL30" s="3"/>
      <c r="FBM30" s="426"/>
      <c r="FBN30" s="3"/>
      <c r="FBO30" s="564"/>
      <c r="FBP30" s="3"/>
      <c r="FBQ30" s="426"/>
      <c r="FBR30" s="3"/>
      <c r="FBS30" s="564"/>
      <c r="FBT30" s="3"/>
      <c r="FBU30" s="426"/>
      <c r="FBV30" s="3"/>
      <c r="FBW30" s="564"/>
      <c r="FBX30" s="3"/>
      <c r="FBY30" s="426"/>
      <c r="FBZ30" s="3"/>
      <c r="FCA30" s="564"/>
      <c r="FCB30" s="3"/>
      <c r="FCC30" s="426"/>
      <c r="FCD30" s="3"/>
      <c r="FCE30" s="564"/>
      <c r="FCF30" s="3"/>
      <c r="FCG30" s="426"/>
      <c r="FCH30" s="3"/>
      <c r="FCI30" s="564"/>
      <c r="FCJ30" s="3"/>
      <c r="FCK30" s="426"/>
      <c r="FCL30" s="3"/>
      <c r="FCM30" s="564"/>
      <c r="FCN30" s="3"/>
      <c r="FCO30" s="426"/>
      <c r="FCP30" s="3"/>
      <c r="FCQ30" s="564"/>
      <c r="FCR30" s="3"/>
      <c r="FCS30" s="426"/>
      <c r="FCT30" s="3"/>
      <c r="FCU30" s="564"/>
      <c r="FCV30" s="3"/>
      <c r="FCW30" s="426"/>
      <c r="FCX30" s="3"/>
      <c r="FCY30" s="564"/>
      <c r="FCZ30" s="3"/>
      <c r="FDA30" s="426"/>
      <c r="FDB30" s="3"/>
      <c r="FDC30" s="564"/>
      <c r="FDD30" s="3"/>
      <c r="FDE30" s="426"/>
      <c r="FDF30" s="3"/>
      <c r="FDG30" s="564"/>
      <c r="FDH30" s="3"/>
      <c r="FDI30" s="426"/>
      <c r="FDJ30" s="3"/>
      <c r="FDK30" s="564"/>
      <c r="FDL30" s="3"/>
      <c r="FDM30" s="426"/>
      <c r="FDN30" s="3"/>
      <c r="FDO30" s="564"/>
      <c r="FDP30" s="3"/>
      <c r="FDQ30" s="426"/>
      <c r="FDR30" s="3"/>
      <c r="FDS30" s="564"/>
      <c r="FDT30" s="3"/>
      <c r="FDU30" s="426"/>
      <c r="FDV30" s="3"/>
      <c r="FDW30" s="564"/>
      <c r="FDX30" s="3"/>
      <c r="FDY30" s="426"/>
      <c r="FDZ30" s="3"/>
      <c r="FEA30" s="564"/>
      <c r="FEB30" s="3"/>
      <c r="FEC30" s="426"/>
      <c r="FED30" s="3"/>
      <c r="FEE30" s="564"/>
      <c r="FEF30" s="3"/>
      <c r="FEG30" s="426"/>
      <c r="FEH30" s="3"/>
      <c r="FEI30" s="564"/>
      <c r="FEJ30" s="3"/>
      <c r="FEK30" s="426"/>
      <c r="FEL30" s="3"/>
      <c r="FEM30" s="564"/>
      <c r="FEN30" s="3"/>
      <c r="FEO30" s="426"/>
      <c r="FEP30" s="3"/>
      <c r="FEQ30" s="564"/>
      <c r="FER30" s="3"/>
      <c r="FES30" s="426"/>
      <c r="FET30" s="3"/>
      <c r="FEU30" s="564"/>
      <c r="FEV30" s="3"/>
      <c r="FEW30" s="426"/>
      <c r="FEX30" s="3"/>
      <c r="FEY30" s="564"/>
      <c r="FEZ30" s="3"/>
      <c r="FFA30" s="426"/>
      <c r="FFB30" s="3"/>
      <c r="FFC30" s="564"/>
      <c r="FFD30" s="3"/>
      <c r="FFE30" s="426"/>
      <c r="FFF30" s="3"/>
      <c r="FFG30" s="564"/>
      <c r="FFH30" s="3"/>
      <c r="FFI30" s="426"/>
      <c r="FFJ30" s="3"/>
      <c r="FFK30" s="564"/>
      <c r="FFL30" s="3"/>
      <c r="FFM30" s="426"/>
      <c r="FFN30" s="3"/>
      <c r="FFO30" s="564"/>
      <c r="FFP30" s="3"/>
      <c r="FFQ30" s="426"/>
      <c r="FFR30" s="3"/>
      <c r="FFS30" s="564"/>
      <c r="FFT30" s="3"/>
      <c r="FFU30" s="426"/>
      <c r="FFV30" s="3"/>
      <c r="FFW30" s="564"/>
      <c r="FFX30" s="3"/>
      <c r="FFY30" s="426"/>
      <c r="FFZ30" s="3"/>
      <c r="FGA30" s="564"/>
      <c r="FGB30" s="3"/>
      <c r="FGC30" s="426"/>
      <c r="FGD30" s="3"/>
      <c r="FGE30" s="564"/>
      <c r="FGF30" s="3"/>
      <c r="FGG30" s="426"/>
      <c r="FGH30" s="3"/>
      <c r="FGI30" s="564"/>
      <c r="FGJ30" s="3"/>
      <c r="FGK30" s="426"/>
      <c r="FGL30" s="3"/>
      <c r="FGM30" s="564"/>
      <c r="FGN30" s="3"/>
      <c r="FGO30" s="426"/>
      <c r="FGP30" s="3"/>
      <c r="FGQ30" s="564"/>
      <c r="FGR30" s="3"/>
      <c r="FGS30" s="426"/>
      <c r="FGT30" s="3"/>
      <c r="FGU30" s="564"/>
      <c r="FGV30" s="3"/>
      <c r="FGW30" s="426"/>
      <c r="FGX30" s="3"/>
      <c r="FGY30" s="564"/>
      <c r="FGZ30" s="3"/>
      <c r="FHA30" s="426"/>
      <c r="FHB30" s="3"/>
      <c r="FHC30" s="564"/>
      <c r="FHD30" s="3"/>
      <c r="FHE30" s="426"/>
      <c r="FHF30" s="3"/>
      <c r="FHG30" s="564"/>
      <c r="FHH30" s="3"/>
      <c r="FHI30" s="426"/>
      <c r="FHJ30" s="3"/>
      <c r="FHK30" s="564"/>
      <c r="FHL30" s="3"/>
      <c r="FHM30" s="426"/>
      <c r="FHN30" s="3"/>
      <c r="FHO30" s="564"/>
      <c r="FHP30" s="3"/>
      <c r="FHQ30" s="426"/>
      <c r="FHR30" s="3"/>
      <c r="FHS30" s="564"/>
      <c r="FHT30" s="3"/>
      <c r="FHU30" s="426"/>
      <c r="FHV30" s="3"/>
      <c r="FHW30" s="564"/>
      <c r="FHX30" s="3"/>
      <c r="FHY30" s="426"/>
      <c r="FHZ30" s="3"/>
      <c r="FIA30" s="564"/>
      <c r="FIB30" s="3"/>
      <c r="FIC30" s="426"/>
      <c r="FID30" s="3"/>
      <c r="FIE30" s="564"/>
      <c r="FIF30" s="3"/>
      <c r="FIG30" s="426"/>
      <c r="FIH30" s="3"/>
      <c r="FII30" s="564"/>
      <c r="FIJ30" s="3"/>
      <c r="FIK30" s="426"/>
      <c r="FIL30" s="3"/>
      <c r="FIM30" s="564"/>
      <c r="FIN30" s="3"/>
      <c r="FIO30" s="426"/>
      <c r="FIP30" s="3"/>
      <c r="FIQ30" s="564"/>
      <c r="FIR30" s="3"/>
      <c r="FIS30" s="426"/>
      <c r="FIT30" s="3"/>
      <c r="FIU30" s="564"/>
      <c r="FIV30" s="3"/>
      <c r="FIW30" s="426"/>
      <c r="FIX30" s="3"/>
      <c r="FIY30" s="564"/>
      <c r="FIZ30" s="3"/>
      <c r="FJA30" s="426"/>
      <c r="FJB30" s="3"/>
      <c r="FJC30" s="564"/>
      <c r="FJD30" s="3"/>
      <c r="FJE30" s="426"/>
      <c r="FJF30" s="3"/>
      <c r="FJG30" s="564"/>
      <c r="FJH30" s="3"/>
      <c r="FJI30" s="426"/>
      <c r="FJJ30" s="3"/>
      <c r="FJK30" s="564"/>
      <c r="FJL30" s="3"/>
      <c r="FJM30" s="426"/>
      <c r="FJN30" s="3"/>
      <c r="FJO30" s="564"/>
      <c r="FJP30" s="3"/>
      <c r="FJQ30" s="426"/>
      <c r="FJR30" s="3"/>
      <c r="FJS30" s="564"/>
      <c r="FJT30" s="3"/>
      <c r="FJU30" s="426"/>
      <c r="FJV30" s="3"/>
      <c r="FJW30" s="564"/>
      <c r="FJX30" s="3"/>
      <c r="FJY30" s="426"/>
      <c r="FJZ30" s="3"/>
      <c r="FKA30" s="564"/>
      <c r="FKB30" s="3"/>
      <c r="FKC30" s="426"/>
      <c r="FKD30" s="3"/>
      <c r="FKE30" s="564"/>
      <c r="FKF30" s="3"/>
      <c r="FKG30" s="426"/>
      <c r="FKH30" s="3"/>
      <c r="FKI30" s="564"/>
      <c r="FKJ30" s="3"/>
      <c r="FKK30" s="426"/>
      <c r="FKL30" s="3"/>
      <c r="FKM30" s="564"/>
      <c r="FKN30" s="3"/>
      <c r="FKO30" s="426"/>
      <c r="FKP30" s="3"/>
      <c r="FKQ30" s="564"/>
      <c r="FKR30" s="3"/>
      <c r="FKS30" s="426"/>
      <c r="FKT30" s="3"/>
      <c r="FKU30" s="564"/>
      <c r="FKV30" s="3"/>
      <c r="FKW30" s="426"/>
      <c r="FKX30" s="3"/>
      <c r="FKY30" s="564"/>
      <c r="FKZ30" s="3"/>
      <c r="FLA30" s="426"/>
      <c r="FLB30" s="3"/>
      <c r="FLC30" s="564"/>
      <c r="FLD30" s="3"/>
      <c r="FLE30" s="426"/>
      <c r="FLF30" s="3"/>
      <c r="FLG30" s="564"/>
      <c r="FLH30" s="3"/>
      <c r="FLI30" s="426"/>
      <c r="FLJ30" s="3"/>
      <c r="FLK30" s="564"/>
      <c r="FLL30" s="3"/>
      <c r="FLM30" s="426"/>
      <c r="FLN30" s="3"/>
      <c r="FLO30" s="564"/>
      <c r="FLP30" s="3"/>
      <c r="FLQ30" s="426"/>
      <c r="FLR30" s="3"/>
      <c r="FLS30" s="564"/>
      <c r="FLT30" s="3"/>
      <c r="FLU30" s="426"/>
      <c r="FLV30" s="3"/>
      <c r="FLW30" s="564"/>
      <c r="FLX30" s="3"/>
      <c r="FLY30" s="426"/>
      <c r="FLZ30" s="3"/>
      <c r="FMA30" s="564"/>
      <c r="FMB30" s="3"/>
      <c r="FMC30" s="426"/>
      <c r="FMD30" s="3"/>
      <c r="FME30" s="564"/>
      <c r="FMF30" s="3"/>
      <c r="FMG30" s="426"/>
      <c r="FMH30" s="3"/>
      <c r="FMI30" s="564"/>
      <c r="FMJ30" s="3"/>
      <c r="FMK30" s="426"/>
      <c r="FML30" s="3"/>
      <c r="FMM30" s="564"/>
      <c r="FMN30" s="3"/>
      <c r="FMO30" s="426"/>
      <c r="FMP30" s="3"/>
      <c r="FMQ30" s="564"/>
      <c r="FMR30" s="3"/>
      <c r="FMS30" s="426"/>
      <c r="FMT30" s="3"/>
      <c r="FMU30" s="564"/>
      <c r="FMV30" s="3"/>
      <c r="FMW30" s="426"/>
      <c r="FMX30" s="3"/>
      <c r="FMY30" s="564"/>
      <c r="FMZ30" s="3"/>
      <c r="FNA30" s="426"/>
      <c r="FNB30" s="3"/>
      <c r="FNC30" s="564"/>
      <c r="FND30" s="3"/>
      <c r="FNE30" s="426"/>
      <c r="FNF30" s="3"/>
      <c r="FNG30" s="564"/>
      <c r="FNH30" s="3"/>
      <c r="FNI30" s="426"/>
      <c r="FNJ30" s="3"/>
      <c r="FNK30" s="564"/>
      <c r="FNL30" s="3"/>
      <c r="FNM30" s="426"/>
      <c r="FNN30" s="3"/>
      <c r="FNO30" s="564"/>
      <c r="FNP30" s="3"/>
      <c r="FNQ30" s="426"/>
      <c r="FNR30" s="3"/>
      <c r="FNS30" s="564"/>
      <c r="FNT30" s="3"/>
      <c r="FNU30" s="426"/>
      <c r="FNV30" s="3"/>
      <c r="FNW30" s="564"/>
      <c r="FNX30" s="3"/>
      <c r="FNY30" s="426"/>
      <c r="FNZ30" s="3"/>
      <c r="FOA30" s="564"/>
      <c r="FOB30" s="3"/>
      <c r="FOC30" s="426"/>
      <c r="FOD30" s="3"/>
      <c r="FOE30" s="564"/>
      <c r="FOF30" s="3"/>
      <c r="FOG30" s="426"/>
      <c r="FOH30" s="3"/>
      <c r="FOI30" s="564"/>
      <c r="FOJ30" s="3"/>
      <c r="FOK30" s="426"/>
      <c r="FOL30" s="3"/>
      <c r="FOM30" s="564"/>
      <c r="FON30" s="3"/>
      <c r="FOO30" s="426"/>
      <c r="FOP30" s="3"/>
      <c r="FOQ30" s="564"/>
      <c r="FOR30" s="3"/>
      <c r="FOS30" s="426"/>
      <c r="FOT30" s="3"/>
      <c r="FOU30" s="564"/>
      <c r="FOV30" s="3"/>
      <c r="FOW30" s="426"/>
      <c r="FOX30" s="3"/>
      <c r="FOY30" s="564"/>
      <c r="FOZ30" s="3"/>
      <c r="FPA30" s="426"/>
      <c r="FPB30" s="3"/>
      <c r="FPC30" s="564"/>
      <c r="FPD30" s="3"/>
      <c r="FPE30" s="426"/>
      <c r="FPF30" s="3"/>
      <c r="FPG30" s="564"/>
      <c r="FPH30" s="3"/>
      <c r="FPI30" s="426"/>
      <c r="FPJ30" s="3"/>
      <c r="FPK30" s="564"/>
      <c r="FPL30" s="3"/>
      <c r="FPM30" s="426"/>
      <c r="FPN30" s="3"/>
      <c r="FPO30" s="564"/>
      <c r="FPP30" s="3"/>
      <c r="FPQ30" s="426"/>
      <c r="FPR30" s="3"/>
      <c r="FPS30" s="564"/>
      <c r="FPT30" s="3"/>
      <c r="FPU30" s="426"/>
      <c r="FPV30" s="3"/>
      <c r="FPW30" s="564"/>
      <c r="FPX30" s="3"/>
      <c r="FPY30" s="426"/>
      <c r="FPZ30" s="3"/>
      <c r="FQA30" s="564"/>
      <c r="FQB30" s="3"/>
      <c r="FQC30" s="426"/>
      <c r="FQD30" s="3"/>
      <c r="FQE30" s="564"/>
      <c r="FQF30" s="3"/>
      <c r="FQG30" s="426"/>
      <c r="FQH30" s="3"/>
      <c r="FQI30" s="564"/>
      <c r="FQJ30" s="3"/>
      <c r="FQK30" s="426"/>
      <c r="FQL30" s="3"/>
      <c r="FQM30" s="564"/>
      <c r="FQN30" s="3"/>
      <c r="FQO30" s="426"/>
      <c r="FQP30" s="3"/>
      <c r="FQQ30" s="564"/>
      <c r="FQR30" s="3"/>
      <c r="FQS30" s="426"/>
      <c r="FQT30" s="3"/>
      <c r="FQU30" s="564"/>
      <c r="FQV30" s="3"/>
      <c r="FQW30" s="426"/>
      <c r="FQX30" s="3"/>
      <c r="FQY30" s="564"/>
      <c r="FQZ30" s="3"/>
      <c r="FRA30" s="426"/>
      <c r="FRB30" s="3"/>
      <c r="FRC30" s="564"/>
      <c r="FRD30" s="3"/>
      <c r="FRE30" s="426"/>
      <c r="FRF30" s="3"/>
      <c r="FRG30" s="564"/>
      <c r="FRH30" s="3"/>
      <c r="FRI30" s="426"/>
      <c r="FRJ30" s="3"/>
      <c r="FRK30" s="564"/>
      <c r="FRL30" s="3"/>
      <c r="FRM30" s="426"/>
      <c r="FRN30" s="3"/>
      <c r="FRO30" s="564"/>
      <c r="FRP30" s="3"/>
      <c r="FRQ30" s="426"/>
      <c r="FRR30" s="3"/>
      <c r="FRS30" s="564"/>
      <c r="FRT30" s="3"/>
      <c r="FRU30" s="426"/>
      <c r="FRV30" s="3"/>
      <c r="FRW30" s="564"/>
      <c r="FRX30" s="3"/>
      <c r="FRY30" s="426"/>
      <c r="FRZ30" s="3"/>
      <c r="FSA30" s="564"/>
      <c r="FSB30" s="3"/>
      <c r="FSC30" s="426"/>
      <c r="FSD30" s="3"/>
      <c r="FSE30" s="564"/>
      <c r="FSF30" s="3"/>
      <c r="FSG30" s="426"/>
      <c r="FSH30" s="3"/>
      <c r="FSI30" s="564"/>
      <c r="FSJ30" s="3"/>
      <c r="FSK30" s="426"/>
      <c r="FSL30" s="3"/>
      <c r="FSM30" s="564"/>
      <c r="FSN30" s="3"/>
      <c r="FSO30" s="426"/>
      <c r="FSP30" s="3"/>
      <c r="FSQ30" s="564"/>
      <c r="FSR30" s="3"/>
      <c r="FSS30" s="426"/>
      <c r="FST30" s="3"/>
      <c r="FSU30" s="564"/>
      <c r="FSV30" s="3"/>
      <c r="FSW30" s="426"/>
      <c r="FSX30" s="3"/>
      <c r="FSY30" s="564"/>
      <c r="FSZ30" s="3"/>
      <c r="FTA30" s="426"/>
      <c r="FTB30" s="3"/>
      <c r="FTC30" s="564"/>
      <c r="FTD30" s="3"/>
      <c r="FTE30" s="426"/>
      <c r="FTF30" s="3"/>
      <c r="FTG30" s="564"/>
      <c r="FTH30" s="3"/>
      <c r="FTI30" s="426"/>
      <c r="FTJ30" s="3"/>
      <c r="FTK30" s="564"/>
      <c r="FTL30" s="3"/>
      <c r="FTM30" s="426"/>
      <c r="FTN30" s="3"/>
      <c r="FTO30" s="564"/>
      <c r="FTP30" s="3"/>
      <c r="FTQ30" s="426"/>
      <c r="FTR30" s="3"/>
      <c r="FTS30" s="564"/>
      <c r="FTT30" s="3"/>
      <c r="FTU30" s="426"/>
      <c r="FTV30" s="3"/>
      <c r="FTW30" s="564"/>
      <c r="FTX30" s="3"/>
      <c r="FTY30" s="426"/>
      <c r="FTZ30" s="3"/>
      <c r="FUA30" s="564"/>
      <c r="FUB30" s="3"/>
      <c r="FUC30" s="426"/>
      <c r="FUD30" s="3"/>
      <c r="FUE30" s="564"/>
      <c r="FUF30" s="3"/>
      <c r="FUG30" s="426"/>
      <c r="FUH30" s="3"/>
      <c r="FUI30" s="564"/>
      <c r="FUJ30" s="3"/>
      <c r="FUK30" s="426"/>
      <c r="FUL30" s="3"/>
      <c r="FUM30" s="564"/>
      <c r="FUN30" s="3"/>
      <c r="FUO30" s="426"/>
      <c r="FUP30" s="3"/>
      <c r="FUQ30" s="564"/>
      <c r="FUR30" s="3"/>
      <c r="FUS30" s="426"/>
      <c r="FUT30" s="3"/>
      <c r="FUU30" s="564"/>
      <c r="FUV30" s="3"/>
      <c r="FUW30" s="426"/>
      <c r="FUX30" s="3"/>
      <c r="FUY30" s="564"/>
      <c r="FUZ30" s="3"/>
      <c r="FVA30" s="426"/>
      <c r="FVB30" s="3"/>
      <c r="FVC30" s="564"/>
      <c r="FVD30" s="3"/>
      <c r="FVE30" s="426"/>
      <c r="FVF30" s="3"/>
      <c r="FVG30" s="564"/>
      <c r="FVH30" s="3"/>
      <c r="FVI30" s="426"/>
      <c r="FVJ30" s="3"/>
      <c r="FVK30" s="564"/>
      <c r="FVL30" s="3"/>
      <c r="FVM30" s="426"/>
      <c r="FVN30" s="3"/>
      <c r="FVO30" s="564"/>
      <c r="FVP30" s="3"/>
      <c r="FVQ30" s="426"/>
      <c r="FVR30" s="3"/>
      <c r="FVS30" s="564"/>
      <c r="FVT30" s="3"/>
      <c r="FVU30" s="426"/>
      <c r="FVV30" s="3"/>
      <c r="FVW30" s="564"/>
      <c r="FVX30" s="3"/>
      <c r="FVY30" s="426"/>
      <c r="FVZ30" s="3"/>
      <c r="FWA30" s="564"/>
      <c r="FWB30" s="3"/>
      <c r="FWC30" s="426"/>
      <c r="FWD30" s="3"/>
      <c r="FWE30" s="564"/>
      <c r="FWF30" s="3"/>
      <c r="FWG30" s="426"/>
      <c r="FWH30" s="3"/>
      <c r="FWI30" s="564"/>
      <c r="FWJ30" s="3"/>
      <c r="FWK30" s="426"/>
      <c r="FWL30" s="3"/>
      <c r="FWM30" s="564"/>
      <c r="FWN30" s="3"/>
      <c r="FWO30" s="426"/>
      <c r="FWP30" s="3"/>
      <c r="FWQ30" s="564"/>
      <c r="FWR30" s="3"/>
      <c r="FWS30" s="426"/>
      <c r="FWT30" s="3"/>
      <c r="FWU30" s="564"/>
      <c r="FWV30" s="3"/>
      <c r="FWW30" s="426"/>
      <c r="FWX30" s="3"/>
      <c r="FWY30" s="564"/>
      <c r="FWZ30" s="3"/>
      <c r="FXA30" s="426"/>
      <c r="FXB30" s="3"/>
      <c r="FXC30" s="564"/>
      <c r="FXD30" s="3"/>
      <c r="FXE30" s="426"/>
      <c r="FXF30" s="3"/>
      <c r="FXG30" s="564"/>
      <c r="FXH30" s="3"/>
      <c r="FXI30" s="426"/>
      <c r="FXJ30" s="3"/>
      <c r="FXK30" s="564"/>
      <c r="FXL30" s="3"/>
      <c r="FXM30" s="426"/>
      <c r="FXN30" s="3"/>
      <c r="FXO30" s="564"/>
      <c r="FXP30" s="3"/>
      <c r="FXQ30" s="426"/>
      <c r="FXR30" s="3"/>
      <c r="FXS30" s="564"/>
      <c r="FXT30" s="3"/>
      <c r="FXU30" s="426"/>
      <c r="FXV30" s="3"/>
      <c r="FXW30" s="564"/>
      <c r="FXX30" s="3"/>
      <c r="FXY30" s="426"/>
      <c r="FXZ30" s="3"/>
      <c r="FYA30" s="564"/>
      <c r="FYB30" s="3"/>
      <c r="FYC30" s="426"/>
      <c r="FYD30" s="3"/>
      <c r="FYE30" s="564"/>
      <c r="FYF30" s="3"/>
      <c r="FYG30" s="426"/>
      <c r="FYH30" s="3"/>
      <c r="FYI30" s="564"/>
      <c r="FYJ30" s="3"/>
      <c r="FYK30" s="426"/>
      <c r="FYL30" s="3"/>
      <c r="FYM30" s="564"/>
      <c r="FYN30" s="3"/>
      <c r="FYO30" s="426"/>
      <c r="FYP30" s="3"/>
      <c r="FYQ30" s="564"/>
      <c r="FYR30" s="3"/>
      <c r="FYS30" s="426"/>
      <c r="FYT30" s="3"/>
      <c r="FYU30" s="564"/>
      <c r="FYV30" s="3"/>
      <c r="FYW30" s="426"/>
      <c r="FYX30" s="3"/>
      <c r="FYY30" s="564"/>
      <c r="FYZ30" s="3"/>
      <c r="FZA30" s="426"/>
      <c r="FZB30" s="3"/>
      <c r="FZC30" s="564"/>
      <c r="FZD30" s="3"/>
      <c r="FZE30" s="426"/>
      <c r="FZF30" s="3"/>
      <c r="FZG30" s="564"/>
      <c r="FZH30" s="3"/>
      <c r="FZI30" s="426"/>
      <c r="FZJ30" s="3"/>
      <c r="FZK30" s="564"/>
      <c r="FZL30" s="3"/>
      <c r="FZM30" s="426"/>
      <c r="FZN30" s="3"/>
      <c r="FZO30" s="564"/>
      <c r="FZP30" s="3"/>
      <c r="FZQ30" s="426"/>
      <c r="FZR30" s="3"/>
      <c r="FZS30" s="564"/>
      <c r="FZT30" s="3"/>
      <c r="FZU30" s="426"/>
      <c r="FZV30" s="3"/>
      <c r="FZW30" s="564"/>
      <c r="FZX30" s="3"/>
      <c r="FZY30" s="426"/>
      <c r="FZZ30" s="3"/>
      <c r="GAA30" s="564"/>
      <c r="GAB30" s="3"/>
      <c r="GAC30" s="426"/>
      <c r="GAD30" s="3"/>
      <c r="GAE30" s="564"/>
      <c r="GAF30" s="3"/>
      <c r="GAG30" s="426"/>
      <c r="GAH30" s="3"/>
      <c r="GAI30" s="564"/>
      <c r="GAJ30" s="3"/>
      <c r="GAK30" s="426"/>
      <c r="GAL30" s="3"/>
      <c r="GAM30" s="564"/>
      <c r="GAN30" s="3"/>
      <c r="GAO30" s="426"/>
      <c r="GAP30" s="3"/>
      <c r="GAQ30" s="564"/>
      <c r="GAR30" s="3"/>
      <c r="GAS30" s="426"/>
      <c r="GAT30" s="3"/>
      <c r="GAU30" s="564"/>
      <c r="GAV30" s="3"/>
      <c r="GAW30" s="426"/>
      <c r="GAX30" s="3"/>
      <c r="GAY30" s="564"/>
      <c r="GAZ30" s="3"/>
      <c r="GBA30" s="426"/>
      <c r="GBB30" s="3"/>
      <c r="GBC30" s="564"/>
      <c r="GBD30" s="3"/>
      <c r="GBE30" s="426"/>
      <c r="GBF30" s="3"/>
      <c r="GBG30" s="564"/>
      <c r="GBH30" s="3"/>
      <c r="GBI30" s="426"/>
      <c r="GBJ30" s="3"/>
      <c r="GBK30" s="564"/>
      <c r="GBL30" s="3"/>
      <c r="GBM30" s="426"/>
      <c r="GBN30" s="3"/>
      <c r="GBO30" s="564"/>
      <c r="GBP30" s="3"/>
      <c r="GBQ30" s="426"/>
      <c r="GBR30" s="3"/>
      <c r="GBS30" s="564"/>
      <c r="GBT30" s="3"/>
      <c r="GBU30" s="426"/>
      <c r="GBV30" s="3"/>
      <c r="GBW30" s="564"/>
      <c r="GBX30" s="3"/>
      <c r="GBY30" s="426"/>
      <c r="GBZ30" s="3"/>
      <c r="GCA30" s="564"/>
      <c r="GCB30" s="3"/>
      <c r="GCC30" s="426"/>
      <c r="GCD30" s="3"/>
      <c r="GCE30" s="564"/>
      <c r="GCF30" s="3"/>
      <c r="GCG30" s="426"/>
      <c r="GCH30" s="3"/>
      <c r="GCI30" s="564"/>
      <c r="GCJ30" s="3"/>
      <c r="GCK30" s="426"/>
      <c r="GCL30" s="3"/>
      <c r="GCM30" s="564"/>
      <c r="GCN30" s="3"/>
      <c r="GCO30" s="426"/>
      <c r="GCP30" s="3"/>
      <c r="GCQ30" s="564"/>
      <c r="GCR30" s="3"/>
      <c r="GCS30" s="426"/>
      <c r="GCT30" s="3"/>
      <c r="GCU30" s="564"/>
      <c r="GCV30" s="3"/>
      <c r="GCW30" s="426"/>
      <c r="GCX30" s="3"/>
      <c r="GCY30" s="564"/>
      <c r="GCZ30" s="3"/>
      <c r="GDA30" s="426"/>
      <c r="GDB30" s="3"/>
      <c r="GDC30" s="564"/>
      <c r="GDD30" s="3"/>
      <c r="GDE30" s="426"/>
      <c r="GDF30" s="3"/>
      <c r="GDG30" s="564"/>
      <c r="GDH30" s="3"/>
      <c r="GDI30" s="426"/>
      <c r="GDJ30" s="3"/>
      <c r="GDK30" s="564"/>
      <c r="GDL30" s="3"/>
      <c r="GDM30" s="426"/>
      <c r="GDN30" s="3"/>
      <c r="GDO30" s="564"/>
      <c r="GDP30" s="3"/>
      <c r="GDQ30" s="426"/>
      <c r="GDR30" s="3"/>
      <c r="GDS30" s="564"/>
      <c r="GDT30" s="3"/>
      <c r="GDU30" s="426"/>
      <c r="GDV30" s="3"/>
      <c r="GDW30" s="564"/>
      <c r="GDX30" s="3"/>
      <c r="GDY30" s="426"/>
      <c r="GDZ30" s="3"/>
      <c r="GEA30" s="564"/>
      <c r="GEB30" s="3"/>
      <c r="GEC30" s="426"/>
      <c r="GED30" s="3"/>
      <c r="GEE30" s="564"/>
      <c r="GEF30" s="3"/>
      <c r="GEG30" s="426"/>
      <c r="GEH30" s="3"/>
      <c r="GEI30" s="564"/>
      <c r="GEJ30" s="3"/>
      <c r="GEK30" s="426"/>
      <c r="GEL30" s="3"/>
      <c r="GEM30" s="564"/>
      <c r="GEN30" s="3"/>
      <c r="GEO30" s="426"/>
      <c r="GEP30" s="3"/>
      <c r="GEQ30" s="564"/>
      <c r="GER30" s="3"/>
      <c r="GES30" s="426"/>
      <c r="GET30" s="3"/>
      <c r="GEU30" s="564"/>
      <c r="GEV30" s="3"/>
      <c r="GEW30" s="426"/>
      <c r="GEX30" s="3"/>
      <c r="GEY30" s="564"/>
      <c r="GEZ30" s="3"/>
      <c r="GFA30" s="426"/>
      <c r="GFB30" s="3"/>
      <c r="GFC30" s="564"/>
      <c r="GFD30" s="3"/>
      <c r="GFE30" s="426"/>
      <c r="GFF30" s="3"/>
      <c r="GFG30" s="564"/>
      <c r="GFH30" s="3"/>
      <c r="GFI30" s="426"/>
      <c r="GFJ30" s="3"/>
      <c r="GFK30" s="564"/>
      <c r="GFL30" s="3"/>
      <c r="GFM30" s="426"/>
      <c r="GFN30" s="3"/>
      <c r="GFO30" s="564"/>
      <c r="GFP30" s="3"/>
      <c r="GFQ30" s="426"/>
      <c r="GFR30" s="3"/>
      <c r="GFS30" s="564"/>
      <c r="GFT30" s="3"/>
      <c r="GFU30" s="426"/>
      <c r="GFV30" s="3"/>
      <c r="GFW30" s="564"/>
      <c r="GFX30" s="3"/>
      <c r="GFY30" s="426"/>
      <c r="GFZ30" s="3"/>
      <c r="GGA30" s="564"/>
      <c r="GGB30" s="3"/>
      <c r="GGC30" s="426"/>
      <c r="GGD30" s="3"/>
      <c r="GGE30" s="564"/>
      <c r="GGF30" s="3"/>
      <c r="GGG30" s="426"/>
      <c r="GGH30" s="3"/>
      <c r="GGI30" s="564"/>
      <c r="GGJ30" s="3"/>
      <c r="GGK30" s="426"/>
      <c r="GGL30" s="3"/>
      <c r="GGM30" s="564"/>
      <c r="GGN30" s="3"/>
      <c r="GGO30" s="426"/>
      <c r="GGP30" s="3"/>
      <c r="GGQ30" s="564"/>
      <c r="GGR30" s="3"/>
      <c r="GGS30" s="426"/>
      <c r="GGT30" s="3"/>
      <c r="GGU30" s="564"/>
      <c r="GGV30" s="3"/>
      <c r="GGW30" s="426"/>
      <c r="GGX30" s="3"/>
      <c r="GGY30" s="564"/>
      <c r="GGZ30" s="3"/>
      <c r="GHA30" s="426"/>
      <c r="GHB30" s="3"/>
      <c r="GHC30" s="564"/>
      <c r="GHD30" s="3"/>
      <c r="GHE30" s="426"/>
      <c r="GHF30" s="3"/>
      <c r="GHG30" s="564"/>
      <c r="GHH30" s="3"/>
      <c r="GHI30" s="426"/>
      <c r="GHJ30" s="3"/>
      <c r="GHK30" s="564"/>
      <c r="GHL30" s="3"/>
      <c r="GHM30" s="426"/>
      <c r="GHN30" s="3"/>
      <c r="GHO30" s="564"/>
      <c r="GHP30" s="3"/>
      <c r="GHQ30" s="426"/>
      <c r="GHR30" s="3"/>
      <c r="GHS30" s="564"/>
      <c r="GHT30" s="3"/>
      <c r="GHU30" s="426"/>
      <c r="GHV30" s="3"/>
      <c r="GHW30" s="564"/>
      <c r="GHX30" s="3"/>
      <c r="GHY30" s="426"/>
      <c r="GHZ30" s="3"/>
      <c r="GIA30" s="564"/>
      <c r="GIB30" s="3"/>
      <c r="GIC30" s="426"/>
      <c r="GID30" s="3"/>
      <c r="GIE30" s="564"/>
      <c r="GIF30" s="3"/>
      <c r="GIG30" s="426"/>
      <c r="GIH30" s="3"/>
      <c r="GII30" s="564"/>
      <c r="GIJ30" s="3"/>
      <c r="GIK30" s="426"/>
      <c r="GIL30" s="3"/>
      <c r="GIM30" s="564"/>
      <c r="GIN30" s="3"/>
      <c r="GIO30" s="426"/>
      <c r="GIP30" s="3"/>
      <c r="GIQ30" s="564"/>
      <c r="GIR30" s="3"/>
      <c r="GIS30" s="426"/>
      <c r="GIT30" s="3"/>
      <c r="GIU30" s="564"/>
      <c r="GIV30" s="3"/>
      <c r="GIW30" s="426"/>
      <c r="GIX30" s="3"/>
      <c r="GIY30" s="564"/>
      <c r="GIZ30" s="3"/>
      <c r="GJA30" s="426"/>
      <c r="GJB30" s="3"/>
      <c r="GJC30" s="564"/>
      <c r="GJD30" s="3"/>
      <c r="GJE30" s="426"/>
      <c r="GJF30" s="3"/>
      <c r="GJG30" s="564"/>
      <c r="GJH30" s="3"/>
      <c r="GJI30" s="426"/>
      <c r="GJJ30" s="3"/>
      <c r="GJK30" s="564"/>
      <c r="GJL30" s="3"/>
      <c r="GJM30" s="426"/>
      <c r="GJN30" s="3"/>
      <c r="GJO30" s="564"/>
      <c r="GJP30" s="3"/>
      <c r="GJQ30" s="426"/>
      <c r="GJR30" s="3"/>
      <c r="GJS30" s="564"/>
      <c r="GJT30" s="3"/>
      <c r="GJU30" s="426"/>
      <c r="GJV30" s="3"/>
      <c r="GJW30" s="564"/>
      <c r="GJX30" s="3"/>
      <c r="GJY30" s="426"/>
      <c r="GJZ30" s="3"/>
      <c r="GKA30" s="564"/>
      <c r="GKB30" s="3"/>
      <c r="GKC30" s="426"/>
      <c r="GKD30" s="3"/>
      <c r="GKE30" s="564"/>
      <c r="GKF30" s="3"/>
      <c r="GKG30" s="426"/>
      <c r="GKH30" s="3"/>
      <c r="GKI30" s="564"/>
      <c r="GKJ30" s="3"/>
      <c r="GKK30" s="426"/>
      <c r="GKL30" s="3"/>
      <c r="GKM30" s="564"/>
      <c r="GKN30" s="3"/>
      <c r="GKO30" s="426"/>
      <c r="GKP30" s="3"/>
      <c r="GKQ30" s="564"/>
      <c r="GKR30" s="3"/>
      <c r="GKS30" s="426"/>
      <c r="GKT30" s="3"/>
      <c r="GKU30" s="564"/>
      <c r="GKV30" s="3"/>
      <c r="GKW30" s="426"/>
      <c r="GKX30" s="3"/>
      <c r="GKY30" s="564"/>
      <c r="GKZ30" s="3"/>
      <c r="GLA30" s="426"/>
      <c r="GLB30" s="3"/>
      <c r="GLC30" s="564"/>
      <c r="GLD30" s="3"/>
      <c r="GLE30" s="426"/>
      <c r="GLF30" s="3"/>
      <c r="GLG30" s="564"/>
      <c r="GLH30" s="3"/>
      <c r="GLI30" s="426"/>
      <c r="GLJ30" s="3"/>
      <c r="GLK30" s="564"/>
      <c r="GLL30" s="3"/>
      <c r="GLM30" s="426"/>
      <c r="GLN30" s="3"/>
      <c r="GLO30" s="564"/>
      <c r="GLP30" s="3"/>
      <c r="GLQ30" s="426"/>
      <c r="GLR30" s="3"/>
      <c r="GLS30" s="564"/>
      <c r="GLT30" s="3"/>
      <c r="GLU30" s="426"/>
      <c r="GLV30" s="3"/>
      <c r="GLW30" s="564"/>
      <c r="GLX30" s="3"/>
      <c r="GLY30" s="426"/>
      <c r="GLZ30" s="3"/>
      <c r="GMA30" s="564"/>
      <c r="GMB30" s="3"/>
      <c r="GMC30" s="426"/>
      <c r="GMD30" s="3"/>
      <c r="GME30" s="564"/>
      <c r="GMF30" s="3"/>
      <c r="GMG30" s="426"/>
      <c r="GMH30" s="3"/>
      <c r="GMI30" s="564"/>
      <c r="GMJ30" s="3"/>
      <c r="GMK30" s="426"/>
      <c r="GML30" s="3"/>
      <c r="GMM30" s="564"/>
      <c r="GMN30" s="3"/>
      <c r="GMO30" s="426"/>
      <c r="GMP30" s="3"/>
      <c r="GMQ30" s="564"/>
      <c r="GMR30" s="3"/>
      <c r="GMS30" s="426"/>
      <c r="GMT30" s="3"/>
      <c r="GMU30" s="564"/>
      <c r="GMV30" s="3"/>
      <c r="GMW30" s="426"/>
      <c r="GMX30" s="3"/>
      <c r="GMY30" s="564"/>
      <c r="GMZ30" s="3"/>
      <c r="GNA30" s="426"/>
      <c r="GNB30" s="3"/>
      <c r="GNC30" s="564"/>
      <c r="GND30" s="3"/>
      <c r="GNE30" s="426"/>
      <c r="GNF30" s="3"/>
      <c r="GNG30" s="564"/>
      <c r="GNH30" s="3"/>
      <c r="GNI30" s="426"/>
      <c r="GNJ30" s="3"/>
      <c r="GNK30" s="564"/>
      <c r="GNL30" s="3"/>
      <c r="GNM30" s="426"/>
      <c r="GNN30" s="3"/>
      <c r="GNO30" s="564"/>
      <c r="GNP30" s="3"/>
      <c r="GNQ30" s="426"/>
      <c r="GNR30" s="3"/>
      <c r="GNS30" s="564"/>
      <c r="GNT30" s="3"/>
      <c r="GNU30" s="426"/>
      <c r="GNV30" s="3"/>
      <c r="GNW30" s="564"/>
      <c r="GNX30" s="3"/>
      <c r="GNY30" s="426"/>
      <c r="GNZ30" s="3"/>
      <c r="GOA30" s="564"/>
      <c r="GOB30" s="3"/>
      <c r="GOC30" s="426"/>
      <c r="GOD30" s="3"/>
      <c r="GOE30" s="564"/>
      <c r="GOF30" s="3"/>
      <c r="GOG30" s="426"/>
      <c r="GOH30" s="3"/>
      <c r="GOI30" s="564"/>
      <c r="GOJ30" s="3"/>
      <c r="GOK30" s="426"/>
      <c r="GOL30" s="3"/>
      <c r="GOM30" s="564"/>
      <c r="GON30" s="3"/>
      <c r="GOO30" s="426"/>
      <c r="GOP30" s="3"/>
      <c r="GOQ30" s="564"/>
      <c r="GOR30" s="3"/>
      <c r="GOS30" s="426"/>
      <c r="GOT30" s="3"/>
      <c r="GOU30" s="564"/>
      <c r="GOV30" s="3"/>
      <c r="GOW30" s="426"/>
      <c r="GOX30" s="3"/>
      <c r="GOY30" s="564"/>
      <c r="GOZ30" s="3"/>
      <c r="GPA30" s="426"/>
      <c r="GPB30" s="3"/>
      <c r="GPC30" s="564"/>
      <c r="GPD30" s="3"/>
      <c r="GPE30" s="426"/>
      <c r="GPF30" s="3"/>
      <c r="GPG30" s="564"/>
      <c r="GPH30" s="3"/>
      <c r="GPI30" s="426"/>
      <c r="GPJ30" s="3"/>
      <c r="GPK30" s="564"/>
      <c r="GPL30" s="3"/>
      <c r="GPM30" s="426"/>
      <c r="GPN30" s="3"/>
      <c r="GPO30" s="564"/>
      <c r="GPP30" s="3"/>
      <c r="GPQ30" s="426"/>
      <c r="GPR30" s="3"/>
      <c r="GPS30" s="564"/>
      <c r="GPT30" s="3"/>
      <c r="GPU30" s="426"/>
      <c r="GPV30" s="3"/>
      <c r="GPW30" s="564"/>
      <c r="GPX30" s="3"/>
      <c r="GPY30" s="426"/>
      <c r="GPZ30" s="3"/>
      <c r="GQA30" s="564"/>
      <c r="GQB30" s="3"/>
      <c r="GQC30" s="426"/>
      <c r="GQD30" s="3"/>
      <c r="GQE30" s="564"/>
      <c r="GQF30" s="3"/>
      <c r="GQG30" s="426"/>
      <c r="GQH30" s="3"/>
      <c r="GQI30" s="564"/>
      <c r="GQJ30" s="3"/>
      <c r="GQK30" s="426"/>
      <c r="GQL30" s="3"/>
      <c r="GQM30" s="564"/>
      <c r="GQN30" s="3"/>
      <c r="GQO30" s="426"/>
      <c r="GQP30" s="3"/>
      <c r="GQQ30" s="564"/>
      <c r="GQR30" s="3"/>
      <c r="GQS30" s="426"/>
      <c r="GQT30" s="3"/>
      <c r="GQU30" s="564"/>
      <c r="GQV30" s="3"/>
      <c r="GQW30" s="426"/>
      <c r="GQX30" s="3"/>
      <c r="GQY30" s="564"/>
      <c r="GQZ30" s="3"/>
      <c r="GRA30" s="426"/>
      <c r="GRB30" s="3"/>
      <c r="GRC30" s="564"/>
      <c r="GRD30" s="3"/>
      <c r="GRE30" s="426"/>
      <c r="GRF30" s="3"/>
      <c r="GRG30" s="564"/>
      <c r="GRH30" s="3"/>
      <c r="GRI30" s="426"/>
      <c r="GRJ30" s="3"/>
      <c r="GRK30" s="564"/>
      <c r="GRL30" s="3"/>
      <c r="GRM30" s="426"/>
      <c r="GRN30" s="3"/>
      <c r="GRO30" s="564"/>
      <c r="GRP30" s="3"/>
      <c r="GRQ30" s="426"/>
      <c r="GRR30" s="3"/>
      <c r="GRS30" s="564"/>
      <c r="GRT30" s="3"/>
      <c r="GRU30" s="426"/>
      <c r="GRV30" s="3"/>
      <c r="GRW30" s="564"/>
      <c r="GRX30" s="3"/>
      <c r="GRY30" s="426"/>
      <c r="GRZ30" s="3"/>
      <c r="GSA30" s="564"/>
      <c r="GSB30" s="3"/>
      <c r="GSC30" s="426"/>
      <c r="GSD30" s="3"/>
      <c r="GSE30" s="564"/>
      <c r="GSF30" s="3"/>
      <c r="GSG30" s="426"/>
      <c r="GSH30" s="3"/>
      <c r="GSI30" s="564"/>
      <c r="GSJ30" s="3"/>
      <c r="GSK30" s="426"/>
      <c r="GSL30" s="3"/>
      <c r="GSM30" s="564"/>
      <c r="GSN30" s="3"/>
      <c r="GSO30" s="426"/>
      <c r="GSP30" s="3"/>
      <c r="GSQ30" s="564"/>
      <c r="GSR30" s="3"/>
      <c r="GSS30" s="426"/>
      <c r="GST30" s="3"/>
      <c r="GSU30" s="564"/>
      <c r="GSV30" s="3"/>
      <c r="GSW30" s="426"/>
      <c r="GSX30" s="3"/>
      <c r="GSY30" s="564"/>
      <c r="GSZ30" s="3"/>
      <c r="GTA30" s="426"/>
      <c r="GTB30" s="3"/>
      <c r="GTC30" s="564"/>
      <c r="GTD30" s="3"/>
      <c r="GTE30" s="426"/>
      <c r="GTF30" s="3"/>
      <c r="GTG30" s="564"/>
      <c r="GTH30" s="3"/>
      <c r="GTI30" s="426"/>
      <c r="GTJ30" s="3"/>
      <c r="GTK30" s="564"/>
      <c r="GTL30" s="3"/>
      <c r="GTM30" s="426"/>
      <c r="GTN30" s="3"/>
      <c r="GTO30" s="564"/>
      <c r="GTP30" s="3"/>
      <c r="GTQ30" s="426"/>
      <c r="GTR30" s="3"/>
      <c r="GTS30" s="564"/>
      <c r="GTT30" s="3"/>
      <c r="GTU30" s="426"/>
      <c r="GTV30" s="3"/>
      <c r="GTW30" s="564"/>
      <c r="GTX30" s="3"/>
      <c r="GTY30" s="426"/>
      <c r="GTZ30" s="3"/>
      <c r="GUA30" s="564"/>
      <c r="GUB30" s="3"/>
      <c r="GUC30" s="426"/>
      <c r="GUD30" s="3"/>
      <c r="GUE30" s="564"/>
      <c r="GUF30" s="3"/>
      <c r="GUG30" s="426"/>
      <c r="GUH30" s="3"/>
      <c r="GUI30" s="564"/>
      <c r="GUJ30" s="3"/>
      <c r="GUK30" s="426"/>
      <c r="GUL30" s="3"/>
      <c r="GUM30" s="564"/>
      <c r="GUN30" s="3"/>
      <c r="GUO30" s="426"/>
      <c r="GUP30" s="3"/>
      <c r="GUQ30" s="564"/>
      <c r="GUR30" s="3"/>
      <c r="GUS30" s="426"/>
      <c r="GUT30" s="3"/>
      <c r="GUU30" s="564"/>
      <c r="GUV30" s="3"/>
      <c r="GUW30" s="426"/>
      <c r="GUX30" s="3"/>
      <c r="GUY30" s="564"/>
      <c r="GUZ30" s="3"/>
      <c r="GVA30" s="426"/>
      <c r="GVB30" s="3"/>
      <c r="GVC30" s="564"/>
      <c r="GVD30" s="3"/>
      <c r="GVE30" s="426"/>
      <c r="GVF30" s="3"/>
      <c r="GVG30" s="564"/>
      <c r="GVH30" s="3"/>
      <c r="GVI30" s="426"/>
      <c r="GVJ30" s="3"/>
      <c r="GVK30" s="564"/>
      <c r="GVL30" s="3"/>
      <c r="GVM30" s="426"/>
      <c r="GVN30" s="3"/>
      <c r="GVO30" s="564"/>
      <c r="GVP30" s="3"/>
      <c r="GVQ30" s="426"/>
      <c r="GVR30" s="3"/>
      <c r="GVS30" s="564"/>
      <c r="GVT30" s="3"/>
      <c r="GVU30" s="426"/>
      <c r="GVV30" s="3"/>
      <c r="GVW30" s="564"/>
      <c r="GVX30" s="3"/>
      <c r="GVY30" s="426"/>
      <c r="GVZ30" s="3"/>
      <c r="GWA30" s="564"/>
      <c r="GWB30" s="3"/>
      <c r="GWC30" s="426"/>
      <c r="GWD30" s="3"/>
      <c r="GWE30" s="564"/>
      <c r="GWF30" s="3"/>
      <c r="GWG30" s="426"/>
      <c r="GWH30" s="3"/>
      <c r="GWI30" s="564"/>
      <c r="GWJ30" s="3"/>
      <c r="GWK30" s="426"/>
      <c r="GWL30" s="3"/>
      <c r="GWM30" s="564"/>
      <c r="GWN30" s="3"/>
      <c r="GWO30" s="426"/>
      <c r="GWP30" s="3"/>
      <c r="GWQ30" s="564"/>
      <c r="GWR30" s="3"/>
      <c r="GWS30" s="426"/>
      <c r="GWT30" s="3"/>
      <c r="GWU30" s="564"/>
      <c r="GWV30" s="3"/>
      <c r="GWW30" s="426"/>
      <c r="GWX30" s="3"/>
      <c r="GWY30" s="564"/>
      <c r="GWZ30" s="3"/>
      <c r="GXA30" s="426"/>
      <c r="GXB30" s="3"/>
      <c r="GXC30" s="564"/>
      <c r="GXD30" s="3"/>
      <c r="GXE30" s="426"/>
      <c r="GXF30" s="3"/>
      <c r="GXG30" s="564"/>
      <c r="GXH30" s="3"/>
      <c r="GXI30" s="426"/>
      <c r="GXJ30" s="3"/>
      <c r="GXK30" s="564"/>
      <c r="GXL30" s="3"/>
      <c r="GXM30" s="426"/>
      <c r="GXN30" s="3"/>
      <c r="GXO30" s="564"/>
      <c r="GXP30" s="3"/>
      <c r="GXQ30" s="426"/>
      <c r="GXR30" s="3"/>
      <c r="GXS30" s="564"/>
      <c r="GXT30" s="3"/>
      <c r="GXU30" s="426"/>
      <c r="GXV30" s="3"/>
      <c r="GXW30" s="564"/>
      <c r="GXX30" s="3"/>
      <c r="GXY30" s="426"/>
      <c r="GXZ30" s="3"/>
      <c r="GYA30" s="564"/>
      <c r="GYB30" s="3"/>
      <c r="GYC30" s="426"/>
      <c r="GYD30" s="3"/>
      <c r="GYE30" s="564"/>
      <c r="GYF30" s="3"/>
      <c r="GYG30" s="426"/>
      <c r="GYH30" s="3"/>
      <c r="GYI30" s="564"/>
      <c r="GYJ30" s="3"/>
      <c r="GYK30" s="426"/>
      <c r="GYL30" s="3"/>
      <c r="GYM30" s="564"/>
      <c r="GYN30" s="3"/>
      <c r="GYO30" s="426"/>
      <c r="GYP30" s="3"/>
      <c r="GYQ30" s="564"/>
      <c r="GYR30" s="3"/>
      <c r="GYS30" s="426"/>
      <c r="GYT30" s="3"/>
      <c r="GYU30" s="564"/>
      <c r="GYV30" s="3"/>
      <c r="GYW30" s="426"/>
      <c r="GYX30" s="3"/>
      <c r="GYY30" s="564"/>
      <c r="GYZ30" s="3"/>
      <c r="GZA30" s="426"/>
      <c r="GZB30" s="3"/>
      <c r="GZC30" s="564"/>
      <c r="GZD30" s="3"/>
      <c r="GZE30" s="426"/>
      <c r="GZF30" s="3"/>
      <c r="GZG30" s="564"/>
      <c r="GZH30" s="3"/>
      <c r="GZI30" s="426"/>
      <c r="GZJ30" s="3"/>
      <c r="GZK30" s="564"/>
      <c r="GZL30" s="3"/>
      <c r="GZM30" s="426"/>
      <c r="GZN30" s="3"/>
      <c r="GZO30" s="564"/>
      <c r="GZP30" s="3"/>
      <c r="GZQ30" s="426"/>
      <c r="GZR30" s="3"/>
      <c r="GZS30" s="564"/>
      <c r="GZT30" s="3"/>
      <c r="GZU30" s="426"/>
      <c r="GZV30" s="3"/>
      <c r="GZW30" s="564"/>
      <c r="GZX30" s="3"/>
      <c r="GZY30" s="426"/>
      <c r="GZZ30" s="3"/>
      <c r="HAA30" s="564"/>
      <c r="HAB30" s="3"/>
      <c r="HAC30" s="426"/>
      <c r="HAD30" s="3"/>
      <c r="HAE30" s="564"/>
      <c r="HAF30" s="3"/>
      <c r="HAG30" s="426"/>
      <c r="HAH30" s="3"/>
      <c r="HAI30" s="564"/>
      <c r="HAJ30" s="3"/>
      <c r="HAK30" s="426"/>
      <c r="HAL30" s="3"/>
      <c r="HAM30" s="564"/>
      <c r="HAN30" s="3"/>
      <c r="HAO30" s="426"/>
      <c r="HAP30" s="3"/>
      <c r="HAQ30" s="564"/>
      <c r="HAR30" s="3"/>
      <c r="HAS30" s="426"/>
      <c r="HAT30" s="3"/>
      <c r="HAU30" s="564"/>
      <c r="HAV30" s="3"/>
      <c r="HAW30" s="426"/>
      <c r="HAX30" s="3"/>
      <c r="HAY30" s="564"/>
      <c r="HAZ30" s="3"/>
      <c r="HBA30" s="426"/>
      <c r="HBB30" s="3"/>
      <c r="HBC30" s="564"/>
      <c r="HBD30" s="3"/>
      <c r="HBE30" s="426"/>
      <c r="HBF30" s="3"/>
      <c r="HBG30" s="564"/>
      <c r="HBH30" s="3"/>
      <c r="HBI30" s="426"/>
      <c r="HBJ30" s="3"/>
      <c r="HBK30" s="564"/>
      <c r="HBL30" s="3"/>
      <c r="HBM30" s="426"/>
      <c r="HBN30" s="3"/>
      <c r="HBO30" s="564"/>
      <c r="HBP30" s="3"/>
      <c r="HBQ30" s="426"/>
      <c r="HBR30" s="3"/>
      <c r="HBS30" s="564"/>
      <c r="HBT30" s="3"/>
      <c r="HBU30" s="426"/>
      <c r="HBV30" s="3"/>
      <c r="HBW30" s="564"/>
      <c r="HBX30" s="3"/>
      <c r="HBY30" s="426"/>
      <c r="HBZ30" s="3"/>
      <c r="HCA30" s="564"/>
      <c r="HCB30" s="3"/>
      <c r="HCC30" s="426"/>
      <c r="HCD30" s="3"/>
      <c r="HCE30" s="564"/>
      <c r="HCF30" s="3"/>
      <c r="HCG30" s="426"/>
      <c r="HCH30" s="3"/>
      <c r="HCI30" s="564"/>
      <c r="HCJ30" s="3"/>
      <c r="HCK30" s="426"/>
      <c r="HCL30" s="3"/>
      <c r="HCM30" s="564"/>
      <c r="HCN30" s="3"/>
      <c r="HCO30" s="426"/>
      <c r="HCP30" s="3"/>
      <c r="HCQ30" s="564"/>
      <c r="HCR30" s="3"/>
      <c r="HCS30" s="426"/>
      <c r="HCT30" s="3"/>
      <c r="HCU30" s="564"/>
      <c r="HCV30" s="3"/>
      <c r="HCW30" s="426"/>
      <c r="HCX30" s="3"/>
      <c r="HCY30" s="564"/>
      <c r="HCZ30" s="3"/>
      <c r="HDA30" s="426"/>
      <c r="HDB30" s="3"/>
      <c r="HDC30" s="564"/>
      <c r="HDD30" s="3"/>
      <c r="HDE30" s="426"/>
      <c r="HDF30" s="3"/>
      <c r="HDG30" s="564"/>
      <c r="HDH30" s="3"/>
      <c r="HDI30" s="426"/>
      <c r="HDJ30" s="3"/>
      <c r="HDK30" s="564"/>
      <c r="HDL30" s="3"/>
      <c r="HDM30" s="426"/>
      <c r="HDN30" s="3"/>
      <c r="HDO30" s="564"/>
      <c r="HDP30" s="3"/>
      <c r="HDQ30" s="426"/>
      <c r="HDR30" s="3"/>
      <c r="HDS30" s="564"/>
      <c r="HDT30" s="3"/>
      <c r="HDU30" s="426"/>
      <c r="HDV30" s="3"/>
      <c r="HDW30" s="564"/>
      <c r="HDX30" s="3"/>
      <c r="HDY30" s="426"/>
      <c r="HDZ30" s="3"/>
      <c r="HEA30" s="564"/>
      <c r="HEB30" s="3"/>
      <c r="HEC30" s="426"/>
      <c r="HED30" s="3"/>
      <c r="HEE30" s="564"/>
      <c r="HEF30" s="3"/>
      <c r="HEG30" s="426"/>
      <c r="HEH30" s="3"/>
      <c r="HEI30" s="564"/>
      <c r="HEJ30" s="3"/>
      <c r="HEK30" s="426"/>
      <c r="HEL30" s="3"/>
      <c r="HEM30" s="564"/>
      <c r="HEN30" s="3"/>
      <c r="HEO30" s="426"/>
      <c r="HEP30" s="3"/>
      <c r="HEQ30" s="564"/>
      <c r="HER30" s="3"/>
      <c r="HES30" s="426"/>
      <c r="HET30" s="3"/>
      <c r="HEU30" s="564"/>
      <c r="HEV30" s="3"/>
      <c r="HEW30" s="426"/>
      <c r="HEX30" s="3"/>
      <c r="HEY30" s="564"/>
      <c r="HEZ30" s="3"/>
      <c r="HFA30" s="426"/>
      <c r="HFB30" s="3"/>
      <c r="HFC30" s="564"/>
      <c r="HFD30" s="3"/>
      <c r="HFE30" s="426"/>
      <c r="HFF30" s="3"/>
      <c r="HFG30" s="564"/>
      <c r="HFH30" s="3"/>
      <c r="HFI30" s="426"/>
      <c r="HFJ30" s="3"/>
      <c r="HFK30" s="564"/>
      <c r="HFL30" s="3"/>
      <c r="HFM30" s="426"/>
      <c r="HFN30" s="3"/>
      <c r="HFO30" s="564"/>
      <c r="HFP30" s="3"/>
      <c r="HFQ30" s="426"/>
      <c r="HFR30" s="3"/>
      <c r="HFS30" s="564"/>
      <c r="HFT30" s="3"/>
      <c r="HFU30" s="426"/>
      <c r="HFV30" s="3"/>
      <c r="HFW30" s="564"/>
      <c r="HFX30" s="3"/>
      <c r="HFY30" s="426"/>
      <c r="HFZ30" s="3"/>
      <c r="HGA30" s="564"/>
      <c r="HGB30" s="3"/>
      <c r="HGC30" s="426"/>
      <c r="HGD30" s="3"/>
      <c r="HGE30" s="564"/>
      <c r="HGF30" s="3"/>
      <c r="HGG30" s="426"/>
      <c r="HGH30" s="3"/>
      <c r="HGI30" s="564"/>
      <c r="HGJ30" s="3"/>
      <c r="HGK30" s="426"/>
      <c r="HGL30" s="3"/>
      <c r="HGM30" s="564"/>
      <c r="HGN30" s="3"/>
      <c r="HGO30" s="426"/>
      <c r="HGP30" s="3"/>
      <c r="HGQ30" s="564"/>
      <c r="HGR30" s="3"/>
      <c r="HGS30" s="426"/>
      <c r="HGT30" s="3"/>
      <c r="HGU30" s="564"/>
      <c r="HGV30" s="3"/>
      <c r="HGW30" s="426"/>
      <c r="HGX30" s="3"/>
      <c r="HGY30" s="564"/>
      <c r="HGZ30" s="3"/>
      <c r="HHA30" s="426"/>
      <c r="HHB30" s="3"/>
      <c r="HHC30" s="564"/>
      <c r="HHD30" s="3"/>
      <c r="HHE30" s="426"/>
      <c r="HHF30" s="3"/>
      <c r="HHG30" s="564"/>
      <c r="HHH30" s="3"/>
      <c r="HHI30" s="426"/>
      <c r="HHJ30" s="3"/>
      <c r="HHK30" s="564"/>
      <c r="HHL30" s="3"/>
      <c r="HHM30" s="426"/>
      <c r="HHN30" s="3"/>
      <c r="HHO30" s="564"/>
      <c r="HHP30" s="3"/>
      <c r="HHQ30" s="426"/>
      <c r="HHR30" s="3"/>
      <c r="HHS30" s="564"/>
      <c r="HHT30" s="3"/>
      <c r="HHU30" s="426"/>
      <c r="HHV30" s="3"/>
      <c r="HHW30" s="564"/>
      <c r="HHX30" s="3"/>
      <c r="HHY30" s="426"/>
      <c r="HHZ30" s="3"/>
      <c r="HIA30" s="564"/>
      <c r="HIB30" s="3"/>
      <c r="HIC30" s="426"/>
      <c r="HID30" s="3"/>
      <c r="HIE30" s="564"/>
      <c r="HIF30" s="3"/>
      <c r="HIG30" s="426"/>
      <c r="HIH30" s="3"/>
      <c r="HII30" s="564"/>
      <c r="HIJ30" s="3"/>
      <c r="HIK30" s="426"/>
      <c r="HIL30" s="3"/>
      <c r="HIM30" s="564"/>
      <c r="HIN30" s="3"/>
      <c r="HIO30" s="426"/>
      <c r="HIP30" s="3"/>
      <c r="HIQ30" s="564"/>
      <c r="HIR30" s="3"/>
      <c r="HIS30" s="426"/>
      <c r="HIT30" s="3"/>
      <c r="HIU30" s="564"/>
      <c r="HIV30" s="3"/>
      <c r="HIW30" s="426"/>
      <c r="HIX30" s="3"/>
      <c r="HIY30" s="564"/>
      <c r="HIZ30" s="3"/>
      <c r="HJA30" s="426"/>
      <c r="HJB30" s="3"/>
      <c r="HJC30" s="564"/>
      <c r="HJD30" s="3"/>
      <c r="HJE30" s="426"/>
      <c r="HJF30" s="3"/>
      <c r="HJG30" s="564"/>
      <c r="HJH30" s="3"/>
      <c r="HJI30" s="426"/>
      <c r="HJJ30" s="3"/>
      <c r="HJK30" s="564"/>
      <c r="HJL30" s="3"/>
      <c r="HJM30" s="426"/>
      <c r="HJN30" s="3"/>
      <c r="HJO30" s="564"/>
      <c r="HJP30" s="3"/>
      <c r="HJQ30" s="426"/>
      <c r="HJR30" s="3"/>
      <c r="HJS30" s="564"/>
      <c r="HJT30" s="3"/>
      <c r="HJU30" s="426"/>
      <c r="HJV30" s="3"/>
      <c r="HJW30" s="564"/>
      <c r="HJX30" s="3"/>
      <c r="HJY30" s="426"/>
      <c r="HJZ30" s="3"/>
      <c r="HKA30" s="564"/>
      <c r="HKB30" s="3"/>
      <c r="HKC30" s="426"/>
      <c r="HKD30" s="3"/>
      <c r="HKE30" s="564"/>
      <c r="HKF30" s="3"/>
      <c r="HKG30" s="426"/>
      <c r="HKH30" s="3"/>
      <c r="HKI30" s="564"/>
      <c r="HKJ30" s="3"/>
      <c r="HKK30" s="426"/>
      <c r="HKL30" s="3"/>
      <c r="HKM30" s="564"/>
      <c r="HKN30" s="3"/>
      <c r="HKO30" s="426"/>
      <c r="HKP30" s="3"/>
      <c r="HKQ30" s="564"/>
      <c r="HKR30" s="3"/>
      <c r="HKS30" s="426"/>
      <c r="HKT30" s="3"/>
      <c r="HKU30" s="564"/>
      <c r="HKV30" s="3"/>
      <c r="HKW30" s="426"/>
      <c r="HKX30" s="3"/>
      <c r="HKY30" s="564"/>
      <c r="HKZ30" s="3"/>
      <c r="HLA30" s="426"/>
      <c r="HLB30" s="3"/>
      <c r="HLC30" s="564"/>
      <c r="HLD30" s="3"/>
      <c r="HLE30" s="426"/>
      <c r="HLF30" s="3"/>
      <c r="HLG30" s="564"/>
      <c r="HLH30" s="3"/>
      <c r="HLI30" s="426"/>
      <c r="HLJ30" s="3"/>
      <c r="HLK30" s="564"/>
      <c r="HLL30" s="3"/>
      <c r="HLM30" s="426"/>
      <c r="HLN30" s="3"/>
      <c r="HLO30" s="564"/>
      <c r="HLP30" s="3"/>
      <c r="HLQ30" s="426"/>
      <c r="HLR30" s="3"/>
      <c r="HLS30" s="564"/>
      <c r="HLT30" s="3"/>
      <c r="HLU30" s="426"/>
      <c r="HLV30" s="3"/>
      <c r="HLW30" s="564"/>
      <c r="HLX30" s="3"/>
      <c r="HLY30" s="426"/>
      <c r="HLZ30" s="3"/>
      <c r="HMA30" s="564"/>
      <c r="HMB30" s="3"/>
      <c r="HMC30" s="426"/>
      <c r="HMD30" s="3"/>
      <c r="HME30" s="564"/>
      <c r="HMF30" s="3"/>
      <c r="HMG30" s="426"/>
      <c r="HMH30" s="3"/>
      <c r="HMI30" s="564"/>
      <c r="HMJ30" s="3"/>
      <c r="HMK30" s="426"/>
      <c r="HML30" s="3"/>
      <c r="HMM30" s="564"/>
      <c r="HMN30" s="3"/>
      <c r="HMO30" s="426"/>
      <c r="HMP30" s="3"/>
      <c r="HMQ30" s="564"/>
      <c r="HMR30" s="3"/>
      <c r="HMS30" s="426"/>
      <c r="HMT30" s="3"/>
      <c r="HMU30" s="564"/>
      <c r="HMV30" s="3"/>
      <c r="HMW30" s="426"/>
      <c r="HMX30" s="3"/>
      <c r="HMY30" s="564"/>
      <c r="HMZ30" s="3"/>
      <c r="HNA30" s="426"/>
      <c r="HNB30" s="3"/>
      <c r="HNC30" s="564"/>
      <c r="HND30" s="3"/>
      <c r="HNE30" s="426"/>
      <c r="HNF30" s="3"/>
      <c r="HNG30" s="564"/>
      <c r="HNH30" s="3"/>
      <c r="HNI30" s="426"/>
      <c r="HNJ30" s="3"/>
      <c r="HNK30" s="564"/>
      <c r="HNL30" s="3"/>
      <c r="HNM30" s="426"/>
      <c r="HNN30" s="3"/>
      <c r="HNO30" s="564"/>
      <c r="HNP30" s="3"/>
      <c r="HNQ30" s="426"/>
      <c r="HNR30" s="3"/>
      <c r="HNS30" s="564"/>
      <c r="HNT30" s="3"/>
      <c r="HNU30" s="426"/>
      <c r="HNV30" s="3"/>
      <c r="HNW30" s="564"/>
      <c r="HNX30" s="3"/>
      <c r="HNY30" s="426"/>
      <c r="HNZ30" s="3"/>
      <c r="HOA30" s="564"/>
      <c r="HOB30" s="3"/>
      <c r="HOC30" s="426"/>
      <c r="HOD30" s="3"/>
      <c r="HOE30" s="564"/>
      <c r="HOF30" s="3"/>
      <c r="HOG30" s="426"/>
      <c r="HOH30" s="3"/>
      <c r="HOI30" s="564"/>
      <c r="HOJ30" s="3"/>
      <c r="HOK30" s="426"/>
      <c r="HOL30" s="3"/>
      <c r="HOM30" s="564"/>
      <c r="HON30" s="3"/>
      <c r="HOO30" s="426"/>
      <c r="HOP30" s="3"/>
      <c r="HOQ30" s="564"/>
      <c r="HOR30" s="3"/>
      <c r="HOS30" s="426"/>
      <c r="HOT30" s="3"/>
      <c r="HOU30" s="564"/>
      <c r="HOV30" s="3"/>
      <c r="HOW30" s="426"/>
      <c r="HOX30" s="3"/>
      <c r="HOY30" s="564"/>
      <c r="HOZ30" s="3"/>
      <c r="HPA30" s="426"/>
      <c r="HPB30" s="3"/>
      <c r="HPC30" s="564"/>
      <c r="HPD30" s="3"/>
      <c r="HPE30" s="426"/>
      <c r="HPF30" s="3"/>
      <c r="HPG30" s="564"/>
      <c r="HPH30" s="3"/>
      <c r="HPI30" s="426"/>
      <c r="HPJ30" s="3"/>
      <c r="HPK30" s="564"/>
      <c r="HPL30" s="3"/>
      <c r="HPM30" s="426"/>
      <c r="HPN30" s="3"/>
      <c r="HPO30" s="564"/>
      <c r="HPP30" s="3"/>
      <c r="HPQ30" s="426"/>
      <c r="HPR30" s="3"/>
      <c r="HPS30" s="564"/>
      <c r="HPT30" s="3"/>
      <c r="HPU30" s="426"/>
      <c r="HPV30" s="3"/>
      <c r="HPW30" s="564"/>
      <c r="HPX30" s="3"/>
      <c r="HPY30" s="426"/>
      <c r="HPZ30" s="3"/>
      <c r="HQA30" s="564"/>
      <c r="HQB30" s="3"/>
      <c r="HQC30" s="426"/>
      <c r="HQD30" s="3"/>
      <c r="HQE30" s="564"/>
      <c r="HQF30" s="3"/>
      <c r="HQG30" s="426"/>
      <c r="HQH30" s="3"/>
      <c r="HQI30" s="564"/>
      <c r="HQJ30" s="3"/>
      <c r="HQK30" s="426"/>
      <c r="HQL30" s="3"/>
      <c r="HQM30" s="564"/>
      <c r="HQN30" s="3"/>
      <c r="HQO30" s="426"/>
      <c r="HQP30" s="3"/>
      <c r="HQQ30" s="564"/>
      <c r="HQR30" s="3"/>
      <c r="HQS30" s="426"/>
      <c r="HQT30" s="3"/>
      <c r="HQU30" s="564"/>
      <c r="HQV30" s="3"/>
      <c r="HQW30" s="426"/>
      <c r="HQX30" s="3"/>
      <c r="HQY30" s="564"/>
      <c r="HQZ30" s="3"/>
      <c r="HRA30" s="426"/>
      <c r="HRB30" s="3"/>
      <c r="HRC30" s="564"/>
      <c r="HRD30" s="3"/>
      <c r="HRE30" s="426"/>
      <c r="HRF30" s="3"/>
      <c r="HRG30" s="564"/>
      <c r="HRH30" s="3"/>
      <c r="HRI30" s="426"/>
      <c r="HRJ30" s="3"/>
      <c r="HRK30" s="564"/>
      <c r="HRL30" s="3"/>
      <c r="HRM30" s="426"/>
      <c r="HRN30" s="3"/>
      <c r="HRO30" s="564"/>
      <c r="HRP30" s="3"/>
      <c r="HRQ30" s="426"/>
      <c r="HRR30" s="3"/>
      <c r="HRS30" s="564"/>
      <c r="HRT30" s="3"/>
      <c r="HRU30" s="426"/>
      <c r="HRV30" s="3"/>
      <c r="HRW30" s="564"/>
      <c r="HRX30" s="3"/>
      <c r="HRY30" s="426"/>
      <c r="HRZ30" s="3"/>
      <c r="HSA30" s="564"/>
      <c r="HSB30" s="3"/>
      <c r="HSC30" s="426"/>
      <c r="HSD30" s="3"/>
      <c r="HSE30" s="564"/>
      <c r="HSF30" s="3"/>
      <c r="HSG30" s="426"/>
      <c r="HSH30" s="3"/>
      <c r="HSI30" s="564"/>
      <c r="HSJ30" s="3"/>
      <c r="HSK30" s="426"/>
      <c r="HSL30" s="3"/>
      <c r="HSM30" s="564"/>
      <c r="HSN30" s="3"/>
      <c r="HSO30" s="426"/>
      <c r="HSP30" s="3"/>
      <c r="HSQ30" s="564"/>
      <c r="HSR30" s="3"/>
      <c r="HSS30" s="426"/>
      <c r="HST30" s="3"/>
      <c r="HSU30" s="564"/>
      <c r="HSV30" s="3"/>
      <c r="HSW30" s="426"/>
      <c r="HSX30" s="3"/>
      <c r="HSY30" s="564"/>
      <c r="HSZ30" s="3"/>
      <c r="HTA30" s="426"/>
      <c r="HTB30" s="3"/>
      <c r="HTC30" s="564"/>
      <c r="HTD30" s="3"/>
      <c r="HTE30" s="426"/>
      <c r="HTF30" s="3"/>
      <c r="HTG30" s="564"/>
      <c r="HTH30" s="3"/>
      <c r="HTI30" s="426"/>
      <c r="HTJ30" s="3"/>
      <c r="HTK30" s="564"/>
      <c r="HTL30" s="3"/>
      <c r="HTM30" s="426"/>
      <c r="HTN30" s="3"/>
      <c r="HTO30" s="564"/>
      <c r="HTP30" s="3"/>
      <c r="HTQ30" s="426"/>
      <c r="HTR30" s="3"/>
      <c r="HTS30" s="564"/>
      <c r="HTT30" s="3"/>
      <c r="HTU30" s="426"/>
      <c r="HTV30" s="3"/>
      <c r="HTW30" s="564"/>
      <c r="HTX30" s="3"/>
      <c r="HTY30" s="426"/>
      <c r="HTZ30" s="3"/>
      <c r="HUA30" s="564"/>
      <c r="HUB30" s="3"/>
      <c r="HUC30" s="426"/>
      <c r="HUD30" s="3"/>
      <c r="HUE30" s="564"/>
      <c r="HUF30" s="3"/>
      <c r="HUG30" s="426"/>
      <c r="HUH30" s="3"/>
      <c r="HUI30" s="564"/>
      <c r="HUJ30" s="3"/>
      <c r="HUK30" s="426"/>
      <c r="HUL30" s="3"/>
      <c r="HUM30" s="564"/>
      <c r="HUN30" s="3"/>
      <c r="HUO30" s="426"/>
      <c r="HUP30" s="3"/>
      <c r="HUQ30" s="564"/>
      <c r="HUR30" s="3"/>
      <c r="HUS30" s="426"/>
      <c r="HUT30" s="3"/>
      <c r="HUU30" s="564"/>
      <c r="HUV30" s="3"/>
      <c r="HUW30" s="426"/>
      <c r="HUX30" s="3"/>
      <c r="HUY30" s="564"/>
      <c r="HUZ30" s="3"/>
      <c r="HVA30" s="426"/>
      <c r="HVB30" s="3"/>
      <c r="HVC30" s="564"/>
      <c r="HVD30" s="3"/>
      <c r="HVE30" s="426"/>
      <c r="HVF30" s="3"/>
      <c r="HVG30" s="564"/>
      <c r="HVH30" s="3"/>
      <c r="HVI30" s="426"/>
      <c r="HVJ30" s="3"/>
      <c r="HVK30" s="564"/>
      <c r="HVL30" s="3"/>
      <c r="HVM30" s="426"/>
      <c r="HVN30" s="3"/>
      <c r="HVO30" s="564"/>
      <c r="HVP30" s="3"/>
      <c r="HVQ30" s="426"/>
      <c r="HVR30" s="3"/>
      <c r="HVS30" s="564"/>
      <c r="HVT30" s="3"/>
      <c r="HVU30" s="426"/>
      <c r="HVV30" s="3"/>
      <c r="HVW30" s="564"/>
      <c r="HVX30" s="3"/>
      <c r="HVY30" s="426"/>
      <c r="HVZ30" s="3"/>
      <c r="HWA30" s="564"/>
      <c r="HWB30" s="3"/>
      <c r="HWC30" s="426"/>
      <c r="HWD30" s="3"/>
      <c r="HWE30" s="564"/>
      <c r="HWF30" s="3"/>
      <c r="HWG30" s="426"/>
      <c r="HWH30" s="3"/>
      <c r="HWI30" s="564"/>
      <c r="HWJ30" s="3"/>
      <c r="HWK30" s="426"/>
      <c r="HWL30" s="3"/>
      <c r="HWM30" s="564"/>
      <c r="HWN30" s="3"/>
      <c r="HWO30" s="426"/>
      <c r="HWP30" s="3"/>
      <c r="HWQ30" s="564"/>
      <c r="HWR30" s="3"/>
      <c r="HWS30" s="426"/>
      <c r="HWT30" s="3"/>
      <c r="HWU30" s="564"/>
      <c r="HWV30" s="3"/>
      <c r="HWW30" s="426"/>
      <c r="HWX30" s="3"/>
      <c r="HWY30" s="564"/>
      <c r="HWZ30" s="3"/>
      <c r="HXA30" s="426"/>
      <c r="HXB30" s="3"/>
      <c r="HXC30" s="564"/>
      <c r="HXD30" s="3"/>
      <c r="HXE30" s="426"/>
      <c r="HXF30" s="3"/>
      <c r="HXG30" s="564"/>
      <c r="HXH30" s="3"/>
      <c r="HXI30" s="426"/>
      <c r="HXJ30" s="3"/>
      <c r="HXK30" s="564"/>
      <c r="HXL30" s="3"/>
      <c r="HXM30" s="426"/>
      <c r="HXN30" s="3"/>
      <c r="HXO30" s="564"/>
      <c r="HXP30" s="3"/>
      <c r="HXQ30" s="426"/>
      <c r="HXR30" s="3"/>
      <c r="HXS30" s="564"/>
      <c r="HXT30" s="3"/>
      <c r="HXU30" s="426"/>
      <c r="HXV30" s="3"/>
      <c r="HXW30" s="564"/>
      <c r="HXX30" s="3"/>
      <c r="HXY30" s="426"/>
      <c r="HXZ30" s="3"/>
      <c r="HYA30" s="564"/>
      <c r="HYB30" s="3"/>
      <c r="HYC30" s="426"/>
      <c r="HYD30" s="3"/>
      <c r="HYE30" s="564"/>
      <c r="HYF30" s="3"/>
      <c r="HYG30" s="426"/>
      <c r="HYH30" s="3"/>
      <c r="HYI30" s="564"/>
      <c r="HYJ30" s="3"/>
      <c r="HYK30" s="426"/>
      <c r="HYL30" s="3"/>
      <c r="HYM30" s="564"/>
      <c r="HYN30" s="3"/>
      <c r="HYO30" s="426"/>
      <c r="HYP30" s="3"/>
      <c r="HYQ30" s="564"/>
      <c r="HYR30" s="3"/>
      <c r="HYS30" s="426"/>
      <c r="HYT30" s="3"/>
      <c r="HYU30" s="564"/>
      <c r="HYV30" s="3"/>
      <c r="HYW30" s="426"/>
      <c r="HYX30" s="3"/>
      <c r="HYY30" s="564"/>
      <c r="HYZ30" s="3"/>
      <c r="HZA30" s="426"/>
      <c r="HZB30" s="3"/>
      <c r="HZC30" s="564"/>
      <c r="HZD30" s="3"/>
      <c r="HZE30" s="426"/>
      <c r="HZF30" s="3"/>
      <c r="HZG30" s="564"/>
      <c r="HZH30" s="3"/>
      <c r="HZI30" s="426"/>
      <c r="HZJ30" s="3"/>
      <c r="HZK30" s="564"/>
      <c r="HZL30" s="3"/>
      <c r="HZM30" s="426"/>
      <c r="HZN30" s="3"/>
      <c r="HZO30" s="564"/>
      <c r="HZP30" s="3"/>
      <c r="HZQ30" s="426"/>
      <c r="HZR30" s="3"/>
      <c r="HZS30" s="564"/>
      <c r="HZT30" s="3"/>
      <c r="HZU30" s="426"/>
      <c r="HZV30" s="3"/>
      <c r="HZW30" s="564"/>
      <c r="HZX30" s="3"/>
      <c r="HZY30" s="426"/>
      <c r="HZZ30" s="3"/>
      <c r="IAA30" s="564"/>
      <c r="IAB30" s="3"/>
      <c r="IAC30" s="426"/>
      <c r="IAD30" s="3"/>
      <c r="IAE30" s="564"/>
      <c r="IAF30" s="3"/>
      <c r="IAG30" s="426"/>
      <c r="IAH30" s="3"/>
      <c r="IAI30" s="564"/>
      <c r="IAJ30" s="3"/>
      <c r="IAK30" s="426"/>
      <c r="IAL30" s="3"/>
      <c r="IAM30" s="564"/>
      <c r="IAN30" s="3"/>
      <c r="IAO30" s="426"/>
      <c r="IAP30" s="3"/>
      <c r="IAQ30" s="564"/>
      <c r="IAR30" s="3"/>
      <c r="IAS30" s="426"/>
      <c r="IAT30" s="3"/>
      <c r="IAU30" s="564"/>
      <c r="IAV30" s="3"/>
      <c r="IAW30" s="426"/>
      <c r="IAX30" s="3"/>
      <c r="IAY30" s="564"/>
      <c r="IAZ30" s="3"/>
      <c r="IBA30" s="426"/>
      <c r="IBB30" s="3"/>
      <c r="IBC30" s="564"/>
      <c r="IBD30" s="3"/>
      <c r="IBE30" s="426"/>
      <c r="IBF30" s="3"/>
      <c r="IBG30" s="564"/>
      <c r="IBH30" s="3"/>
      <c r="IBI30" s="426"/>
      <c r="IBJ30" s="3"/>
      <c r="IBK30" s="564"/>
      <c r="IBL30" s="3"/>
      <c r="IBM30" s="426"/>
      <c r="IBN30" s="3"/>
      <c r="IBO30" s="564"/>
      <c r="IBP30" s="3"/>
      <c r="IBQ30" s="426"/>
      <c r="IBR30" s="3"/>
      <c r="IBS30" s="564"/>
      <c r="IBT30" s="3"/>
      <c r="IBU30" s="426"/>
      <c r="IBV30" s="3"/>
      <c r="IBW30" s="564"/>
      <c r="IBX30" s="3"/>
      <c r="IBY30" s="426"/>
      <c r="IBZ30" s="3"/>
      <c r="ICA30" s="564"/>
      <c r="ICB30" s="3"/>
      <c r="ICC30" s="426"/>
      <c r="ICD30" s="3"/>
      <c r="ICE30" s="564"/>
      <c r="ICF30" s="3"/>
      <c r="ICG30" s="426"/>
      <c r="ICH30" s="3"/>
      <c r="ICI30" s="564"/>
      <c r="ICJ30" s="3"/>
      <c r="ICK30" s="426"/>
      <c r="ICL30" s="3"/>
      <c r="ICM30" s="564"/>
      <c r="ICN30" s="3"/>
      <c r="ICO30" s="426"/>
      <c r="ICP30" s="3"/>
      <c r="ICQ30" s="564"/>
      <c r="ICR30" s="3"/>
      <c r="ICS30" s="426"/>
      <c r="ICT30" s="3"/>
      <c r="ICU30" s="564"/>
      <c r="ICV30" s="3"/>
      <c r="ICW30" s="426"/>
      <c r="ICX30" s="3"/>
      <c r="ICY30" s="564"/>
      <c r="ICZ30" s="3"/>
      <c r="IDA30" s="426"/>
      <c r="IDB30" s="3"/>
      <c r="IDC30" s="564"/>
      <c r="IDD30" s="3"/>
      <c r="IDE30" s="426"/>
      <c r="IDF30" s="3"/>
      <c r="IDG30" s="564"/>
      <c r="IDH30" s="3"/>
      <c r="IDI30" s="426"/>
      <c r="IDJ30" s="3"/>
      <c r="IDK30" s="564"/>
      <c r="IDL30" s="3"/>
      <c r="IDM30" s="426"/>
      <c r="IDN30" s="3"/>
      <c r="IDO30" s="564"/>
      <c r="IDP30" s="3"/>
      <c r="IDQ30" s="426"/>
      <c r="IDR30" s="3"/>
      <c r="IDS30" s="564"/>
      <c r="IDT30" s="3"/>
      <c r="IDU30" s="426"/>
      <c r="IDV30" s="3"/>
      <c r="IDW30" s="564"/>
      <c r="IDX30" s="3"/>
      <c r="IDY30" s="426"/>
      <c r="IDZ30" s="3"/>
      <c r="IEA30" s="564"/>
      <c r="IEB30" s="3"/>
      <c r="IEC30" s="426"/>
      <c r="IED30" s="3"/>
      <c r="IEE30" s="564"/>
      <c r="IEF30" s="3"/>
      <c r="IEG30" s="426"/>
      <c r="IEH30" s="3"/>
      <c r="IEI30" s="564"/>
      <c r="IEJ30" s="3"/>
      <c r="IEK30" s="426"/>
      <c r="IEL30" s="3"/>
      <c r="IEM30" s="564"/>
      <c r="IEN30" s="3"/>
      <c r="IEO30" s="426"/>
      <c r="IEP30" s="3"/>
      <c r="IEQ30" s="564"/>
      <c r="IER30" s="3"/>
      <c r="IES30" s="426"/>
      <c r="IET30" s="3"/>
      <c r="IEU30" s="564"/>
      <c r="IEV30" s="3"/>
      <c r="IEW30" s="426"/>
      <c r="IEX30" s="3"/>
      <c r="IEY30" s="564"/>
      <c r="IEZ30" s="3"/>
      <c r="IFA30" s="426"/>
      <c r="IFB30" s="3"/>
      <c r="IFC30" s="564"/>
      <c r="IFD30" s="3"/>
      <c r="IFE30" s="426"/>
      <c r="IFF30" s="3"/>
      <c r="IFG30" s="564"/>
      <c r="IFH30" s="3"/>
      <c r="IFI30" s="426"/>
      <c r="IFJ30" s="3"/>
      <c r="IFK30" s="564"/>
      <c r="IFL30" s="3"/>
      <c r="IFM30" s="426"/>
      <c r="IFN30" s="3"/>
      <c r="IFO30" s="564"/>
      <c r="IFP30" s="3"/>
      <c r="IFQ30" s="426"/>
      <c r="IFR30" s="3"/>
      <c r="IFS30" s="564"/>
      <c r="IFT30" s="3"/>
      <c r="IFU30" s="426"/>
      <c r="IFV30" s="3"/>
      <c r="IFW30" s="564"/>
      <c r="IFX30" s="3"/>
      <c r="IFY30" s="426"/>
      <c r="IFZ30" s="3"/>
      <c r="IGA30" s="564"/>
      <c r="IGB30" s="3"/>
      <c r="IGC30" s="426"/>
      <c r="IGD30" s="3"/>
      <c r="IGE30" s="564"/>
      <c r="IGF30" s="3"/>
      <c r="IGG30" s="426"/>
      <c r="IGH30" s="3"/>
      <c r="IGI30" s="564"/>
      <c r="IGJ30" s="3"/>
      <c r="IGK30" s="426"/>
      <c r="IGL30" s="3"/>
      <c r="IGM30" s="564"/>
      <c r="IGN30" s="3"/>
      <c r="IGO30" s="426"/>
      <c r="IGP30" s="3"/>
      <c r="IGQ30" s="564"/>
      <c r="IGR30" s="3"/>
      <c r="IGS30" s="426"/>
      <c r="IGT30" s="3"/>
      <c r="IGU30" s="564"/>
      <c r="IGV30" s="3"/>
      <c r="IGW30" s="426"/>
      <c r="IGX30" s="3"/>
      <c r="IGY30" s="564"/>
      <c r="IGZ30" s="3"/>
      <c r="IHA30" s="426"/>
      <c r="IHB30" s="3"/>
      <c r="IHC30" s="564"/>
      <c r="IHD30" s="3"/>
      <c r="IHE30" s="426"/>
      <c r="IHF30" s="3"/>
      <c r="IHG30" s="564"/>
      <c r="IHH30" s="3"/>
      <c r="IHI30" s="426"/>
      <c r="IHJ30" s="3"/>
      <c r="IHK30" s="564"/>
      <c r="IHL30" s="3"/>
      <c r="IHM30" s="426"/>
      <c r="IHN30" s="3"/>
      <c r="IHO30" s="564"/>
      <c r="IHP30" s="3"/>
      <c r="IHQ30" s="426"/>
      <c r="IHR30" s="3"/>
      <c r="IHS30" s="564"/>
      <c r="IHT30" s="3"/>
      <c r="IHU30" s="426"/>
      <c r="IHV30" s="3"/>
      <c r="IHW30" s="564"/>
      <c r="IHX30" s="3"/>
      <c r="IHY30" s="426"/>
      <c r="IHZ30" s="3"/>
      <c r="IIA30" s="564"/>
      <c r="IIB30" s="3"/>
      <c r="IIC30" s="426"/>
      <c r="IID30" s="3"/>
      <c r="IIE30" s="564"/>
      <c r="IIF30" s="3"/>
      <c r="IIG30" s="426"/>
      <c r="IIH30" s="3"/>
      <c r="III30" s="564"/>
      <c r="IIJ30" s="3"/>
      <c r="IIK30" s="426"/>
      <c r="IIL30" s="3"/>
      <c r="IIM30" s="564"/>
      <c r="IIN30" s="3"/>
      <c r="IIO30" s="426"/>
      <c r="IIP30" s="3"/>
      <c r="IIQ30" s="564"/>
      <c r="IIR30" s="3"/>
      <c r="IIS30" s="426"/>
      <c r="IIT30" s="3"/>
      <c r="IIU30" s="564"/>
      <c r="IIV30" s="3"/>
      <c r="IIW30" s="426"/>
      <c r="IIX30" s="3"/>
      <c r="IIY30" s="564"/>
      <c r="IIZ30" s="3"/>
      <c r="IJA30" s="426"/>
      <c r="IJB30" s="3"/>
      <c r="IJC30" s="564"/>
      <c r="IJD30" s="3"/>
      <c r="IJE30" s="426"/>
      <c r="IJF30" s="3"/>
      <c r="IJG30" s="564"/>
      <c r="IJH30" s="3"/>
      <c r="IJI30" s="426"/>
      <c r="IJJ30" s="3"/>
      <c r="IJK30" s="564"/>
      <c r="IJL30" s="3"/>
      <c r="IJM30" s="426"/>
      <c r="IJN30" s="3"/>
      <c r="IJO30" s="564"/>
      <c r="IJP30" s="3"/>
      <c r="IJQ30" s="426"/>
      <c r="IJR30" s="3"/>
      <c r="IJS30" s="564"/>
      <c r="IJT30" s="3"/>
      <c r="IJU30" s="426"/>
      <c r="IJV30" s="3"/>
      <c r="IJW30" s="564"/>
      <c r="IJX30" s="3"/>
      <c r="IJY30" s="426"/>
      <c r="IJZ30" s="3"/>
      <c r="IKA30" s="564"/>
      <c r="IKB30" s="3"/>
      <c r="IKC30" s="426"/>
      <c r="IKD30" s="3"/>
      <c r="IKE30" s="564"/>
      <c r="IKF30" s="3"/>
      <c r="IKG30" s="426"/>
      <c r="IKH30" s="3"/>
      <c r="IKI30" s="564"/>
      <c r="IKJ30" s="3"/>
      <c r="IKK30" s="426"/>
      <c r="IKL30" s="3"/>
      <c r="IKM30" s="564"/>
      <c r="IKN30" s="3"/>
      <c r="IKO30" s="426"/>
      <c r="IKP30" s="3"/>
      <c r="IKQ30" s="564"/>
      <c r="IKR30" s="3"/>
      <c r="IKS30" s="426"/>
      <c r="IKT30" s="3"/>
      <c r="IKU30" s="564"/>
      <c r="IKV30" s="3"/>
      <c r="IKW30" s="426"/>
      <c r="IKX30" s="3"/>
      <c r="IKY30" s="564"/>
      <c r="IKZ30" s="3"/>
      <c r="ILA30" s="426"/>
      <c r="ILB30" s="3"/>
      <c r="ILC30" s="564"/>
      <c r="ILD30" s="3"/>
      <c r="ILE30" s="426"/>
      <c r="ILF30" s="3"/>
      <c r="ILG30" s="564"/>
      <c r="ILH30" s="3"/>
      <c r="ILI30" s="426"/>
      <c r="ILJ30" s="3"/>
      <c r="ILK30" s="564"/>
      <c r="ILL30" s="3"/>
      <c r="ILM30" s="426"/>
      <c r="ILN30" s="3"/>
      <c r="ILO30" s="564"/>
      <c r="ILP30" s="3"/>
      <c r="ILQ30" s="426"/>
      <c r="ILR30" s="3"/>
      <c r="ILS30" s="564"/>
      <c r="ILT30" s="3"/>
      <c r="ILU30" s="426"/>
      <c r="ILV30" s="3"/>
      <c r="ILW30" s="564"/>
      <c r="ILX30" s="3"/>
      <c r="ILY30" s="426"/>
      <c r="ILZ30" s="3"/>
      <c r="IMA30" s="564"/>
      <c r="IMB30" s="3"/>
      <c r="IMC30" s="426"/>
      <c r="IMD30" s="3"/>
      <c r="IME30" s="564"/>
      <c r="IMF30" s="3"/>
      <c r="IMG30" s="426"/>
      <c r="IMH30" s="3"/>
      <c r="IMI30" s="564"/>
      <c r="IMJ30" s="3"/>
      <c r="IMK30" s="426"/>
      <c r="IML30" s="3"/>
      <c r="IMM30" s="564"/>
      <c r="IMN30" s="3"/>
      <c r="IMO30" s="426"/>
      <c r="IMP30" s="3"/>
      <c r="IMQ30" s="564"/>
      <c r="IMR30" s="3"/>
      <c r="IMS30" s="426"/>
      <c r="IMT30" s="3"/>
      <c r="IMU30" s="564"/>
      <c r="IMV30" s="3"/>
      <c r="IMW30" s="426"/>
      <c r="IMX30" s="3"/>
      <c r="IMY30" s="564"/>
      <c r="IMZ30" s="3"/>
      <c r="INA30" s="426"/>
      <c r="INB30" s="3"/>
      <c r="INC30" s="564"/>
      <c r="IND30" s="3"/>
      <c r="INE30" s="426"/>
      <c r="INF30" s="3"/>
      <c r="ING30" s="564"/>
      <c r="INH30" s="3"/>
      <c r="INI30" s="426"/>
      <c r="INJ30" s="3"/>
      <c r="INK30" s="564"/>
      <c r="INL30" s="3"/>
      <c r="INM30" s="426"/>
      <c r="INN30" s="3"/>
      <c r="INO30" s="564"/>
      <c r="INP30" s="3"/>
      <c r="INQ30" s="426"/>
      <c r="INR30" s="3"/>
      <c r="INS30" s="564"/>
      <c r="INT30" s="3"/>
      <c r="INU30" s="426"/>
      <c r="INV30" s="3"/>
      <c r="INW30" s="564"/>
      <c r="INX30" s="3"/>
      <c r="INY30" s="426"/>
      <c r="INZ30" s="3"/>
      <c r="IOA30" s="564"/>
      <c r="IOB30" s="3"/>
      <c r="IOC30" s="426"/>
      <c r="IOD30" s="3"/>
      <c r="IOE30" s="564"/>
      <c r="IOF30" s="3"/>
      <c r="IOG30" s="426"/>
      <c r="IOH30" s="3"/>
      <c r="IOI30" s="564"/>
      <c r="IOJ30" s="3"/>
      <c r="IOK30" s="426"/>
      <c r="IOL30" s="3"/>
      <c r="IOM30" s="564"/>
      <c r="ION30" s="3"/>
      <c r="IOO30" s="426"/>
      <c r="IOP30" s="3"/>
      <c r="IOQ30" s="564"/>
      <c r="IOR30" s="3"/>
      <c r="IOS30" s="426"/>
      <c r="IOT30" s="3"/>
      <c r="IOU30" s="564"/>
      <c r="IOV30" s="3"/>
      <c r="IOW30" s="426"/>
      <c r="IOX30" s="3"/>
      <c r="IOY30" s="564"/>
      <c r="IOZ30" s="3"/>
      <c r="IPA30" s="426"/>
      <c r="IPB30" s="3"/>
      <c r="IPC30" s="564"/>
      <c r="IPD30" s="3"/>
      <c r="IPE30" s="426"/>
      <c r="IPF30" s="3"/>
      <c r="IPG30" s="564"/>
      <c r="IPH30" s="3"/>
      <c r="IPI30" s="426"/>
      <c r="IPJ30" s="3"/>
      <c r="IPK30" s="564"/>
      <c r="IPL30" s="3"/>
      <c r="IPM30" s="426"/>
      <c r="IPN30" s="3"/>
      <c r="IPO30" s="564"/>
      <c r="IPP30" s="3"/>
      <c r="IPQ30" s="426"/>
      <c r="IPR30" s="3"/>
      <c r="IPS30" s="564"/>
      <c r="IPT30" s="3"/>
      <c r="IPU30" s="426"/>
      <c r="IPV30" s="3"/>
      <c r="IPW30" s="564"/>
      <c r="IPX30" s="3"/>
      <c r="IPY30" s="426"/>
      <c r="IPZ30" s="3"/>
      <c r="IQA30" s="564"/>
      <c r="IQB30" s="3"/>
      <c r="IQC30" s="426"/>
      <c r="IQD30" s="3"/>
      <c r="IQE30" s="564"/>
      <c r="IQF30" s="3"/>
      <c r="IQG30" s="426"/>
      <c r="IQH30" s="3"/>
      <c r="IQI30" s="564"/>
      <c r="IQJ30" s="3"/>
      <c r="IQK30" s="426"/>
      <c r="IQL30" s="3"/>
      <c r="IQM30" s="564"/>
      <c r="IQN30" s="3"/>
      <c r="IQO30" s="426"/>
      <c r="IQP30" s="3"/>
      <c r="IQQ30" s="564"/>
      <c r="IQR30" s="3"/>
      <c r="IQS30" s="426"/>
      <c r="IQT30" s="3"/>
      <c r="IQU30" s="564"/>
      <c r="IQV30" s="3"/>
      <c r="IQW30" s="426"/>
      <c r="IQX30" s="3"/>
      <c r="IQY30" s="564"/>
      <c r="IQZ30" s="3"/>
      <c r="IRA30" s="426"/>
      <c r="IRB30" s="3"/>
      <c r="IRC30" s="564"/>
      <c r="IRD30" s="3"/>
      <c r="IRE30" s="426"/>
      <c r="IRF30" s="3"/>
      <c r="IRG30" s="564"/>
      <c r="IRH30" s="3"/>
      <c r="IRI30" s="426"/>
      <c r="IRJ30" s="3"/>
      <c r="IRK30" s="564"/>
      <c r="IRL30" s="3"/>
      <c r="IRM30" s="426"/>
      <c r="IRN30" s="3"/>
      <c r="IRO30" s="564"/>
      <c r="IRP30" s="3"/>
      <c r="IRQ30" s="426"/>
      <c r="IRR30" s="3"/>
      <c r="IRS30" s="564"/>
      <c r="IRT30" s="3"/>
      <c r="IRU30" s="426"/>
      <c r="IRV30" s="3"/>
      <c r="IRW30" s="564"/>
      <c r="IRX30" s="3"/>
      <c r="IRY30" s="426"/>
      <c r="IRZ30" s="3"/>
      <c r="ISA30" s="564"/>
      <c r="ISB30" s="3"/>
      <c r="ISC30" s="426"/>
      <c r="ISD30" s="3"/>
      <c r="ISE30" s="564"/>
      <c r="ISF30" s="3"/>
      <c r="ISG30" s="426"/>
      <c r="ISH30" s="3"/>
      <c r="ISI30" s="564"/>
      <c r="ISJ30" s="3"/>
      <c r="ISK30" s="426"/>
      <c r="ISL30" s="3"/>
      <c r="ISM30" s="564"/>
      <c r="ISN30" s="3"/>
      <c r="ISO30" s="426"/>
      <c r="ISP30" s="3"/>
      <c r="ISQ30" s="564"/>
      <c r="ISR30" s="3"/>
      <c r="ISS30" s="426"/>
      <c r="IST30" s="3"/>
      <c r="ISU30" s="564"/>
      <c r="ISV30" s="3"/>
      <c r="ISW30" s="426"/>
      <c r="ISX30" s="3"/>
      <c r="ISY30" s="564"/>
      <c r="ISZ30" s="3"/>
      <c r="ITA30" s="426"/>
      <c r="ITB30" s="3"/>
      <c r="ITC30" s="564"/>
      <c r="ITD30" s="3"/>
      <c r="ITE30" s="426"/>
      <c r="ITF30" s="3"/>
      <c r="ITG30" s="564"/>
      <c r="ITH30" s="3"/>
      <c r="ITI30" s="426"/>
      <c r="ITJ30" s="3"/>
      <c r="ITK30" s="564"/>
      <c r="ITL30" s="3"/>
      <c r="ITM30" s="426"/>
      <c r="ITN30" s="3"/>
      <c r="ITO30" s="564"/>
      <c r="ITP30" s="3"/>
      <c r="ITQ30" s="426"/>
      <c r="ITR30" s="3"/>
      <c r="ITS30" s="564"/>
      <c r="ITT30" s="3"/>
      <c r="ITU30" s="426"/>
      <c r="ITV30" s="3"/>
      <c r="ITW30" s="564"/>
      <c r="ITX30" s="3"/>
      <c r="ITY30" s="426"/>
      <c r="ITZ30" s="3"/>
      <c r="IUA30" s="564"/>
      <c r="IUB30" s="3"/>
      <c r="IUC30" s="426"/>
      <c r="IUD30" s="3"/>
      <c r="IUE30" s="564"/>
      <c r="IUF30" s="3"/>
      <c r="IUG30" s="426"/>
      <c r="IUH30" s="3"/>
      <c r="IUI30" s="564"/>
      <c r="IUJ30" s="3"/>
      <c r="IUK30" s="426"/>
      <c r="IUL30" s="3"/>
      <c r="IUM30" s="564"/>
      <c r="IUN30" s="3"/>
      <c r="IUO30" s="426"/>
      <c r="IUP30" s="3"/>
      <c r="IUQ30" s="564"/>
      <c r="IUR30" s="3"/>
      <c r="IUS30" s="426"/>
      <c r="IUT30" s="3"/>
      <c r="IUU30" s="564"/>
      <c r="IUV30" s="3"/>
      <c r="IUW30" s="426"/>
      <c r="IUX30" s="3"/>
      <c r="IUY30" s="564"/>
      <c r="IUZ30" s="3"/>
      <c r="IVA30" s="426"/>
      <c r="IVB30" s="3"/>
      <c r="IVC30" s="564"/>
      <c r="IVD30" s="3"/>
      <c r="IVE30" s="426"/>
      <c r="IVF30" s="3"/>
      <c r="IVG30" s="564"/>
      <c r="IVH30" s="3"/>
      <c r="IVI30" s="426"/>
      <c r="IVJ30" s="3"/>
      <c r="IVK30" s="564"/>
      <c r="IVL30" s="3"/>
      <c r="IVM30" s="426"/>
      <c r="IVN30" s="3"/>
      <c r="IVO30" s="564"/>
      <c r="IVP30" s="3"/>
      <c r="IVQ30" s="426"/>
      <c r="IVR30" s="3"/>
      <c r="IVS30" s="564"/>
      <c r="IVT30" s="3"/>
      <c r="IVU30" s="426"/>
      <c r="IVV30" s="3"/>
      <c r="IVW30" s="564"/>
      <c r="IVX30" s="3"/>
      <c r="IVY30" s="426"/>
      <c r="IVZ30" s="3"/>
      <c r="IWA30" s="564"/>
      <c r="IWB30" s="3"/>
      <c r="IWC30" s="426"/>
      <c r="IWD30" s="3"/>
      <c r="IWE30" s="564"/>
      <c r="IWF30" s="3"/>
      <c r="IWG30" s="426"/>
      <c r="IWH30" s="3"/>
      <c r="IWI30" s="564"/>
      <c r="IWJ30" s="3"/>
      <c r="IWK30" s="426"/>
      <c r="IWL30" s="3"/>
      <c r="IWM30" s="564"/>
      <c r="IWN30" s="3"/>
      <c r="IWO30" s="426"/>
      <c r="IWP30" s="3"/>
      <c r="IWQ30" s="564"/>
      <c r="IWR30" s="3"/>
      <c r="IWS30" s="426"/>
      <c r="IWT30" s="3"/>
      <c r="IWU30" s="564"/>
      <c r="IWV30" s="3"/>
      <c r="IWW30" s="426"/>
      <c r="IWX30" s="3"/>
      <c r="IWY30" s="564"/>
      <c r="IWZ30" s="3"/>
      <c r="IXA30" s="426"/>
      <c r="IXB30" s="3"/>
      <c r="IXC30" s="564"/>
      <c r="IXD30" s="3"/>
      <c r="IXE30" s="426"/>
      <c r="IXF30" s="3"/>
      <c r="IXG30" s="564"/>
      <c r="IXH30" s="3"/>
      <c r="IXI30" s="426"/>
      <c r="IXJ30" s="3"/>
      <c r="IXK30" s="564"/>
      <c r="IXL30" s="3"/>
      <c r="IXM30" s="426"/>
      <c r="IXN30" s="3"/>
      <c r="IXO30" s="564"/>
      <c r="IXP30" s="3"/>
      <c r="IXQ30" s="426"/>
      <c r="IXR30" s="3"/>
      <c r="IXS30" s="564"/>
      <c r="IXT30" s="3"/>
      <c r="IXU30" s="426"/>
      <c r="IXV30" s="3"/>
      <c r="IXW30" s="564"/>
      <c r="IXX30" s="3"/>
      <c r="IXY30" s="426"/>
      <c r="IXZ30" s="3"/>
      <c r="IYA30" s="564"/>
      <c r="IYB30" s="3"/>
      <c r="IYC30" s="426"/>
      <c r="IYD30" s="3"/>
      <c r="IYE30" s="564"/>
      <c r="IYF30" s="3"/>
      <c r="IYG30" s="426"/>
      <c r="IYH30" s="3"/>
      <c r="IYI30" s="564"/>
      <c r="IYJ30" s="3"/>
      <c r="IYK30" s="426"/>
      <c r="IYL30" s="3"/>
      <c r="IYM30" s="564"/>
      <c r="IYN30" s="3"/>
      <c r="IYO30" s="426"/>
      <c r="IYP30" s="3"/>
      <c r="IYQ30" s="564"/>
      <c r="IYR30" s="3"/>
      <c r="IYS30" s="426"/>
      <c r="IYT30" s="3"/>
      <c r="IYU30" s="564"/>
      <c r="IYV30" s="3"/>
      <c r="IYW30" s="426"/>
      <c r="IYX30" s="3"/>
      <c r="IYY30" s="564"/>
      <c r="IYZ30" s="3"/>
      <c r="IZA30" s="426"/>
      <c r="IZB30" s="3"/>
      <c r="IZC30" s="564"/>
      <c r="IZD30" s="3"/>
      <c r="IZE30" s="426"/>
      <c r="IZF30" s="3"/>
      <c r="IZG30" s="564"/>
      <c r="IZH30" s="3"/>
      <c r="IZI30" s="426"/>
      <c r="IZJ30" s="3"/>
      <c r="IZK30" s="564"/>
      <c r="IZL30" s="3"/>
      <c r="IZM30" s="426"/>
      <c r="IZN30" s="3"/>
      <c r="IZO30" s="564"/>
      <c r="IZP30" s="3"/>
      <c r="IZQ30" s="426"/>
      <c r="IZR30" s="3"/>
      <c r="IZS30" s="564"/>
      <c r="IZT30" s="3"/>
      <c r="IZU30" s="426"/>
      <c r="IZV30" s="3"/>
      <c r="IZW30" s="564"/>
      <c r="IZX30" s="3"/>
      <c r="IZY30" s="426"/>
      <c r="IZZ30" s="3"/>
      <c r="JAA30" s="564"/>
      <c r="JAB30" s="3"/>
      <c r="JAC30" s="426"/>
      <c r="JAD30" s="3"/>
      <c r="JAE30" s="564"/>
      <c r="JAF30" s="3"/>
      <c r="JAG30" s="426"/>
      <c r="JAH30" s="3"/>
      <c r="JAI30" s="564"/>
      <c r="JAJ30" s="3"/>
      <c r="JAK30" s="426"/>
      <c r="JAL30" s="3"/>
      <c r="JAM30" s="564"/>
      <c r="JAN30" s="3"/>
      <c r="JAO30" s="426"/>
      <c r="JAP30" s="3"/>
      <c r="JAQ30" s="564"/>
      <c r="JAR30" s="3"/>
      <c r="JAS30" s="426"/>
      <c r="JAT30" s="3"/>
      <c r="JAU30" s="564"/>
      <c r="JAV30" s="3"/>
      <c r="JAW30" s="426"/>
      <c r="JAX30" s="3"/>
      <c r="JAY30" s="564"/>
      <c r="JAZ30" s="3"/>
      <c r="JBA30" s="426"/>
      <c r="JBB30" s="3"/>
      <c r="JBC30" s="564"/>
      <c r="JBD30" s="3"/>
      <c r="JBE30" s="426"/>
      <c r="JBF30" s="3"/>
      <c r="JBG30" s="564"/>
      <c r="JBH30" s="3"/>
      <c r="JBI30" s="426"/>
      <c r="JBJ30" s="3"/>
      <c r="JBK30" s="564"/>
      <c r="JBL30" s="3"/>
      <c r="JBM30" s="426"/>
      <c r="JBN30" s="3"/>
      <c r="JBO30" s="564"/>
      <c r="JBP30" s="3"/>
      <c r="JBQ30" s="426"/>
      <c r="JBR30" s="3"/>
      <c r="JBS30" s="564"/>
      <c r="JBT30" s="3"/>
      <c r="JBU30" s="426"/>
      <c r="JBV30" s="3"/>
      <c r="JBW30" s="564"/>
      <c r="JBX30" s="3"/>
      <c r="JBY30" s="426"/>
      <c r="JBZ30" s="3"/>
      <c r="JCA30" s="564"/>
      <c r="JCB30" s="3"/>
      <c r="JCC30" s="426"/>
      <c r="JCD30" s="3"/>
      <c r="JCE30" s="564"/>
      <c r="JCF30" s="3"/>
      <c r="JCG30" s="426"/>
      <c r="JCH30" s="3"/>
      <c r="JCI30" s="564"/>
      <c r="JCJ30" s="3"/>
      <c r="JCK30" s="426"/>
      <c r="JCL30" s="3"/>
      <c r="JCM30" s="564"/>
      <c r="JCN30" s="3"/>
      <c r="JCO30" s="426"/>
      <c r="JCP30" s="3"/>
      <c r="JCQ30" s="564"/>
      <c r="JCR30" s="3"/>
      <c r="JCS30" s="426"/>
      <c r="JCT30" s="3"/>
      <c r="JCU30" s="564"/>
      <c r="JCV30" s="3"/>
      <c r="JCW30" s="426"/>
      <c r="JCX30" s="3"/>
      <c r="JCY30" s="564"/>
      <c r="JCZ30" s="3"/>
      <c r="JDA30" s="426"/>
      <c r="JDB30" s="3"/>
      <c r="JDC30" s="564"/>
      <c r="JDD30" s="3"/>
      <c r="JDE30" s="426"/>
      <c r="JDF30" s="3"/>
      <c r="JDG30" s="564"/>
      <c r="JDH30" s="3"/>
      <c r="JDI30" s="426"/>
      <c r="JDJ30" s="3"/>
      <c r="JDK30" s="564"/>
      <c r="JDL30" s="3"/>
      <c r="JDM30" s="426"/>
      <c r="JDN30" s="3"/>
      <c r="JDO30" s="564"/>
      <c r="JDP30" s="3"/>
      <c r="JDQ30" s="426"/>
      <c r="JDR30" s="3"/>
      <c r="JDS30" s="564"/>
      <c r="JDT30" s="3"/>
      <c r="JDU30" s="426"/>
      <c r="JDV30" s="3"/>
      <c r="JDW30" s="564"/>
      <c r="JDX30" s="3"/>
      <c r="JDY30" s="426"/>
      <c r="JDZ30" s="3"/>
      <c r="JEA30" s="564"/>
      <c r="JEB30" s="3"/>
      <c r="JEC30" s="426"/>
      <c r="JED30" s="3"/>
      <c r="JEE30" s="564"/>
      <c r="JEF30" s="3"/>
      <c r="JEG30" s="426"/>
      <c r="JEH30" s="3"/>
      <c r="JEI30" s="564"/>
      <c r="JEJ30" s="3"/>
      <c r="JEK30" s="426"/>
      <c r="JEL30" s="3"/>
      <c r="JEM30" s="564"/>
      <c r="JEN30" s="3"/>
      <c r="JEO30" s="426"/>
      <c r="JEP30" s="3"/>
      <c r="JEQ30" s="564"/>
      <c r="JER30" s="3"/>
      <c r="JES30" s="426"/>
      <c r="JET30" s="3"/>
      <c r="JEU30" s="564"/>
      <c r="JEV30" s="3"/>
      <c r="JEW30" s="426"/>
      <c r="JEX30" s="3"/>
      <c r="JEY30" s="564"/>
      <c r="JEZ30" s="3"/>
      <c r="JFA30" s="426"/>
      <c r="JFB30" s="3"/>
      <c r="JFC30" s="564"/>
      <c r="JFD30" s="3"/>
      <c r="JFE30" s="426"/>
      <c r="JFF30" s="3"/>
      <c r="JFG30" s="564"/>
      <c r="JFH30" s="3"/>
      <c r="JFI30" s="426"/>
      <c r="JFJ30" s="3"/>
      <c r="JFK30" s="564"/>
      <c r="JFL30" s="3"/>
      <c r="JFM30" s="426"/>
      <c r="JFN30" s="3"/>
      <c r="JFO30" s="564"/>
      <c r="JFP30" s="3"/>
      <c r="JFQ30" s="426"/>
      <c r="JFR30" s="3"/>
      <c r="JFS30" s="564"/>
      <c r="JFT30" s="3"/>
      <c r="JFU30" s="426"/>
      <c r="JFV30" s="3"/>
      <c r="JFW30" s="564"/>
      <c r="JFX30" s="3"/>
      <c r="JFY30" s="426"/>
      <c r="JFZ30" s="3"/>
      <c r="JGA30" s="564"/>
      <c r="JGB30" s="3"/>
      <c r="JGC30" s="426"/>
      <c r="JGD30" s="3"/>
      <c r="JGE30" s="564"/>
      <c r="JGF30" s="3"/>
      <c r="JGG30" s="426"/>
      <c r="JGH30" s="3"/>
      <c r="JGI30" s="564"/>
      <c r="JGJ30" s="3"/>
      <c r="JGK30" s="426"/>
      <c r="JGL30" s="3"/>
      <c r="JGM30" s="564"/>
      <c r="JGN30" s="3"/>
      <c r="JGO30" s="426"/>
      <c r="JGP30" s="3"/>
      <c r="JGQ30" s="564"/>
      <c r="JGR30" s="3"/>
      <c r="JGS30" s="426"/>
      <c r="JGT30" s="3"/>
      <c r="JGU30" s="564"/>
      <c r="JGV30" s="3"/>
      <c r="JGW30" s="426"/>
      <c r="JGX30" s="3"/>
      <c r="JGY30" s="564"/>
      <c r="JGZ30" s="3"/>
      <c r="JHA30" s="426"/>
      <c r="JHB30" s="3"/>
      <c r="JHC30" s="564"/>
      <c r="JHD30" s="3"/>
      <c r="JHE30" s="426"/>
      <c r="JHF30" s="3"/>
      <c r="JHG30" s="564"/>
      <c r="JHH30" s="3"/>
      <c r="JHI30" s="426"/>
      <c r="JHJ30" s="3"/>
      <c r="JHK30" s="564"/>
      <c r="JHL30" s="3"/>
      <c r="JHM30" s="426"/>
      <c r="JHN30" s="3"/>
      <c r="JHO30" s="564"/>
      <c r="JHP30" s="3"/>
      <c r="JHQ30" s="426"/>
      <c r="JHR30" s="3"/>
      <c r="JHS30" s="564"/>
      <c r="JHT30" s="3"/>
      <c r="JHU30" s="426"/>
      <c r="JHV30" s="3"/>
      <c r="JHW30" s="564"/>
      <c r="JHX30" s="3"/>
      <c r="JHY30" s="426"/>
      <c r="JHZ30" s="3"/>
      <c r="JIA30" s="564"/>
      <c r="JIB30" s="3"/>
      <c r="JIC30" s="426"/>
      <c r="JID30" s="3"/>
      <c r="JIE30" s="564"/>
      <c r="JIF30" s="3"/>
      <c r="JIG30" s="426"/>
      <c r="JIH30" s="3"/>
      <c r="JII30" s="564"/>
      <c r="JIJ30" s="3"/>
      <c r="JIK30" s="426"/>
      <c r="JIL30" s="3"/>
      <c r="JIM30" s="564"/>
      <c r="JIN30" s="3"/>
      <c r="JIO30" s="426"/>
      <c r="JIP30" s="3"/>
      <c r="JIQ30" s="564"/>
      <c r="JIR30" s="3"/>
      <c r="JIS30" s="426"/>
      <c r="JIT30" s="3"/>
      <c r="JIU30" s="564"/>
      <c r="JIV30" s="3"/>
      <c r="JIW30" s="426"/>
      <c r="JIX30" s="3"/>
      <c r="JIY30" s="564"/>
      <c r="JIZ30" s="3"/>
      <c r="JJA30" s="426"/>
      <c r="JJB30" s="3"/>
      <c r="JJC30" s="564"/>
      <c r="JJD30" s="3"/>
      <c r="JJE30" s="426"/>
      <c r="JJF30" s="3"/>
      <c r="JJG30" s="564"/>
      <c r="JJH30" s="3"/>
      <c r="JJI30" s="426"/>
      <c r="JJJ30" s="3"/>
      <c r="JJK30" s="564"/>
      <c r="JJL30" s="3"/>
      <c r="JJM30" s="426"/>
      <c r="JJN30" s="3"/>
      <c r="JJO30" s="564"/>
      <c r="JJP30" s="3"/>
      <c r="JJQ30" s="426"/>
      <c r="JJR30" s="3"/>
      <c r="JJS30" s="564"/>
      <c r="JJT30" s="3"/>
      <c r="JJU30" s="426"/>
      <c r="JJV30" s="3"/>
      <c r="JJW30" s="564"/>
      <c r="JJX30" s="3"/>
      <c r="JJY30" s="426"/>
      <c r="JJZ30" s="3"/>
      <c r="JKA30" s="564"/>
      <c r="JKB30" s="3"/>
      <c r="JKC30" s="426"/>
      <c r="JKD30" s="3"/>
      <c r="JKE30" s="564"/>
      <c r="JKF30" s="3"/>
      <c r="JKG30" s="426"/>
      <c r="JKH30" s="3"/>
      <c r="JKI30" s="564"/>
      <c r="JKJ30" s="3"/>
      <c r="JKK30" s="426"/>
      <c r="JKL30" s="3"/>
      <c r="JKM30" s="564"/>
      <c r="JKN30" s="3"/>
      <c r="JKO30" s="426"/>
      <c r="JKP30" s="3"/>
      <c r="JKQ30" s="564"/>
      <c r="JKR30" s="3"/>
      <c r="JKS30" s="426"/>
      <c r="JKT30" s="3"/>
      <c r="JKU30" s="564"/>
      <c r="JKV30" s="3"/>
      <c r="JKW30" s="426"/>
      <c r="JKX30" s="3"/>
      <c r="JKY30" s="564"/>
      <c r="JKZ30" s="3"/>
      <c r="JLA30" s="426"/>
      <c r="JLB30" s="3"/>
      <c r="JLC30" s="564"/>
      <c r="JLD30" s="3"/>
      <c r="JLE30" s="426"/>
      <c r="JLF30" s="3"/>
      <c r="JLG30" s="564"/>
      <c r="JLH30" s="3"/>
      <c r="JLI30" s="426"/>
      <c r="JLJ30" s="3"/>
      <c r="JLK30" s="564"/>
      <c r="JLL30" s="3"/>
      <c r="JLM30" s="426"/>
      <c r="JLN30" s="3"/>
      <c r="JLO30" s="564"/>
      <c r="JLP30" s="3"/>
      <c r="JLQ30" s="426"/>
      <c r="JLR30" s="3"/>
      <c r="JLS30" s="564"/>
      <c r="JLT30" s="3"/>
      <c r="JLU30" s="426"/>
      <c r="JLV30" s="3"/>
      <c r="JLW30" s="564"/>
      <c r="JLX30" s="3"/>
      <c r="JLY30" s="426"/>
      <c r="JLZ30" s="3"/>
      <c r="JMA30" s="564"/>
      <c r="JMB30" s="3"/>
      <c r="JMC30" s="426"/>
      <c r="JMD30" s="3"/>
      <c r="JME30" s="564"/>
      <c r="JMF30" s="3"/>
      <c r="JMG30" s="426"/>
      <c r="JMH30" s="3"/>
      <c r="JMI30" s="564"/>
      <c r="JMJ30" s="3"/>
      <c r="JMK30" s="426"/>
      <c r="JML30" s="3"/>
      <c r="JMM30" s="564"/>
      <c r="JMN30" s="3"/>
      <c r="JMO30" s="426"/>
      <c r="JMP30" s="3"/>
      <c r="JMQ30" s="564"/>
      <c r="JMR30" s="3"/>
      <c r="JMS30" s="426"/>
      <c r="JMT30" s="3"/>
      <c r="JMU30" s="564"/>
      <c r="JMV30" s="3"/>
      <c r="JMW30" s="426"/>
      <c r="JMX30" s="3"/>
      <c r="JMY30" s="564"/>
      <c r="JMZ30" s="3"/>
      <c r="JNA30" s="426"/>
      <c r="JNB30" s="3"/>
      <c r="JNC30" s="564"/>
      <c r="JND30" s="3"/>
      <c r="JNE30" s="426"/>
      <c r="JNF30" s="3"/>
      <c r="JNG30" s="564"/>
      <c r="JNH30" s="3"/>
      <c r="JNI30" s="426"/>
      <c r="JNJ30" s="3"/>
      <c r="JNK30" s="564"/>
      <c r="JNL30" s="3"/>
      <c r="JNM30" s="426"/>
      <c r="JNN30" s="3"/>
      <c r="JNO30" s="564"/>
      <c r="JNP30" s="3"/>
      <c r="JNQ30" s="426"/>
      <c r="JNR30" s="3"/>
      <c r="JNS30" s="564"/>
      <c r="JNT30" s="3"/>
      <c r="JNU30" s="426"/>
      <c r="JNV30" s="3"/>
      <c r="JNW30" s="564"/>
      <c r="JNX30" s="3"/>
      <c r="JNY30" s="426"/>
      <c r="JNZ30" s="3"/>
      <c r="JOA30" s="564"/>
      <c r="JOB30" s="3"/>
      <c r="JOC30" s="426"/>
      <c r="JOD30" s="3"/>
      <c r="JOE30" s="564"/>
      <c r="JOF30" s="3"/>
      <c r="JOG30" s="426"/>
      <c r="JOH30" s="3"/>
      <c r="JOI30" s="564"/>
      <c r="JOJ30" s="3"/>
      <c r="JOK30" s="426"/>
      <c r="JOL30" s="3"/>
      <c r="JOM30" s="564"/>
      <c r="JON30" s="3"/>
      <c r="JOO30" s="426"/>
      <c r="JOP30" s="3"/>
      <c r="JOQ30" s="564"/>
      <c r="JOR30" s="3"/>
      <c r="JOS30" s="426"/>
      <c r="JOT30" s="3"/>
      <c r="JOU30" s="564"/>
      <c r="JOV30" s="3"/>
      <c r="JOW30" s="426"/>
      <c r="JOX30" s="3"/>
      <c r="JOY30" s="564"/>
      <c r="JOZ30" s="3"/>
      <c r="JPA30" s="426"/>
      <c r="JPB30" s="3"/>
      <c r="JPC30" s="564"/>
      <c r="JPD30" s="3"/>
      <c r="JPE30" s="426"/>
      <c r="JPF30" s="3"/>
      <c r="JPG30" s="564"/>
      <c r="JPH30" s="3"/>
      <c r="JPI30" s="426"/>
      <c r="JPJ30" s="3"/>
      <c r="JPK30" s="564"/>
      <c r="JPL30" s="3"/>
      <c r="JPM30" s="426"/>
      <c r="JPN30" s="3"/>
      <c r="JPO30" s="564"/>
      <c r="JPP30" s="3"/>
      <c r="JPQ30" s="426"/>
      <c r="JPR30" s="3"/>
      <c r="JPS30" s="564"/>
      <c r="JPT30" s="3"/>
      <c r="JPU30" s="426"/>
      <c r="JPV30" s="3"/>
      <c r="JPW30" s="564"/>
      <c r="JPX30" s="3"/>
      <c r="JPY30" s="426"/>
      <c r="JPZ30" s="3"/>
      <c r="JQA30" s="564"/>
      <c r="JQB30" s="3"/>
      <c r="JQC30" s="426"/>
      <c r="JQD30" s="3"/>
      <c r="JQE30" s="564"/>
      <c r="JQF30" s="3"/>
      <c r="JQG30" s="426"/>
      <c r="JQH30" s="3"/>
      <c r="JQI30" s="564"/>
      <c r="JQJ30" s="3"/>
      <c r="JQK30" s="426"/>
      <c r="JQL30" s="3"/>
      <c r="JQM30" s="564"/>
      <c r="JQN30" s="3"/>
      <c r="JQO30" s="426"/>
      <c r="JQP30" s="3"/>
      <c r="JQQ30" s="564"/>
      <c r="JQR30" s="3"/>
      <c r="JQS30" s="426"/>
      <c r="JQT30" s="3"/>
      <c r="JQU30" s="564"/>
      <c r="JQV30" s="3"/>
      <c r="JQW30" s="426"/>
      <c r="JQX30" s="3"/>
      <c r="JQY30" s="564"/>
      <c r="JQZ30" s="3"/>
      <c r="JRA30" s="426"/>
      <c r="JRB30" s="3"/>
      <c r="JRC30" s="564"/>
      <c r="JRD30" s="3"/>
      <c r="JRE30" s="426"/>
      <c r="JRF30" s="3"/>
      <c r="JRG30" s="564"/>
      <c r="JRH30" s="3"/>
      <c r="JRI30" s="426"/>
      <c r="JRJ30" s="3"/>
      <c r="JRK30" s="564"/>
      <c r="JRL30" s="3"/>
      <c r="JRM30" s="426"/>
      <c r="JRN30" s="3"/>
      <c r="JRO30" s="564"/>
      <c r="JRP30" s="3"/>
      <c r="JRQ30" s="426"/>
      <c r="JRR30" s="3"/>
      <c r="JRS30" s="564"/>
      <c r="JRT30" s="3"/>
      <c r="JRU30" s="426"/>
      <c r="JRV30" s="3"/>
      <c r="JRW30" s="564"/>
      <c r="JRX30" s="3"/>
      <c r="JRY30" s="426"/>
      <c r="JRZ30" s="3"/>
      <c r="JSA30" s="564"/>
      <c r="JSB30" s="3"/>
      <c r="JSC30" s="426"/>
      <c r="JSD30" s="3"/>
      <c r="JSE30" s="564"/>
      <c r="JSF30" s="3"/>
      <c r="JSG30" s="426"/>
      <c r="JSH30" s="3"/>
      <c r="JSI30" s="564"/>
      <c r="JSJ30" s="3"/>
      <c r="JSK30" s="426"/>
      <c r="JSL30" s="3"/>
      <c r="JSM30" s="564"/>
      <c r="JSN30" s="3"/>
      <c r="JSO30" s="426"/>
      <c r="JSP30" s="3"/>
      <c r="JSQ30" s="564"/>
      <c r="JSR30" s="3"/>
      <c r="JSS30" s="426"/>
      <c r="JST30" s="3"/>
      <c r="JSU30" s="564"/>
      <c r="JSV30" s="3"/>
      <c r="JSW30" s="426"/>
      <c r="JSX30" s="3"/>
      <c r="JSY30" s="564"/>
      <c r="JSZ30" s="3"/>
      <c r="JTA30" s="426"/>
      <c r="JTB30" s="3"/>
      <c r="JTC30" s="564"/>
      <c r="JTD30" s="3"/>
      <c r="JTE30" s="426"/>
      <c r="JTF30" s="3"/>
      <c r="JTG30" s="564"/>
      <c r="JTH30" s="3"/>
      <c r="JTI30" s="426"/>
      <c r="JTJ30" s="3"/>
      <c r="JTK30" s="564"/>
      <c r="JTL30" s="3"/>
      <c r="JTM30" s="426"/>
      <c r="JTN30" s="3"/>
      <c r="JTO30" s="564"/>
      <c r="JTP30" s="3"/>
      <c r="JTQ30" s="426"/>
      <c r="JTR30" s="3"/>
      <c r="JTS30" s="564"/>
      <c r="JTT30" s="3"/>
      <c r="JTU30" s="426"/>
      <c r="JTV30" s="3"/>
      <c r="JTW30" s="564"/>
      <c r="JTX30" s="3"/>
      <c r="JTY30" s="426"/>
      <c r="JTZ30" s="3"/>
      <c r="JUA30" s="564"/>
      <c r="JUB30" s="3"/>
      <c r="JUC30" s="426"/>
      <c r="JUD30" s="3"/>
      <c r="JUE30" s="564"/>
      <c r="JUF30" s="3"/>
      <c r="JUG30" s="426"/>
      <c r="JUH30" s="3"/>
      <c r="JUI30" s="564"/>
      <c r="JUJ30" s="3"/>
      <c r="JUK30" s="426"/>
      <c r="JUL30" s="3"/>
      <c r="JUM30" s="564"/>
      <c r="JUN30" s="3"/>
      <c r="JUO30" s="426"/>
      <c r="JUP30" s="3"/>
      <c r="JUQ30" s="564"/>
      <c r="JUR30" s="3"/>
      <c r="JUS30" s="426"/>
      <c r="JUT30" s="3"/>
      <c r="JUU30" s="564"/>
      <c r="JUV30" s="3"/>
      <c r="JUW30" s="426"/>
      <c r="JUX30" s="3"/>
      <c r="JUY30" s="564"/>
      <c r="JUZ30" s="3"/>
      <c r="JVA30" s="426"/>
      <c r="JVB30" s="3"/>
      <c r="JVC30" s="564"/>
      <c r="JVD30" s="3"/>
      <c r="JVE30" s="426"/>
      <c r="JVF30" s="3"/>
      <c r="JVG30" s="564"/>
      <c r="JVH30" s="3"/>
      <c r="JVI30" s="426"/>
      <c r="JVJ30" s="3"/>
      <c r="JVK30" s="564"/>
      <c r="JVL30" s="3"/>
      <c r="JVM30" s="426"/>
      <c r="JVN30" s="3"/>
      <c r="JVO30" s="564"/>
      <c r="JVP30" s="3"/>
      <c r="JVQ30" s="426"/>
      <c r="JVR30" s="3"/>
      <c r="JVS30" s="564"/>
      <c r="JVT30" s="3"/>
      <c r="JVU30" s="426"/>
      <c r="JVV30" s="3"/>
      <c r="JVW30" s="564"/>
      <c r="JVX30" s="3"/>
      <c r="JVY30" s="426"/>
      <c r="JVZ30" s="3"/>
      <c r="JWA30" s="564"/>
      <c r="JWB30" s="3"/>
      <c r="JWC30" s="426"/>
      <c r="JWD30" s="3"/>
      <c r="JWE30" s="564"/>
      <c r="JWF30" s="3"/>
      <c r="JWG30" s="426"/>
      <c r="JWH30" s="3"/>
      <c r="JWI30" s="564"/>
      <c r="JWJ30" s="3"/>
      <c r="JWK30" s="426"/>
      <c r="JWL30" s="3"/>
      <c r="JWM30" s="564"/>
      <c r="JWN30" s="3"/>
      <c r="JWO30" s="426"/>
      <c r="JWP30" s="3"/>
      <c r="JWQ30" s="564"/>
      <c r="JWR30" s="3"/>
      <c r="JWS30" s="426"/>
      <c r="JWT30" s="3"/>
      <c r="JWU30" s="564"/>
      <c r="JWV30" s="3"/>
      <c r="JWW30" s="426"/>
      <c r="JWX30" s="3"/>
      <c r="JWY30" s="564"/>
      <c r="JWZ30" s="3"/>
      <c r="JXA30" s="426"/>
      <c r="JXB30" s="3"/>
      <c r="JXC30" s="564"/>
      <c r="JXD30" s="3"/>
      <c r="JXE30" s="426"/>
      <c r="JXF30" s="3"/>
      <c r="JXG30" s="564"/>
      <c r="JXH30" s="3"/>
      <c r="JXI30" s="426"/>
      <c r="JXJ30" s="3"/>
      <c r="JXK30" s="564"/>
      <c r="JXL30" s="3"/>
      <c r="JXM30" s="426"/>
      <c r="JXN30" s="3"/>
      <c r="JXO30" s="564"/>
      <c r="JXP30" s="3"/>
      <c r="JXQ30" s="426"/>
      <c r="JXR30" s="3"/>
      <c r="JXS30" s="564"/>
      <c r="JXT30" s="3"/>
      <c r="JXU30" s="426"/>
      <c r="JXV30" s="3"/>
      <c r="JXW30" s="564"/>
      <c r="JXX30" s="3"/>
      <c r="JXY30" s="426"/>
      <c r="JXZ30" s="3"/>
      <c r="JYA30" s="564"/>
      <c r="JYB30" s="3"/>
      <c r="JYC30" s="426"/>
      <c r="JYD30" s="3"/>
      <c r="JYE30" s="564"/>
      <c r="JYF30" s="3"/>
      <c r="JYG30" s="426"/>
      <c r="JYH30" s="3"/>
      <c r="JYI30" s="564"/>
      <c r="JYJ30" s="3"/>
      <c r="JYK30" s="426"/>
      <c r="JYL30" s="3"/>
      <c r="JYM30" s="564"/>
      <c r="JYN30" s="3"/>
      <c r="JYO30" s="426"/>
      <c r="JYP30" s="3"/>
      <c r="JYQ30" s="564"/>
      <c r="JYR30" s="3"/>
      <c r="JYS30" s="426"/>
      <c r="JYT30" s="3"/>
      <c r="JYU30" s="564"/>
      <c r="JYV30" s="3"/>
      <c r="JYW30" s="426"/>
      <c r="JYX30" s="3"/>
      <c r="JYY30" s="564"/>
      <c r="JYZ30" s="3"/>
      <c r="JZA30" s="426"/>
      <c r="JZB30" s="3"/>
      <c r="JZC30" s="564"/>
      <c r="JZD30" s="3"/>
      <c r="JZE30" s="426"/>
      <c r="JZF30" s="3"/>
      <c r="JZG30" s="564"/>
      <c r="JZH30" s="3"/>
      <c r="JZI30" s="426"/>
      <c r="JZJ30" s="3"/>
      <c r="JZK30" s="564"/>
      <c r="JZL30" s="3"/>
      <c r="JZM30" s="426"/>
      <c r="JZN30" s="3"/>
      <c r="JZO30" s="564"/>
      <c r="JZP30" s="3"/>
      <c r="JZQ30" s="426"/>
      <c r="JZR30" s="3"/>
      <c r="JZS30" s="564"/>
      <c r="JZT30" s="3"/>
      <c r="JZU30" s="426"/>
      <c r="JZV30" s="3"/>
      <c r="JZW30" s="564"/>
      <c r="JZX30" s="3"/>
      <c r="JZY30" s="426"/>
      <c r="JZZ30" s="3"/>
      <c r="KAA30" s="564"/>
      <c r="KAB30" s="3"/>
      <c r="KAC30" s="426"/>
      <c r="KAD30" s="3"/>
      <c r="KAE30" s="564"/>
      <c r="KAF30" s="3"/>
      <c r="KAG30" s="426"/>
      <c r="KAH30" s="3"/>
      <c r="KAI30" s="564"/>
      <c r="KAJ30" s="3"/>
      <c r="KAK30" s="426"/>
      <c r="KAL30" s="3"/>
      <c r="KAM30" s="564"/>
      <c r="KAN30" s="3"/>
      <c r="KAO30" s="426"/>
      <c r="KAP30" s="3"/>
      <c r="KAQ30" s="564"/>
      <c r="KAR30" s="3"/>
      <c r="KAS30" s="426"/>
      <c r="KAT30" s="3"/>
      <c r="KAU30" s="564"/>
      <c r="KAV30" s="3"/>
      <c r="KAW30" s="426"/>
      <c r="KAX30" s="3"/>
      <c r="KAY30" s="564"/>
      <c r="KAZ30" s="3"/>
      <c r="KBA30" s="426"/>
      <c r="KBB30" s="3"/>
      <c r="KBC30" s="564"/>
      <c r="KBD30" s="3"/>
      <c r="KBE30" s="426"/>
      <c r="KBF30" s="3"/>
      <c r="KBG30" s="564"/>
      <c r="KBH30" s="3"/>
      <c r="KBI30" s="426"/>
      <c r="KBJ30" s="3"/>
      <c r="KBK30" s="564"/>
      <c r="KBL30" s="3"/>
      <c r="KBM30" s="426"/>
      <c r="KBN30" s="3"/>
      <c r="KBO30" s="564"/>
      <c r="KBP30" s="3"/>
      <c r="KBQ30" s="426"/>
      <c r="KBR30" s="3"/>
      <c r="KBS30" s="564"/>
      <c r="KBT30" s="3"/>
      <c r="KBU30" s="426"/>
      <c r="KBV30" s="3"/>
      <c r="KBW30" s="564"/>
      <c r="KBX30" s="3"/>
      <c r="KBY30" s="426"/>
      <c r="KBZ30" s="3"/>
      <c r="KCA30" s="564"/>
      <c r="KCB30" s="3"/>
      <c r="KCC30" s="426"/>
      <c r="KCD30" s="3"/>
      <c r="KCE30" s="564"/>
      <c r="KCF30" s="3"/>
      <c r="KCG30" s="426"/>
      <c r="KCH30" s="3"/>
      <c r="KCI30" s="564"/>
      <c r="KCJ30" s="3"/>
      <c r="KCK30" s="426"/>
      <c r="KCL30" s="3"/>
      <c r="KCM30" s="564"/>
      <c r="KCN30" s="3"/>
      <c r="KCO30" s="426"/>
      <c r="KCP30" s="3"/>
      <c r="KCQ30" s="564"/>
      <c r="KCR30" s="3"/>
      <c r="KCS30" s="426"/>
      <c r="KCT30" s="3"/>
      <c r="KCU30" s="564"/>
      <c r="KCV30" s="3"/>
      <c r="KCW30" s="426"/>
      <c r="KCX30" s="3"/>
      <c r="KCY30" s="564"/>
      <c r="KCZ30" s="3"/>
      <c r="KDA30" s="426"/>
      <c r="KDB30" s="3"/>
      <c r="KDC30" s="564"/>
      <c r="KDD30" s="3"/>
      <c r="KDE30" s="426"/>
      <c r="KDF30" s="3"/>
      <c r="KDG30" s="564"/>
      <c r="KDH30" s="3"/>
      <c r="KDI30" s="426"/>
      <c r="KDJ30" s="3"/>
      <c r="KDK30" s="564"/>
      <c r="KDL30" s="3"/>
      <c r="KDM30" s="426"/>
      <c r="KDN30" s="3"/>
      <c r="KDO30" s="564"/>
      <c r="KDP30" s="3"/>
      <c r="KDQ30" s="426"/>
      <c r="KDR30" s="3"/>
      <c r="KDS30" s="564"/>
      <c r="KDT30" s="3"/>
      <c r="KDU30" s="426"/>
      <c r="KDV30" s="3"/>
      <c r="KDW30" s="564"/>
      <c r="KDX30" s="3"/>
      <c r="KDY30" s="426"/>
      <c r="KDZ30" s="3"/>
      <c r="KEA30" s="564"/>
      <c r="KEB30" s="3"/>
      <c r="KEC30" s="426"/>
      <c r="KED30" s="3"/>
      <c r="KEE30" s="564"/>
      <c r="KEF30" s="3"/>
      <c r="KEG30" s="426"/>
      <c r="KEH30" s="3"/>
      <c r="KEI30" s="564"/>
      <c r="KEJ30" s="3"/>
      <c r="KEK30" s="426"/>
      <c r="KEL30" s="3"/>
      <c r="KEM30" s="564"/>
      <c r="KEN30" s="3"/>
      <c r="KEO30" s="426"/>
      <c r="KEP30" s="3"/>
      <c r="KEQ30" s="564"/>
      <c r="KER30" s="3"/>
      <c r="KES30" s="426"/>
      <c r="KET30" s="3"/>
      <c r="KEU30" s="564"/>
      <c r="KEV30" s="3"/>
      <c r="KEW30" s="426"/>
      <c r="KEX30" s="3"/>
      <c r="KEY30" s="564"/>
      <c r="KEZ30" s="3"/>
      <c r="KFA30" s="426"/>
      <c r="KFB30" s="3"/>
      <c r="KFC30" s="564"/>
      <c r="KFD30" s="3"/>
      <c r="KFE30" s="426"/>
      <c r="KFF30" s="3"/>
      <c r="KFG30" s="564"/>
      <c r="KFH30" s="3"/>
      <c r="KFI30" s="426"/>
      <c r="KFJ30" s="3"/>
      <c r="KFK30" s="564"/>
      <c r="KFL30" s="3"/>
      <c r="KFM30" s="426"/>
      <c r="KFN30" s="3"/>
      <c r="KFO30" s="564"/>
      <c r="KFP30" s="3"/>
      <c r="KFQ30" s="426"/>
      <c r="KFR30" s="3"/>
      <c r="KFS30" s="564"/>
      <c r="KFT30" s="3"/>
      <c r="KFU30" s="426"/>
      <c r="KFV30" s="3"/>
      <c r="KFW30" s="564"/>
      <c r="KFX30" s="3"/>
      <c r="KFY30" s="426"/>
      <c r="KFZ30" s="3"/>
      <c r="KGA30" s="564"/>
      <c r="KGB30" s="3"/>
      <c r="KGC30" s="426"/>
      <c r="KGD30" s="3"/>
      <c r="KGE30" s="564"/>
      <c r="KGF30" s="3"/>
      <c r="KGG30" s="426"/>
      <c r="KGH30" s="3"/>
      <c r="KGI30" s="564"/>
      <c r="KGJ30" s="3"/>
      <c r="KGK30" s="426"/>
      <c r="KGL30" s="3"/>
      <c r="KGM30" s="564"/>
      <c r="KGN30" s="3"/>
      <c r="KGO30" s="426"/>
      <c r="KGP30" s="3"/>
      <c r="KGQ30" s="564"/>
      <c r="KGR30" s="3"/>
      <c r="KGS30" s="426"/>
      <c r="KGT30" s="3"/>
      <c r="KGU30" s="564"/>
      <c r="KGV30" s="3"/>
      <c r="KGW30" s="426"/>
      <c r="KGX30" s="3"/>
      <c r="KGY30" s="564"/>
      <c r="KGZ30" s="3"/>
      <c r="KHA30" s="426"/>
      <c r="KHB30" s="3"/>
      <c r="KHC30" s="564"/>
      <c r="KHD30" s="3"/>
      <c r="KHE30" s="426"/>
      <c r="KHF30" s="3"/>
      <c r="KHG30" s="564"/>
      <c r="KHH30" s="3"/>
      <c r="KHI30" s="426"/>
      <c r="KHJ30" s="3"/>
      <c r="KHK30" s="564"/>
      <c r="KHL30" s="3"/>
      <c r="KHM30" s="426"/>
      <c r="KHN30" s="3"/>
      <c r="KHO30" s="564"/>
      <c r="KHP30" s="3"/>
      <c r="KHQ30" s="426"/>
      <c r="KHR30" s="3"/>
      <c r="KHS30" s="564"/>
      <c r="KHT30" s="3"/>
      <c r="KHU30" s="426"/>
      <c r="KHV30" s="3"/>
      <c r="KHW30" s="564"/>
      <c r="KHX30" s="3"/>
      <c r="KHY30" s="426"/>
      <c r="KHZ30" s="3"/>
      <c r="KIA30" s="564"/>
      <c r="KIB30" s="3"/>
      <c r="KIC30" s="426"/>
      <c r="KID30" s="3"/>
      <c r="KIE30" s="564"/>
      <c r="KIF30" s="3"/>
      <c r="KIG30" s="426"/>
      <c r="KIH30" s="3"/>
      <c r="KII30" s="564"/>
      <c r="KIJ30" s="3"/>
      <c r="KIK30" s="426"/>
      <c r="KIL30" s="3"/>
      <c r="KIM30" s="564"/>
      <c r="KIN30" s="3"/>
      <c r="KIO30" s="426"/>
      <c r="KIP30" s="3"/>
      <c r="KIQ30" s="564"/>
      <c r="KIR30" s="3"/>
      <c r="KIS30" s="426"/>
      <c r="KIT30" s="3"/>
      <c r="KIU30" s="564"/>
      <c r="KIV30" s="3"/>
      <c r="KIW30" s="426"/>
      <c r="KIX30" s="3"/>
      <c r="KIY30" s="564"/>
      <c r="KIZ30" s="3"/>
      <c r="KJA30" s="426"/>
      <c r="KJB30" s="3"/>
      <c r="KJC30" s="564"/>
      <c r="KJD30" s="3"/>
      <c r="KJE30" s="426"/>
      <c r="KJF30" s="3"/>
      <c r="KJG30" s="564"/>
      <c r="KJH30" s="3"/>
      <c r="KJI30" s="426"/>
      <c r="KJJ30" s="3"/>
      <c r="KJK30" s="564"/>
      <c r="KJL30" s="3"/>
      <c r="KJM30" s="426"/>
      <c r="KJN30" s="3"/>
      <c r="KJO30" s="564"/>
      <c r="KJP30" s="3"/>
      <c r="KJQ30" s="426"/>
      <c r="KJR30" s="3"/>
      <c r="KJS30" s="564"/>
      <c r="KJT30" s="3"/>
      <c r="KJU30" s="426"/>
      <c r="KJV30" s="3"/>
      <c r="KJW30" s="564"/>
      <c r="KJX30" s="3"/>
      <c r="KJY30" s="426"/>
      <c r="KJZ30" s="3"/>
      <c r="KKA30" s="564"/>
      <c r="KKB30" s="3"/>
      <c r="KKC30" s="426"/>
      <c r="KKD30" s="3"/>
      <c r="KKE30" s="564"/>
      <c r="KKF30" s="3"/>
      <c r="KKG30" s="426"/>
      <c r="KKH30" s="3"/>
      <c r="KKI30" s="564"/>
      <c r="KKJ30" s="3"/>
      <c r="KKK30" s="426"/>
      <c r="KKL30" s="3"/>
      <c r="KKM30" s="564"/>
      <c r="KKN30" s="3"/>
      <c r="KKO30" s="426"/>
      <c r="KKP30" s="3"/>
      <c r="KKQ30" s="564"/>
      <c r="KKR30" s="3"/>
      <c r="KKS30" s="426"/>
      <c r="KKT30" s="3"/>
      <c r="KKU30" s="564"/>
      <c r="KKV30" s="3"/>
      <c r="KKW30" s="426"/>
      <c r="KKX30" s="3"/>
      <c r="KKY30" s="564"/>
      <c r="KKZ30" s="3"/>
      <c r="KLA30" s="426"/>
      <c r="KLB30" s="3"/>
      <c r="KLC30" s="564"/>
      <c r="KLD30" s="3"/>
      <c r="KLE30" s="426"/>
      <c r="KLF30" s="3"/>
      <c r="KLG30" s="564"/>
      <c r="KLH30" s="3"/>
      <c r="KLI30" s="426"/>
      <c r="KLJ30" s="3"/>
      <c r="KLK30" s="564"/>
      <c r="KLL30" s="3"/>
      <c r="KLM30" s="426"/>
      <c r="KLN30" s="3"/>
      <c r="KLO30" s="564"/>
      <c r="KLP30" s="3"/>
      <c r="KLQ30" s="426"/>
      <c r="KLR30" s="3"/>
      <c r="KLS30" s="564"/>
      <c r="KLT30" s="3"/>
      <c r="KLU30" s="426"/>
      <c r="KLV30" s="3"/>
      <c r="KLW30" s="564"/>
      <c r="KLX30" s="3"/>
      <c r="KLY30" s="426"/>
      <c r="KLZ30" s="3"/>
      <c r="KMA30" s="564"/>
      <c r="KMB30" s="3"/>
      <c r="KMC30" s="426"/>
      <c r="KMD30" s="3"/>
      <c r="KME30" s="564"/>
      <c r="KMF30" s="3"/>
      <c r="KMG30" s="426"/>
      <c r="KMH30" s="3"/>
      <c r="KMI30" s="564"/>
      <c r="KMJ30" s="3"/>
      <c r="KMK30" s="426"/>
      <c r="KML30" s="3"/>
      <c r="KMM30" s="564"/>
      <c r="KMN30" s="3"/>
      <c r="KMO30" s="426"/>
      <c r="KMP30" s="3"/>
      <c r="KMQ30" s="564"/>
      <c r="KMR30" s="3"/>
      <c r="KMS30" s="426"/>
      <c r="KMT30" s="3"/>
      <c r="KMU30" s="564"/>
      <c r="KMV30" s="3"/>
      <c r="KMW30" s="426"/>
      <c r="KMX30" s="3"/>
      <c r="KMY30" s="564"/>
      <c r="KMZ30" s="3"/>
      <c r="KNA30" s="426"/>
      <c r="KNB30" s="3"/>
      <c r="KNC30" s="564"/>
      <c r="KND30" s="3"/>
      <c r="KNE30" s="426"/>
      <c r="KNF30" s="3"/>
      <c r="KNG30" s="564"/>
      <c r="KNH30" s="3"/>
      <c r="KNI30" s="426"/>
      <c r="KNJ30" s="3"/>
      <c r="KNK30" s="564"/>
      <c r="KNL30" s="3"/>
      <c r="KNM30" s="426"/>
      <c r="KNN30" s="3"/>
      <c r="KNO30" s="564"/>
      <c r="KNP30" s="3"/>
      <c r="KNQ30" s="426"/>
      <c r="KNR30" s="3"/>
      <c r="KNS30" s="564"/>
      <c r="KNT30" s="3"/>
      <c r="KNU30" s="426"/>
      <c r="KNV30" s="3"/>
      <c r="KNW30" s="564"/>
      <c r="KNX30" s="3"/>
      <c r="KNY30" s="426"/>
      <c r="KNZ30" s="3"/>
      <c r="KOA30" s="564"/>
      <c r="KOB30" s="3"/>
      <c r="KOC30" s="426"/>
      <c r="KOD30" s="3"/>
      <c r="KOE30" s="564"/>
      <c r="KOF30" s="3"/>
      <c r="KOG30" s="426"/>
      <c r="KOH30" s="3"/>
      <c r="KOI30" s="564"/>
      <c r="KOJ30" s="3"/>
      <c r="KOK30" s="426"/>
      <c r="KOL30" s="3"/>
      <c r="KOM30" s="564"/>
      <c r="KON30" s="3"/>
      <c r="KOO30" s="426"/>
      <c r="KOP30" s="3"/>
      <c r="KOQ30" s="564"/>
      <c r="KOR30" s="3"/>
      <c r="KOS30" s="426"/>
      <c r="KOT30" s="3"/>
      <c r="KOU30" s="564"/>
      <c r="KOV30" s="3"/>
      <c r="KOW30" s="426"/>
      <c r="KOX30" s="3"/>
      <c r="KOY30" s="564"/>
      <c r="KOZ30" s="3"/>
      <c r="KPA30" s="426"/>
      <c r="KPB30" s="3"/>
      <c r="KPC30" s="564"/>
      <c r="KPD30" s="3"/>
      <c r="KPE30" s="426"/>
      <c r="KPF30" s="3"/>
      <c r="KPG30" s="564"/>
      <c r="KPH30" s="3"/>
      <c r="KPI30" s="426"/>
      <c r="KPJ30" s="3"/>
      <c r="KPK30" s="564"/>
      <c r="KPL30" s="3"/>
      <c r="KPM30" s="426"/>
      <c r="KPN30" s="3"/>
      <c r="KPO30" s="564"/>
      <c r="KPP30" s="3"/>
      <c r="KPQ30" s="426"/>
      <c r="KPR30" s="3"/>
      <c r="KPS30" s="564"/>
      <c r="KPT30" s="3"/>
      <c r="KPU30" s="426"/>
      <c r="KPV30" s="3"/>
      <c r="KPW30" s="564"/>
      <c r="KPX30" s="3"/>
      <c r="KPY30" s="426"/>
      <c r="KPZ30" s="3"/>
      <c r="KQA30" s="564"/>
      <c r="KQB30" s="3"/>
      <c r="KQC30" s="426"/>
      <c r="KQD30" s="3"/>
      <c r="KQE30" s="564"/>
      <c r="KQF30" s="3"/>
      <c r="KQG30" s="426"/>
      <c r="KQH30" s="3"/>
      <c r="KQI30" s="564"/>
      <c r="KQJ30" s="3"/>
      <c r="KQK30" s="426"/>
      <c r="KQL30" s="3"/>
      <c r="KQM30" s="564"/>
      <c r="KQN30" s="3"/>
      <c r="KQO30" s="426"/>
      <c r="KQP30" s="3"/>
      <c r="KQQ30" s="564"/>
      <c r="KQR30" s="3"/>
      <c r="KQS30" s="426"/>
      <c r="KQT30" s="3"/>
      <c r="KQU30" s="564"/>
      <c r="KQV30" s="3"/>
      <c r="KQW30" s="426"/>
      <c r="KQX30" s="3"/>
      <c r="KQY30" s="564"/>
      <c r="KQZ30" s="3"/>
      <c r="KRA30" s="426"/>
      <c r="KRB30" s="3"/>
      <c r="KRC30" s="564"/>
      <c r="KRD30" s="3"/>
      <c r="KRE30" s="426"/>
      <c r="KRF30" s="3"/>
      <c r="KRG30" s="564"/>
      <c r="KRH30" s="3"/>
      <c r="KRI30" s="426"/>
      <c r="KRJ30" s="3"/>
      <c r="KRK30" s="564"/>
      <c r="KRL30" s="3"/>
      <c r="KRM30" s="426"/>
      <c r="KRN30" s="3"/>
      <c r="KRO30" s="564"/>
      <c r="KRP30" s="3"/>
      <c r="KRQ30" s="426"/>
      <c r="KRR30" s="3"/>
      <c r="KRS30" s="564"/>
      <c r="KRT30" s="3"/>
      <c r="KRU30" s="426"/>
      <c r="KRV30" s="3"/>
      <c r="KRW30" s="564"/>
      <c r="KRX30" s="3"/>
      <c r="KRY30" s="426"/>
      <c r="KRZ30" s="3"/>
      <c r="KSA30" s="564"/>
      <c r="KSB30" s="3"/>
      <c r="KSC30" s="426"/>
      <c r="KSD30" s="3"/>
      <c r="KSE30" s="564"/>
      <c r="KSF30" s="3"/>
      <c r="KSG30" s="426"/>
      <c r="KSH30" s="3"/>
      <c r="KSI30" s="564"/>
      <c r="KSJ30" s="3"/>
      <c r="KSK30" s="426"/>
      <c r="KSL30" s="3"/>
      <c r="KSM30" s="564"/>
      <c r="KSN30" s="3"/>
      <c r="KSO30" s="426"/>
      <c r="KSP30" s="3"/>
      <c r="KSQ30" s="564"/>
      <c r="KSR30" s="3"/>
      <c r="KSS30" s="426"/>
      <c r="KST30" s="3"/>
      <c r="KSU30" s="564"/>
      <c r="KSV30" s="3"/>
      <c r="KSW30" s="426"/>
      <c r="KSX30" s="3"/>
      <c r="KSY30" s="564"/>
      <c r="KSZ30" s="3"/>
      <c r="KTA30" s="426"/>
      <c r="KTB30" s="3"/>
      <c r="KTC30" s="564"/>
      <c r="KTD30" s="3"/>
      <c r="KTE30" s="426"/>
      <c r="KTF30" s="3"/>
      <c r="KTG30" s="564"/>
      <c r="KTH30" s="3"/>
      <c r="KTI30" s="426"/>
      <c r="KTJ30" s="3"/>
      <c r="KTK30" s="564"/>
      <c r="KTL30" s="3"/>
      <c r="KTM30" s="426"/>
      <c r="KTN30" s="3"/>
      <c r="KTO30" s="564"/>
      <c r="KTP30" s="3"/>
      <c r="KTQ30" s="426"/>
      <c r="KTR30" s="3"/>
      <c r="KTS30" s="564"/>
      <c r="KTT30" s="3"/>
      <c r="KTU30" s="426"/>
      <c r="KTV30" s="3"/>
      <c r="KTW30" s="564"/>
      <c r="KTX30" s="3"/>
      <c r="KTY30" s="426"/>
      <c r="KTZ30" s="3"/>
      <c r="KUA30" s="564"/>
      <c r="KUB30" s="3"/>
      <c r="KUC30" s="426"/>
      <c r="KUD30" s="3"/>
      <c r="KUE30" s="564"/>
      <c r="KUF30" s="3"/>
      <c r="KUG30" s="426"/>
      <c r="KUH30" s="3"/>
      <c r="KUI30" s="564"/>
      <c r="KUJ30" s="3"/>
      <c r="KUK30" s="426"/>
      <c r="KUL30" s="3"/>
      <c r="KUM30" s="564"/>
      <c r="KUN30" s="3"/>
      <c r="KUO30" s="426"/>
      <c r="KUP30" s="3"/>
      <c r="KUQ30" s="564"/>
      <c r="KUR30" s="3"/>
      <c r="KUS30" s="426"/>
      <c r="KUT30" s="3"/>
      <c r="KUU30" s="564"/>
      <c r="KUV30" s="3"/>
      <c r="KUW30" s="426"/>
      <c r="KUX30" s="3"/>
      <c r="KUY30" s="564"/>
      <c r="KUZ30" s="3"/>
      <c r="KVA30" s="426"/>
      <c r="KVB30" s="3"/>
      <c r="KVC30" s="564"/>
      <c r="KVD30" s="3"/>
      <c r="KVE30" s="426"/>
      <c r="KVF30" s="3"/>
      <c r="KVG30" s="564"/>
      <c r="KVH30" s="3"/>
      <c r="KVI30" s="426"/>
      <c r="KVJ30" s="3"/>
      <c r="KVK30" s="564"/>
      <c r="KVL30" s="3"/>
      <c r="KVM30" s="426"/>
      <c r="KVN30" s="3"/>
      <c r="KVO30" s="564"/>
      <c r="KVP30" s="3"/>
      <c r="KVQ30" s="426"/>
      <c r="KVR30" s="3"/>
      <c r="KVS30" s="564"/>
      <c r="KVT30" s="3"/>
      <c r="KVU30" s="426"/>
      <c r="KVV30" s="3"/>
      <c r="KVW30" s="564"/>
      <c r="KVX30" s="3"/>
      <c r="KVY30" s="426"/>
      <c r="KVZ30" s="3"/>
      <c r="KWA30" s="564"/>
      <c r="KWB30" s="3"/>
      <c r="KWC30" s="426"/>
      <c r="KWD30" s="3"/>
      <c r="KWE30" s="564"/>
      <c r="KWF30" s="3"/>
      <c r="KWG30" s="426"/>
      <c r="KWH30" s="3"/>
      <c r="KWI30" s="564"/>
      <c r="KWJ30" s="3"/>
      <c r="KWK30" s="426"/>
      <c r="KWL30" s="3"/>
      <c r="KWM30" s="564"/>
      <c r="KWN30" s="3"/>
      <c r="KWO30" s="426"/>
      <c r="KWP30" s="3"/>
      <c r="KWQ30" s="564"/>
      <c r="KWR30" s="3"/>
      <c r="KWS30" s="426"/>
      <c r="KWT30" s="3"/>
      <c r="KWU30" s="564"/>
      <c r="KWV30" s="3"/>
      <c r="KWW30" s="426"/>
      <c r="KWX30" s="3"/>
      <c r="KWY30" s="564"/>
      <c r="KWZ30" s="3"/>
      <c r="KXA30" s="426"/>
      <c r="KXB30" s="3"/>
      <c r="KXC30" s="564"/>
      <c r="KXD30" s="3"/>
      <c r="KXE30" s="426"/>
      <c r="KXF30" s="3"/>
      <c r="KXG30" s="564"/>
      <c r="KXH30" s="3"/>
      <c r="KXI30" s="426"/>
      <c r="KXJ30" s="3"/>
      <c r="KXK30" s="564"/>
      <c r="KXL30" s="3"/>
      <c r="KXM30" s="426"/>
      <c r="KXN30" s="3"/>
      <c r="KXO30" s="564"/>
      <c r="KXP30" s="3"/>
      <c r="KXQ30" s="426"/>
      <c r="KXR30" s="3"/>
      <c r="KXS30" s="564"/>
      <c r="KXT30" s="3"/>
      <c r="KXU30" s="426"/>
      <c r="KXV30" s="3"/>
      <c r="KXW30" s="564"/>
      <c r="KXX30" s="3"/>
      <c r="KXY30" s="426"/>
      <c r="KXZ30" s="3"/>
      <c r="KYA30" s="564"/>
      <c r="KYB30" s="3"/>
      <c r="KYC30" s="426"/>
      <c r="KYD30" s="3"/>
      <c r="KYE30" s="564"/>
      <c r="KYF30" s="3"/>
      <c r="KYG30" s="426"/>
      <c r="KYH30" s="3"/>
      <c r="KYI30" s="564"/>
      <c r="KYJ30" s="3"/>
      <c r="KYK30" s="426"/>
      <c r="KYL30" s="3"/>
      <c r="KYM30" s="564"/>
      <c r="KYN30" s="3"/>
      <c r="KYO30" s="426"/>
      <c r="KYP30" s="3"/>
      <c r="KYQ30" s="564"/>
      <c r="KYR30" s="3"/>
      <c r="KYS30" s="426"/>
      <c r="KYT30" s="3"/>
      <c r="KYU30" s="564"/>
      <c r="KYV30" s="3"/>
      <c r="KYW30" s="426"/>
      <c r="KYX30" s="3"/>
      <c r="KYY30" s="564"/>
      <c r="KYZ30" s="3"/>
      <c r="KZA30" s="426"/>
      <c r="KZB30" s="3"/>
      <c r="KZC30" s="564"/>
      <c r="KZD30" s="3"/>
      <c r="KZE30" s="426"/>
      <c r="KZF30" s="3"/>
      <c r="KZG30" s="564"/>
      <c r="KZH30" s="3"/>
      <c r="KZI30" s="426"/>
      <c r="KZJ30" s="3"/>
      <c r="KZK30" s="564"/>
      <c r="KZL30" s="3"/>
      <c r="KZM30" s="426"/>
      <c r="KZN30" s="3"/>
      <c r="KZO30" s="564"/>
      <c r="KZP30" s="3"/>
      <c r="KZQ30" s="426"/>
      <c r="KZR30" s="3"/>
      <c r="KZS30" s="564"/>
      <c r="KZT30" s="3"/>
      <c r="KZU30" s="426"/>
      <c r="KZV30" s="3"/>
      <c r="KZW30" s="564"/>
      <c r="KZX30" s="3"/>
      <c r="KZY30" s="426"/>
      <c r="KZZ30" s="3"/>
      <c r="LAA30" s="564"/>
      <c r="LAB30" s="3"/>
      <c r="LAC30" s="426"/>
      <c r="LAD30" s="3"/>
      <c r="LAE30" s="564"/>
      <c r="LAF30" s="3"/>
      <c r="LAG30" s="426"/>
      <c r="LAH30" s="3"/>
      <c r="LAI30" s="564"/>
      <c r="LAJ30" s="3"/>
      <c r="LAK30" s="426"/>
      <c r="LAL30" s="3"/>
      <c r="LAM30" s="564"/>
      <c r="LAN30" s="3"/>
      <c r="LAO30" s="426"/>
      <c r="LAP30" s="3"/>
      <c r="LAQ30" s="564"/>
      <c r="LAR30" s="3"/>
      <c r="LAS30" s="426"/>
      <c r="LAT30" s="3"/>
      <c r="LAU30" s="564"/>
      <c r="LAV30" s="3"/>
      <c r="LAW30" s="426"/>
      <c r="LAX30" s="3"/>
      <c r="LAY30" s="564"/>
      <c r="LAZ30" s="3"/>
      <c r="LBA30" s="426"/>
      <c r="LBB30" s="3"/>
      <c r="LBC30" s="564"/>
      <c r="LBD30" s="3"/>
      <c r="LBE30" s="426"/>
      <c r="LBF30" s="3"/>
      <c r="LBG30" s="564"/>
      <c r="LBH30" s="3"/>
      <c r="LBI30" s="426"/>
      <c r="LBJ30" s="3"/>
      <c r="LBK30" s="564"/>
      <c r="LBL30" s="3"/>
      <c r="LBM30" s="426"/>
      <c r="LBN30" s="3"/>
      <c r="LBO30" s="564"/>
      <c r="LBP30" s="3"/>
      <c r="LBQ30" s="426"/>
      <c r="LBR30" s="3"/>
      <c r="LBS30" s="564"/>
      <c r="LBT30" s="3"/>
      <c r="LBU30" s="426"/>
      <c r="LBV30" s="3"/>
      <c r="LBW30" s="564"/>
      <c r="LBX30" s="3"/>
      <c r="LBY30" s="426"/>
      <c r="LBZ30" s="3"/>
      <c r="LCA30" s="564"/>
      <c r="LCB30" s="3"/>
      <c r="LCC30" s="426"/>
      <c r="LCD30" s="3"/>
      <c r="LCE30" s="564"/>
      <c r="LCF30" s="3"/>
      <c r="LCG30" s="426"/>
      <c r="LCH30" s="3"/>
      <c r="LCI30" s="564"/>
      <c r="LCJ30" s="3"/>
      <c r="LCK30" s="426"/>
      <c r="LCL30" s="3"/>
      <c r="LCM30" s="564"/>
      <c r="LCN30" s="3"/>
      <c r="LCO30" s="426"/>
      <c r="LCP30" s="3"/>
      <c r="LCQ30" s="564"/>
      <c r="LCR30" s="3"/>
      <c r="LCS30" s="426"/>
      <c r="LCT30" s="3"/>
      <c r="LCU30" s="564"/>
      <c r="LCV30" s="3"/>
      <c r="LCW30" s="426"/>
      <c r="LCX30" s="3"/>
      <c r="LCY30" s="564"/>
      <c r="LCZ30" s="3"/>
      <c r="LDA30" s="426"/>
      <c r="LDB30" s="3"/>
      <c r="LDC30" s="564"/>
      <c r="LDD30" s="3"/>
      <c r="LDE30" s="426"/>
      <c r="LDF30" s="3"/>
      <c r="LDG30" s="564"/>
      <c r="LDH30" s="3"/>
      <c r="LDI30" s="426"/>
      <c r="LDJ30" s="3"/>
      <c r="LDK30" s="564"/>
      <c r="LDL30" s="3"/>
      <c r="LDM30" s="426"/>
      <c r="LDN30" s="3"/>
      <c r="LDO30" s="564"/>
      <c r="LDP30" s="3"/>
      <c r="LDQ30" s="426"/>
      <c r="LDR30" s="3"/>
      <c r="LDS30" s="564"/>
      <c r="LDT30" s="3"/>
      <c r="LDU30" s="426"/>
      <c r="LDV30" s="3"/>
      <c r="LDW30" s="564"/>
      <c r="LDX30" s="3"/>
      <c r="LDY30" s="426"/>
      <c r="LDZ30" s="3"/>
      <c r="LEA30" s="564"/>
      <c r="LEB30" s="3"/>
      <c r="LEC30" s="426"/>
      <c r="LED30" s="3"/>
      <c r="LEE30" s="564"/>
      <c r="LEF30" s="3"/>
      <c r="LEG30" s="426"/>
      <c r="LEH30" s="3"/>
      <c r="LEI30" s="564"/>
      <c r="LEJ30" s="3"/>
      <c r="LEK30" s="426"/>
      <c r="LEL30" s="3"/>
      <c r="LEM30" s="564"/>
      <c r="LEN30" s="3"/>
      <c r="LEO30" s="426"/>
      <c r="LEP30" s="3"/>
      <c r="LEQ30" s="564"/>
      <c r="LER30" s="3"/>
      <c r="LES30" s="426"/>
      <c r="LET30" s="3"/>
      <c r="LEU30" s="564"/>
      <c r="LEV30" s="3"/>
      <c r="LEW30" s="426"/>
      <c r="LEX30" s="3"/>
      <c r="LEY30" s="564"/>
      <c r="LEZ30" s="3"/>
      <c r="LFA30" s="426"/>
      <c r="LFB30" s="3"/>
      <c r="LFC30" s="564"/>
      <c r="LFD30" s="3"/>
      <c r="LFE30" s="426"/>
      <c r="LFF30" s="3"/>
      <c r="LFG30" s="564"/>
      <c r="LFH30" s="3"/>
      <c r="LFI30" s="426"/>
      <c r="LFJ30" s="3"/>
      <c r="LFK30" s="564"/>
      <c r="LFL30" s="3"/>
      <c r="LFM30" s="426"/>
      <c r="LFN30" s="3"/>
      <c r="LFO30" s="564"/>
      <c r="LFP30" s="3"/>
      <c r="LFQ30" s="426"/>
      <c r="LFR30" s="3"/>
      <c r="LFS30" s="564"/>
      <c r="LFT30" s="3"/>
      <c r="LFU30" s="426"/>
      <c r="LFV30" s="3"/>
      <c r="LFW30" s="564"/>
      <c r="LFX30" s="3"/>
      <c r="LFY30" s="426"/>
      <c r="LFZ30" s="3"/>
      <c r="LGA30" s="564"/>
      <c r="LGB30" s="3"/>
      <c r="LGC30" s="426"/>
      <c r="LGD30" s="3"/>
      <c r="LGE30" s="564"/>
      <c r="LGF30" s="3"/>
      <c r="LGG30" s="426"/>
      <c r="LGH30" s="3"/>
      <c r="LGI30" s="564"/>
      <c r="LGJ30" s="3"/>
      <c r="LGK30" s="426"/>
      <c r="LGL30" s="3"/>
      <c r="LGM30" s="564"/>
      <c r="LGN30" s="3"/>
      <c r="LGO30" s="426"/>
      <c r="LGP30" s="3"/>
      <c r="LGQ30" s="564"/>
      <c r="LGR30" s="3"/>
      <c r="LGS30" s="426"/>
      <c r="LGT30" s="3"/>
      <c r="LGU30" s="564"/>
      <c r="LGV30" s="3"/>
      <c r="LGW30" s="426"/>
      <c r="LGX30" s="3"/>
      <c r="LGY30" s="564"/>
      <c r="LGZ30" s="3"/>
      <c r="LHA30" s="426"/>
      <c r="LHB30" s="3"/>
      <c r="LHC30" s="564"/>
      <c r="LHD30" s="3"/>
      <c r="LHE30" s="426"/>
      <c r="LHF30" s="3"/>
      <c r="LHG30" s="564"/>
      <c r="LHH30" s="3"/>
      <c r="LHI30" s="426"/>
      <c r="LHJ30" s="3"/>
      <c r="LHK30" s="564"/>
      <c r="LHL30" s="3"/>
      <c r="LHM30" s="426"/>
      <c r="LHN30" s="3"/>
      <c r="LHO30" s="564"/>
      <c r="LHP30" s="3"/>
      <c r="LHQ30" s="426"/>
      <c r="LHR30" s="3"/>
      <c r="LHS30" s="564"/>
      <c r="LHT30" s="3"/>
      <c r="LHU30" s="426"/>
      <c r="LHV30" s="3"/>
      <c r="LHW30" s="564"/>
      <c r="LHX30" s="3"/>
      <c r="LHY30" s="426"/>
      <c r="LHZ30" s="3"/>
      <c r="LIA30" s="564"/>
      <c r="LIB30" s="3"/>
      <c r="LIC30" s="426"/>
      <c r="LID30" s="3"/>
      <c r="LIE30" s="564"/>
      <c r="LIF30" s="3"/>
      <c r="LIG30" s="426"/>
      <c r="LIH30" s="3"/>
      <c r="LII30" s="564"/>
      <c r="LIJ30" s="3"/>
      <c r="LIK30" s="426"/>
      <c r="LIL30" s="3"/>
      <c r="LIM30" s="564"/>
      <c r="LIN30" s="3"/>
      <c r="LIO30" s="426"/>
      <c r="LIP30" s="3"/>
      <c r="LIQ30" s="564"/>
      <c r="LIR30" s="3"/>
      <c r="LIS30" s="426"/>
      <c r="LIT30" s="3"/>
      <c r="LIU30" s="564"/>
      <c r="LIV30" s="3"/>
      <c r="LIW30" s="426"/>
      <c r="LIX30" s="3"/>
      <c r="LIY30" s="564"/>
      <c r="LIZ30" s="3"/>
      <c r="LJA30" s="426"/>
      <c r="LJB30" s="3"/>
      <c r="LJC30" s="564"/>
      <c r="LJD30" s="3"/>
      <c r="LJE30" s="426"/>
      <c r="LJF30" s="3"/>
      <c r="LJG30" s="564"/>
      <c r="LJH30" s="3"/>
      <c r="LJI30" s="426"/>
      <c r="LJJ30" s="3"/>
      <c r="LJK30" s="564"/>
      <c r="LJL30" s="3"/>
      <c r="LJM30" s="426"/>
      <c r="LJN30" s="3"/>
      <c r="LJO30" s="564"/>
      <c r="LJP30" s="3"/>
      <c r="LJQ30" s="426"/>
      <c r="LJR30" s="3"/>
      <c r="LJS30" s="564"/>
      <c r="LJT30" s="3"/>
      <c r="LJU30" s="426"/>
      <c r="LJV30" s="3"/>
      <c r="LJW30" s="564"/>
      <c r="LJX30" s="3"/>
      <c r="LJY30" s="426"/>
      <c r="LJZ30" s="3"/>
      <c r="LKA30" s="564"/>
      <c r="LKB30" s="3"/>
      <c r="LKC30" s="426"/>
      <c r="LKD30" s="3"/>
      <c r="LKE30" s="564"/>
      <c r="LKF30" s="3"/>
      <c r="LKG30" s="426"/>
      <c r="LKH30" s="3"/>
      <c r="LKI30" s="564"/>
      <c r="LKJ30" s="3"/>
      <c r="LKK30" s="426"/>
      <c r="LKL30" s="3"/>
      <c r="LKM30" s="564"/>
      <c r="LKN30" s="3"/>
      <c r="LKO30" s="426"/>
      <c r="LKP30" s="3"/>
      <c r="LKQ30" s="564"/>
      <c r="LKR30" s="3"/>
      <c r="LKS30" s="426"/>
      <c r="LKT30" s="3"/>
      <c r="LKU30" s="564"/>
      <c r="LKV30" s="3"/>
      <c r="LKW30" s="426"/>
      <c r="LKX30" s="3"/>
      <c r="LKY30" s="564"/>
      <c r="LKZ30" s="3"/>
      <c r="LLA30" s="426"/>
      <c r="LLB30" s="3"/>
      <c r="LLC30" s="564"/>
      <c r="LLD30" s="3"/>
      <c r="LLE30" s="426"/>
      <c r="LLF30" s="3"/>
      <c r="LLG30" s="564"/>
      <c r="LLH30" s="3"/>
      <c r="LLI30" s="426"/>
      <c r="LLJ30" s="3"/>
      <c r="LLK30" s="564"/>
      <c r="LLL30" s="3"/>
      <c r="LLM30" s="426"/>
      <c r="LLN30" s="3"/>
      <c r="LLO30" s="564"/>
      <c r="LLP30" s="3"/>
      <c r="LLQ30" s="426"/>
      <c r="LLR30" s="3"/>
      <c r="LLS30" s="564"/>
      <c r="LLT30" s="3"/>
      <c r="LLU30" s="426"/>
      <c r="LLV30" s="3"/>
      <c r="LLW30" s="564"/>
      <c r="LLX30" s="3"/>
      <c r="LLY30" s="426"/>
      <c r="LLZ30" s="3"/>
      <c r="LMA30" s="564"/>
      <c r="LMB30" s="3"/>
      <c r="LMC30" s="426"/>
      <c r="LMD30" s="3"/>
      <c r="LME30" s="564"/>
      <c r="LMF30" s="3"/>
      <c r="LMG30" s="426"/>
      <c r="LMH30" s="3"/>
      <c r="LMI30" s="564"/>
      <c r="LMJ30" s="3"/>
      <c r="LMK30" s="426"/>
      <c r="LML30" s="3"/>
      <c r="LMM30" s="564"/>
      <c r="LMN30" s="3"/>
      <c r="LMO30" s="426"/>
      <c r="LMP30" s="3"/>
      <c r="LMQ30" s="564"/>
      <c r="LMR30" s="3"/>
      <c r="LMS30" s="426"/>
      <c r="LMT30" s="3"/>
      <c r="LMU30" s="564"/>
      <c r="LMV30" s="3"/>
      <c r="LMW30" s="426"/>
      <c r="LMX30" s="3"/>
      <c r="LMY30" s="564"/>
      <c r="LMZ30" s="3"/>
      <c r="LNA30" s="426"/>
      <c r="LNB30" s="3"/>
      <c r="LNC30" s="564"/>
      <c r="LND30" s="3"/>
      <c r="LNE30" s="426"/>
      <c r="LNF30" s="3"/>
      <c r="LNG30" s="564"/>
      <c r="LNH30" s="3"/>
      <c r="LNI30" s="426"/>
      <c r="LNJ30" s="3"/>
      <c r="LNK30" s="564"/>
      <c r="LNL30" s="3"/>
      <c r="LNM30" s="426"/>
      <c r="LNN30" s="3"/>
      <c r="LNO30" s="564"/>
      <c r="LNP30" s="3"/>
      <c r="LNQ30" s="426"/>
      <c r="LNR30" s="3"/>
      <c r="LNS30" s="564"/>
      <c r="LNT30" s="3"/>
      <c r="LNU30" s="426"/>
      <c r="LNV30" s="3"/>
      <c r="LNW30" s="564"/>
      <c r="LNX30" s="3"/>
      <c r="LNY30" s="426"/>
      <c r="LNZ30" s="3"/>
      <c r="LOA30" s="564"/>
      <c r="LOB30" s="3"/>
      <c r="LOC30" s="426"/>
      <c r="LOD30" s="3"/>
      <c r="LOE30" s="564"/>
      <c r="LOF30" s="3"/>
      <c r="LOG30" s="426"/>
      <c r="LOH30" s="3"/>
      <c r="LOI30" s="564"/>
      <c r="LOJ30" s="3"/>
      <c r="LOK30" s="426"/>
      <c r="LOL30" s="3"/>
      <c r="LOM30" s="564"/>
      <c r="LON30" s="3"/>
      <c r="LOO30" s="426"/>
      <c r="LOP30" s="3"/>
      <c r="LOQ30" s="564"/>
      <c r="LOR30" s="3"/>
      <c r="LOS30" s="426"/>
      <c r="LOT30" s="3"/>
      <c r="LOU30" s="564"/>
      <c r="LOV30" s="3"/>
      <c r="LOW30" s="426"/>
      <c r="LOX30" s="3"/>
      <c r="LOY30" s="564"/>
      <c r="LOZ30" s="3"/>
      <c r="LPA30" s="426"/>
      <c r="LPB30" s="3"/>
      <c r="LPC30" s="564"/>
      <c r="LPD30" s="3"/>
      <c r="LPE30" s="426"/>
      <c r="LPF30" s="3"/>
      <c r="LPG30" s="564"/>
      <c r="LPH30" s="3"/>
      <c r="LPI30" s="426"/>
      <c r="LPJ30" s="3"/>
      <c r="LPK30" s="564"/>
      <c r="LPL30" s="3"/>
      <c r="LPM30" s="426"/>
      <c r="LPN30" s="3"/>
      <c r="LPO30" s="564"/>
      <c r="LPP30" s="3"/>
      <c r="LPQ30" s="426"/>
      <c r="LPR30" s="3"/>
      <c r="LPS30" s="564"/>
      <c r="LPT30" s="3"/>
      <c r="LPU30" s="426"/>
      <c r="LPV30" s="3"/>
      <c r="LPW30" s="564"/>
      <c r="LPX30" s="3"/>
      <c r="LPY30" s="426"/>
      <c r="LPZ30" s="3"/>
      <c r="LQA30" s="564"/>
      <c r="LQB30" s="3"/>
      <c r="LQC30" s="426"/>
      <c r="LQD30" s="3"/>
      <c r="LQE30" s="564"/>
      <c r="LQF30" s="3"/>
      <c r="LQG30" s="426"/>
      <c r="LQH30" s="3"/>
      <c r="LQI30" s="564"/>
      <c r="LQJ30" s="3"/>
      <c r="LQK30" s="426"/>
      <c r="LQL30" s="3"/>
      <c r="LQM30" s="564"/>
      <c r="LQN30" s="3"/>
      <c r="LQO30" s="426"/>
      <c r="LQP30" s="3"/>
      <c r="LQQ30" s="564"/>
      <c r="LQR30" s="3"/>
      <c r="LQS30" s="426"/>
      <c r="LQT30" s="3"/>
      <c r="LQU30" s="564"/>
      <c r="LQV30" s="3"/>
      <c r="LQW30" s="426"/>
      <c r="LQX30" s="3"/>
      <c r="LQY30" s="564"/>
      <c r="LQZ30" s="3"/>
      <c r="LRA30" s="426"/>
      <c r="LRB30" s="3"/>
      <c r="LRC30" s="564"/>
      <c r="LRD30" s="3"/>
      <c r="LRE30" s="426"/>
      <c r="LRF30" s="3"/>
      <c r="LRG30" s="564"/>
      <c r="LRH30" s="3"/>
      <c r="LRI30" s="426"/>
      <c r="LRJ30" s="3"/>
      <c r="LRK30" s="564"/>
      <c r="LRL30" s="3"/>
      <c r="LRM30" s="426"/>
      <c r="LRN30" s="3"/>
      <c r="LRO30" s="564"/>
      <c r="LRP30" s="3"/>
      <c r="LRQ30" s="426"/>
      <c r="LRR30" s="3"/>
      <c r="LRS30" s="564"/>
      <c r="LRT30" s="3"/>
      <c r="LRU30" s="426"/>
      <c r="LRV30" s="3"/>
      <c r="LRW30" s="564"/>
      <c r="LRX30" s="3"/>
      <c r="LRY30" s="426"/>
      <c r="LRZ30" s="3"/>
      <c r="LSA30" s="564"/>
      <c r="LSB30" s="3"/>
      <c r="LSC30" s="426"/>
      <c r="LSD30" s="3"/>
      <c r="LSE30" s="564"/>
      <c r="LSF30" s="3"/>
      <c r="LSG30" s="426"/>
      <c r="LSH30" s="3"/>
      <c r="LSI30" s="564"/>
      <c r="LSJ30" s="3"/>
      <c r="LSK30" s="426"/>
      <c r="LSL30" s="3"/>
      <c r="LSM30" s="564"/>
      <c r="LSN30" s="3"/>
      <c r="LSO30" s="426"/>
      <c r="LSP30" s="3"/>
      <c r="LSQ30" s="564"/>
      <c r="LSR30" s="3"/>
      <c r="LSS30" s="426"/>
      <c r="LST30" s="3"/>
      <c r="LSU30" s="564"/>
      <c r="LSV30" s="3"/>
      <c r="LSW30" s="426"/>
      <c r="LSX30" s="3"/>
      <c r="LSY30" s="564"/>
      <c r="LSZ30" s="3"/>
      <c r="LTA30" s="426"/>
      <c r="LTB30" s="3"/>
      <c r="LTC30" s="564"/>
      <c r="LTD30" s="3"/>
      <c r="LTE30" s="426"/>
      <c r="LTF30" s="3"/>
      <c r="LTG30" s="564"/>
      <c r="LTH30" s="3"/>
      <c r="LTI30" s="426"/>
      <c r="LTJ30" s="3"/>
      <c r="LTK30" s="564"/>
      <c r="LTL30" s="3"/>
      <c r="LTM30" s="426"/>
      <c r="LTN30" s="3"/>
      <c r="LTO30" s="564"/>
      <c r="LTP30" s="3"/>
      <c r="LTQ30" s="426"/>
      <c r="LTR30" s="3"/>
      <c r="LTS30" s="564"/>
      <c r="LTT30" s="3"/>
      <c r="LTU30" s="426"/>
      <c r="LTV30" s="3"/>
      <c r="LTW30" s="564"/>
      <c r="LTX30" s="3"/>
      <c r="LTY30" s="426"/>
      <c r="LTZ30" s="3"/>
      <c r="LUA30" s="564"/>
      <c r="LUB30" s="3"/>
      <c r="LUC30" s="426"/>
      <c r="LUD30" s="3"/>
      <c r="LUE30" s="564"/>
      <c r="LUF30" s="3"/>
      <c r="LUG30" s="426"/>
      <c r="LUH30" s="3"/>
      <c r="LUI30" s="564"/>
      <c r="LUJ30" s="3"/>
      <c r="LUK30" s="426"/>
      <c r="LUL30" s="3"/>
      <c r="LUM30" s="564"/>
      <c r="LUN30" s="3"/>
      <c r="LUO30" s="426"/>
      <c r="LUP30" s="3"/>
      <c r="LUQ30" s="564"/>
      <c r="LUR30" s="3"/>
      <c r="LUS30" s="426"/>
      <c r="LUT30" s="3"/>
      <c r="LUU30" s="564"/>
      <c r="LUV30" s="3"/>
      <c r="LUW30" s="426"/>
      <c r="LUX30" s="3"/>
      <c r="LUY30" s="564"/>
      <c r="LUZ30" s="3"/>
      <c r="LVA30" s="426"/>
      <c r="LVB30" s="3"/>
      <c r="LVC30" s="564"/>
      <c r="LVD30" s="3"/>
      <c r="LVE30" s="426"/>
      <c r="LVF30" s="3"/>
      <c r="LVG30" s="564"/>
      <c r="LVH30" s="3"/>
      <c r="LVI30" s="426"/>
      <c r="LVJ30" s="3"/>
      <c r="LVK30" s="564"/>
      <c r="LVL30" s="3"/>
      <c r="LVM30" s="426"/>
      <c r="LVN30" s="3"/>
      <c r="LVO30" s="564"/>
      <c r="LVP30" s="3"/>
      <c r="LVQ30" s="426"/>
      <c r="LVR30" s="3"/>
      <c r="LVS30" s="564"/>
      <c r="LVT30" s="3"/>
      <c r="LVU30" s="426"/>
      <c r="LVV30" s="3"/>
      <c r="LVW30" s="564"/>
      <c r="LVX30" s="3"/>
      <c r="LVY30" s="426"/>
      <c r="LVZ30" s="3"/>
      <c r="LWA30" s="564"/>
      <c r="LWB30" s="3"/>
      <c r="LWC30" s="426"/>
      <c r="LWD30" s="3"/>
      <c r="LWE30" s="564"/>
      <c r="LWF30" s="3"/>
      <c r="LWG30" s="426"/>
      <c r="LWH30" s="3"/>
      <c r="LWI30" s="564"/>
      <c r="LWJ30" s="3"/>
      <c r="LWK30" s="426"/>
      <c r="LWL30" s="3"/>
      <c r="LWM30" s="564"/>
      <c r="LWN30" s="3"/>
      <c r="LWO30" s="426"/>
      <c r="LWP30" s="3"/>
      <c r="LWQ30" s="564"/>
      <c r="LWR30" s="3"/>
      <c r="LWS30" s="426"/>
      <c r="LWT30" s="3"/>
      <c r="LWU30" s="564"/>
      <c r="LWV30" s="3"/>
      <c r="LWW30" s="426"/>
      <c r="LWX30" s="3"/>
      <c r="LWY30" s="564"/>
      <c r="LWZ30" s="3"/>
      <c r="LXA30" s="426"/>
      <c r="LXB30" s="3"/>
      <c r="LXC30" s="564"/>
      <c r="LXD30" s="3"/>
      <c r="LXE30" s="426"/>
      <c r="LXF30" s="3"/>
      <c r="LXG30" s="564"/>
      <c r="LXH30" s="3"/>
      <c r="LXI30" s="426"/>
      <c r="LXJ30" s="3"/>
      <c r="LXK30" s="564"/>
      <c r="LXL30" s="3"/>
      <c r="LXM30" s="426"/>
      <c r="LXN30" s="3"/>
      <c r="LXO30" s="564"/>
      <c r="LXP30" s="3"/>
      <c r="LXQ30" s="426"/>
      <c r="LXR30" s="3"/>
      <c r="LXS30" s="564"/>
      <c r="LXT30" s="3"/>
      <c r="LXU30" s="426"/>
      <c r="LXV30" s="3"/>
      <c r="LXW30" s="564"/>
      <c r="LXX30" s="3"/>
      <c r="LXY30" s="426"/>
      <c r="LXZ30" s="3"/>
      <c r="LYA30" s="564"/>
      <c r="LYB30" s="3"/>
      <c r="LYC30" s="426"/>
      <c r="LYD30" s="3"/>
      <c r="LYE30" s="564"/>
      <c r="LYF30" s="3"/>
      <c r="LYG30" s="426"/>
      <c r="LYH30" s="3"/>
      <c r="LYI30" s="564"/>
      <c r="LYJ30" s="3"/>
      <c r="LYK30" s="426"/>
      <c r="LYL30" s="3"/>
      <c r="LYM30" s="564"/>
      <c r="LYN30" s="3"/>
      <c r="LYO30" s="426"/>
      <c r="LYP30" s="3"/>
      <c r="LYQ30" s="564"/>
      <c r="LYR30" s="3"/>
      <c r="LYS30" s="426"/>
      <c r="LYT30" s="3"/>
      <c r="LYU30" s="564"/>
      <c r="LYV30" s="3"/>
      <c r="LYW30" s="426"/>
      <c r="LYX30" s="3"/>
      <c r="LYY30" s="564"/>
      <c r="LYZ30" s="3"/>
      <c r="LZA30" s="426"/>
      <c r="LZB30" s="3"/>
      <c r="LZC30" s="564"/>
      <c r="LZD30" s="3"/>
      <c r="LZE30" s="426"/>
      <c r="LZF30" s="3"/>
      <c r="LZG30" s="564"/>
      <c r="LZH30" s="3"/>
      <c r="LZI30" s="426"/>
      <c r="LZJ30" s="3"/>
      <c r="LZK30" s="564"/>
      <c r="LZL30" s="3"/>
      <c r="LZM30" s="426"/>
      <c r="LZN30" s="3"/>
      <c r="LZO30" s="564"/>
      <c r="LZP30" s="3"/>
      <c r="LZQ30" s="426"/>
      <c r="LZR30" s="3"/>
      <c r="LZS30" s="564"/>
      <c r="LZT30" s="3"/>
      <c r="LZU30" s="426"/>
      <c r="LZV30" s="3"/>
      <c r="LZW30" s="564"/>
      <c r="LZX30" s="3"/>
      <c r="LZY30" s="426"/>
      <c r="LZZ30" s="3"/>
      <c r="MAA30" s="564"/>
      <c r="MAB30" s="3"/>
      <c r="MAC30" s="426"/>
      <c r="MAD30" s="3"/>
      <c r="MAE30" s="564"/>
      <c r="MAF30" s="3"/>
      <c r="MAG30" s="426"/>
      <c r="MAH30" s="3"/>
      <c r="MAI30" s="564"/>
      <c r="MAJ30" s="3"/>
      <c r="MAK30" s="426"/>
      <c r="MAL30" s="3"/>
      <c r="MAM30" s="564"/>
      <c r="MAN30" s="3"/>
      <c r="MAO30" s="426"/>
      <c r="MAP30" s="3"/>
      <c r="MAQ30" s="564"/>
      <c r="MAR30" s="3"/>
      <c r="MAS30" s="426"/>
      <c r="MAT30" s="3"/>
      <c r="MAU30" s="564"/>
      <c r="MAV30" s="3"/>
      <c r="MAW30" s="426"/>
      <c r="MAX30" s="3"/>
      <c r="MAY30" s="564"/>
      <c r="MAZ30" s="3"/>
      <c r="MBA30" s="426"/>
      <c r="MBB30" s="3"/>
      <c r="MBC30" s="564"/>
      <c r="MBD30" s="3"/>
      <c r="MBE30" s="426"/>
      <c r="MBF30" s="3"/>
      <c r="MBG30" s="564"/>
      <c r="MBH30" s="3"/>
      <c r="MBI30" s="426"/>
      <c r="MBJ30" s="3"/>
      <c r="MBK30" s="564"/>
      <c r="MBL30" s="3"/>
      <c r="MBM30" s="426"/>
      <c r="MBN30" s="3"/>
      <c r="MBO30" s="564"/>
      <c r="MBP30" s="3"/>
      <c r="MBQ30" s="426"/>
      <c r="MBR30" s="3"/>
      <c r="MBS30" s="564"/>
      <c r="MBT30" s="3"/>
      <c r="MBU30" s="426"/>
      <c r="MBV30" s="3"/>
      <c r="MBW30" s="564"/>
      <c r="MBX30" s="3"/>
      <c r="MBY30" s="426"/>
      <c r="MBZ30" s="3"/>
      <c r="MCA30" s="564"/>
      <c r="MCB30" s="3"/>
      <c r="MCC30" s="426"/>
      <c r="MCD30" s="3"/>
      <c r="MCE30" s="564"/>
      <c r="MCF30" s="3"/>
      <c r="MCG30" s="426"/>
      <c r="MCH30" s="3"/>
      <c r="MCI30" s="564"/>
      <c r="MCJ30" s="3"/>
      <c r="MCK30" s="426"/>
      <c r="MCL30" s="3"/>
      <c r="MCM30" s="564"/>
      <c r="MCN30" s="3"/>
      <c r="MCO30" s="426"/>
      <c r="MCP30" s="3"/>
      <c r="MCQ30" s="564"/>
      <c r="MCR30" s="3"/>
      <c r="MCS30" s="426"/>
      <c r="MCT30" s="3"/>
      <c r="MCU30" s="564"/>
      <c r="MCV30" s="3"/>
      <c r="MCW30" s="426"/>
      <c r="MCX30" s="3"/>
      <c r="MCY30" s="564"/>
      <c r="MCZ30" s="3"/>
      <c r="MDA30" s="426"/>
      <c r="MDB30" s="3"/>
      <c r="MDC30" s="564"/>
      <c r="MDD30" s="3"/>
      <c r="MDE30" s="426"/>
      <c r="MDF30" s="3"/>
      <c r="MDG30" s="564"/>
      <c r="MDH30" s="3"/>
      <c r="MDI30" s="426"/>
      <c r="MDJ30" s="3"/>
      <c r="MDK30" s="564"/>
      <c r="MDL30" s="3"/>
      <c r="MDM30" s="426"/>
      <c r="MDN30" s="3"/>
      <c r="MDO30" s="564"/>
      <c r="MDP30" s="3"/>
      <c r="MDQ30" s="426"/>
      <c r="MDR30" s="3"/>
      <c r="MDS30" s="564"/>
      <c r="MDT30" s="3"/>
      <c r="MDU30" s="426"/>
      <c r="MDV30" s="3"/>
      <c r="MDW30" s="564"/>
      <c r="MDX30" s="3"/>
      <c r="MDY30" s="426"/>
      <c r="MDZ30" s="3"/>
      <c r="MEA30" s="564"/>
      <c r="MEB30" s="3"/>
      <c r="MEC30" s="426"/>
      <c r="MED30" s="3"/>
      <c r="MEE30" s="564"/>
      <c r="MEF30" s="3"/>
      <c r="MEG30" s="426"/>
      <c r="MEH30" s="3"/>
      <c r="MEI30" s="564"/>
      <c r="MEJ30" s="3"/>
      <c r="MEK30" s="426"/>
      <c r="MEL30" s="3"/>
      <c r="MEM30" s="564"/>
      <c r="MEN30" s="3"/>
      <c r="MEO30" s="426"/>
      <c r="MEP30" s="3"/>
      <c r="MEQ30" s="564"/>
      <c r="MER30" s="3"/>
      <c r="MES30" s="426"/>
      <c r="MET30" s="3"/>
      <c r="MEU30" s="564"/>
      <c r="MEV30" s="3"/>
      <c r="MEW30" s="426"/>
      <c r="MEX30" s="3"/>
      <c r="MEY30" s="564"/>
      <c r="MEZ30" s="3"/>
      <c r="MFA30" s="426"/>
      <c r="MFB30" s="3"/>
      <c r="MFC30" s="564"/>
      <c r="MFD30" s="3"/>
      <c r="MFE30" s="426"/>
      <c r="MFF30" s="3"/>
      <c r="MFG30" s="564"/>
      <c r="MFH30" s="3"/>
      <c r="MFI30" s="426"/>
      <c r="MFJ30" s="3"/>
      <c r="MFK30" s="564"/>
      <c r="MFL30" s="3"/>
      <c r="MFM30" s="426"/>
      <c r="MFN30" s="3"/>
      <c r="MFO30" s="564"/>
      <c r="MFP30" s="3"/>
      <c r="MFQ30" s="426"/>
      <c r="MFR30" s="3"/>
      <c r="MFS30" s="564"/>
      <c r="MFT30" s="3"/>
      <c r="MFU30" s="426"/>
      <c r="MFV30" s="3"/>
      <c r="MFW30" s="564"/>
      <c r="MFX30" s="3"/>
      <c r="MFY30" s="426"/>
      <c r="MFZ30" s="3"/>
      <c r="MGA30" s="564"/>
      <c r="MGB30" s="3"/>
      <c r="MGC30" s="426"/>
      <c r="MGD30" s="3"/>
      <c r="MGE30" s="564"/>
      <c r="MGF30" s="3"/>
      <c r="MGG30" s="426"/>
      <c r="MGH30" s="3"/>
      <c r="MGI30" s="564"/>
      <c r="MGJ30" s="3"/>
      <c r="MGK30" s="426"/>
      <c r="MGL30" s="3"/>
      <c r="MGM30" s="564"/>
      <c r="MGN30" s="3"/>
      <c r="MGO30" s="426"/>
      <c r="MGP30" s="3"/>
      <c r="MGQ30" s="564"/>
      <c r="MGR30" s="3"/>
      <c r="MGS30" s="426"/>
      <c r="MGT30" s="3"/>
      <c r="MGU30" s="564"/>
      <c r="MGV30" s="3"/>
      <c r="MGW30" s="426"/>
      <c r="MGX30" s="3"/>
      <c r="MGY30" s="564"/>
      <c r="MGZ30" s="3"/>
      <c r="MHA30" s="426"/>
      <c r="MHB30" s="3"/>
      <c r="MHC30" s="564"/>
      <c r="MHD30" s="3"/>
      <c r="MHE30" s="426"/>
      <c r="MHF30" s="3"/>
      <c r="MHG30" s="564"/>
      <c r="MHH30" s="3"/>
      <c r="MHI30" s="426"/>
      <c r="MHJ30" s="3"/>
      <c r="MHK30" s="564"/>
      <c r="MHL30" s="3"/>
      <c r="MHM30" s="426"/>
      <c r="MHN30" s="3"/>
      <c r="MHO30" s="564"/>
      <c r="MHP30" s="3"/>
      <c r="MHQ30" s="426"/>
      <c r="MHR30" s="3"/>
      <c r="MHS30" s="564"/>
      <c r="MHT30" s="3"/>
      <c r="MHU30" s="426"/>
      <c r="MHV30" s="3"/>
      <c r="MHW30" s="564"/>
      <c r="MHX30" s="3"/>
      <c r="MHY30" s="426"/>
      <c r="MHZ30" s="3"/>
      <c r="MIA30" s="564"/>
      <c r="MIB30" s="3"/>
      <c r="MIC30" s="426"/>
      <c r="MID30" s="3"/>
      <c r="MIE30" s="564"/>
      <c r="MIF30" s="3"/>
      <c r="MIG30" s="426"/>
      <c r="MIH30" s="3"/>
      <c r="MII30" s="564"/>
      <c r="MIJ30" s="3"/>
      <c r="MIK30" s="426"/>
      <c r="MIL30" s="3"/>
      <c r="MIM30" s="564"/>
      <c r="MIN30" s="3"/>
      <c r="MIO30" s="426"/>
      <c r="MIP30" s="3"/>
      <c r="MIQ30" s="564"/>
      <c r="MIR30" s="3"/>
      <c r="MIS30" s="426"/>
      <c r="MIT30" s="3"/>
      <c r="MIU30" s="564"/>
      <c r="MIV30" s="3"/>
      <c r="MIW30" s="426"/>
      <c r="MIX30" s="3"/>
      <c r="MIY30" s="564"/>
      <c r="MIZ30" s="3"/>
      <c r="MJA30" s="426"/>
      <c r="MJB30" s="3"/>
      <c r="MJC30" s="564"/>
      <c r="MJD30" s="3"/>
      <c r="MJE30" s="426"/>
      <c r="MJF30" s="3"/>
      <c r="MJG30" s="564"/>
      <c r="MJH30" s="3"/>
      <c r="MJI30" s="426"/>
      <c r="MJJ30" s="3"/>
      <c r="MJK30" s="564"/>
      <c r="MJL30" s="3"/>
      <c r="MJM30" s="426"/>
      <c r="MJN30" s="3"/>
      <c r="MJO30" s="564"/>
      <c r="MJP30" s="3"/>
      <c r="MJQ30" s="426"/>
      <c r="MJR30" s="3"/>
      <c r="MJS30" s="564"/>
      <c r="MJT30" s="3"/>
      <c r="MJU30" s="426"/>
      <c r="MJV30" s="3"/>
      <c r="MJW30" s="564"/>
      <c r="MJX30" s="3"/>
      <c r="MJY30" s="426"/>
      <c r="MJZ30" s="3"/>
      <c r="MKA30" s="564"/>
      <c r="MKB30" s="3"/>
      <c r="MKC30" s="426"/>
      <c r="MKD30" s="3"/>
      <c r="MKE30" s="564"/>
      <c r="MKF30" s="3"/>
      <c r="MKG30" s="426"/>
      <c r="MKH30" s="3"/>
      <c r="MKI30" s="564"/>
      <c r="MKJ30" s="3"/>
      <c r="MKK30" s="426"/>
      <c r="MKL30" s="3"/>
      <c r="MKM30" s="564"/>
      <c r="MKN30" s="3"/>
      <c r="MKO30" s="426"/>
      <c r="MKP30" s="3"/>
      <c r="MKQ30" s="564"/>
      <c r="MKR30" s="3"/>
      <c r="MKS30" s="426"/>
      <c r="MKT30" s="3"/>
      <c r="MKU30" s="564"/>
      <c r="MKV30" s="3"/>
      <c r="MKW30" s="426"/>
      <c r="MKX30" s="3"/>
      <c r="MKY30" s="564"/>
      <c r="MKZ30" s="3"/>
      <c r="MLA30" s="426"/>
      <c r="MLB30" s="3"/>
      <c r="MLC30" s="564"/>
      <c r="MLD30" s="3"/>
      <c r="MLE30" s="426"/>
      <c r="MLF30" s="3"/>
      <c r="MLG30" s="564"/>
      <c r="MLH30" s="3"/>
      <c r="MLI30" s="426"/>
      <c r="MLJ30" s="3"/>
      <c r="MLK30" s="564"/>
      <c r="MLL30" s="3"/>
      <c r="MLM30" s="426"/>
      <c r="MLN30" s="3"/>
      <c r="MLO30" s="564"/>
      <c r="MLP30" s="3"/>
      <c r="MLQ30" s="426"/>
      <c r="MLR30" s="3"/>
      <c r="MLS30" s="564"/>
      <c r="MLT30" s="3"/>
      <c r="MLU30" s="426"/>
      <c r="MLV30" s="3"/>
      <c r="MLW30" s="564"/>
      <c r="MLX30" s="3"/>
      <c r="MLY30" s="426"/>
      <c r="MLZ30" s="3"/>
      <c r="MMA30" s="564"/>
      <c r="MMB30" s="3"/>
      <c r="MMC30" s="426"/>
      <c r="MMD30" s="3"/>
      <c r="MME30" s="564"/>
      <c r="MMF30" s="3"/>
      <c r="MMG30" s="426"/>
      <c r="MMH30" s="3"/>
      <c r="MMI30" s="564"/>
      <c r="MMJ30" s="3"/>
      <c r="MMK30" s="426"/>
      <c r="MML30" s="3"/>
      <c r="MMM30" s="564"/>
      <c r="MMN30" s="3"/>
      <c r="MMO30" s="426"/>
      <c r="MMP30" s="3"/>
      <c r="MMQ30" s="564"/>
      <c r="MMR30" s="3"/>
      <c r="MMS30" s="426"/>
      <c r="MMT30" s="3"/>
      <c r="MMU30" s="564"/>
      <c r="MMV30" s="3"/>
      <c r="MMW30" s="426"/>
      <c r="MMX30" s="3"/>
      <c r="MMY30" s="564"/>
      <c r="MMZ30" s="3"/>
      <c r="MNA30" s="426"/>
      <c r="MNB30" s="3"/>
      <c r="MNC30" s="564"/>
      <c r="MND30" s="3"/>
      <c r="MNE30" s="426"/>
      <c r="MNF30" s="3"/>
      <c r="MNG30" s="564"/>
      <c r="MNH30" s="3"/>
      <c r="MNI30" s="426"/>
      <c r="MNJ30" s="3"/>
      <c r="MNK30" s="564"/>
      <c r="MNL30" s="3"/>
      <c r="MNM30" s="426"/>
      <c r="MNN30" s="3"/>
      <c r="MNO30" s="564"/>
      <c r="MNP30" s="3"/>
      <c r="MNQ30" s="426"/>
      <c r="MNR30" s="3"/>
      <c r="MNS30" s="564"/>
      <c r="MNT30" s="3"/>
      <c r="MNU30" s="426"/>
      <c r="MNV30" s="3"/>
      <c r="MNW30" s="564"/>
      <c r="MNX30" s="3"/>
      <c r="MNY30" s="426"/>
      <c r="MNZ30" s="3"/>
      <c r="MOA30" s="564"/>
      <c r="MOB30" s="3"/>
      <c r="MOC30" s="426"/>
      <c r="MOD30" s="3"/>
      <c r="MOE30" s="564"/>
      <c r="MOF30" s="3"/>
      <c r="MOG30" s="426"/>
      <c r="MOH30" s="3"/>
      <c r="MOI30" s="564"/>
      <c r="MOJ30" s="3"/>
      <c r="MOK30" s="426"/>
      <c r="MOL30" s="3"/>
      <c r="MOM30" s="564"/>
      <c r="MON30" s="3"/>
      <c r="MOO30" s="426"/>
      <c r="MOP30" s="3"/>
      <c r="MOQ30" s="564"/>
      <c r="MOR30" s="3"/>
      <c r="MOS30" s="426"/>
      <c r="MOT30" s="3"/>
      <c r="MOU30" s="564"/>
      <c r="MOV30" s="3"/>
      <c r="MOW30" s="426"/>
      <c r="MOX30" s="3"/>
      <c r="MOY30" s="564"/>
      <c r="MOZ30" s="3"/>
      <c r="MPA30" s="426"/>
      <c r="MPB30" s="3"/>
      <c r="MPC30" s="564"/>
      <c r="MPD30" s="3"/>
      <c r="MPE30" s="426"/>
      <c r="MPF30" s="3"/>
      <c r="MPG30" s="564"/>
      <c r="MPH30" s="3"/>
      <c r="MPI30" s="426"/>
      <c r="MPJ30" s="3"/>
      <c r="MPK30" s="564"/>
      <c r="MPL30" s="3"/>
      <c r="MPM30" s="426"/>
      <c r="MPN30" s="3"/>
      <c r="MPO30" s="564"/>
      <c r="MPP30" s="3"/>
      <c r="MPQ30" s="426"/>
      <c r="MPR30" s="3"/>
      <c r="MPS30" s="564"/>
      <c r="MPT30" s="3"/>
      <c r="MPU30" s="426"/>
      <c r="MPV30" s="3"/>
      <c r="MPW30" s="564"/>
      <c r="MPX30" s="3"/>
      <c r="MPY30" s="426"/>
      <c r="MPZ30" s="3"/>
      <c r="MQA30" s="564"/>
      <c r="MQB30" s="3"/>
      <c r="MQC30" s="426"/>
      <c r="MQD30" s="3"/>
      <c r="MQE30" s="564"/>
      <c r="MQF30" s="3"/>
      <c r="MQG30" s="426"/>
      <c r="MQH30" s="3"/>
      <c r="MQI30" s="564"/>
      <c r="MQJ30" s="3"/>
      <c r="MQK30" s="426"/>
      <c r="MQL30" s="3"/>
      <c r="MQM30" s="564"/>
      <c r="MQN30" s="3"/>
      <c r="MQO30" s="426"/>
      <c r="MQP30" s="3"/>
      <c r="MQQ30" s="564"/>
      <c r="MQR30" s="3"/>
      <c r="MQS30" s="426"/>
      <c r="MQT30" s="3"/>
      <c r="MQU30" s="564"/>
      <c r="MQV30" s="3"/>
      <c r="MQW30" s="426"/>
      <c r="MQX30" s="3"/>
      <c r="MQY30" s="564"/>
      <c r="MQZ30" s="3"/>
      <c r="MRA30" s="426"/>
      <c r="MRB30" s="3"/>
      <c r="MRC30" s="564"/>
      <c r="MRD30" s="3"/>
      <c r="MRE30" s="426"/>
      <c r="MRF30" s="3"/>
      <c r="MRG30" s="564"/>
      <c r="MRH30" s="3"/>
      <c r="MRI30" s="426"/>
      <c r="MRJ30" s="3"/>
      <c r="MRK30" s="564"/>
      <c r="MRL30" s="3"/>
      <c r="MRM30" s="426"/>
      <c r="MRN30" s="3"/>
      <c r="MRO30" s="564"/>
      <c r="MRP30" s="3"/>
      <c r="MRQ30" s="426"/>
      <c r="MRR30" s="3"/>
      <c r="MRS30" s="564"/>
      <c r="MRT30" s="3"/>
      <c r="MRU30" s="426"/>
      <c r="MRV30" s="3"/>
      <c r="MRW30" s="564"/>
      <c r="MRX30" s="3"/>
      <c r="MRY30" s="426"/>
      <c r="MRZ30" s="3"/>
      <c r="MSA30" s="564"/>
      <c r="MSB30" s="3"/>
      <c r="MSC30" s="426"/>
      <c r="MSD30" s="3"/>
      <c r="MSE30" s="564"/>
      <c r="MSF30" s="3"/>
      <c r="MSG30" s="426"/>
      <c r="MSH30" s="3"/>
      <c r="MSI30" s="564"/>
      <c r="MSJ30" s="3"/>
      <c r="MSK30" s="426"/>
      <c r="MSL30" s="3"/>
      <c r="MSM30" s="564"/>
      <c r="MSN30" s="3"/>
      <c r="MSO30" s="426"/>
      <c r="MSP30" s="3"/>
      <c r="MSQ30" s="564"/>
      <c r="MSR30" s="3"/>
      <c r="MSS30" s="426"/>
      <c r="MST30" s="3"/>
      <c r="MSU30" s="564"/>
      <c r="MSV30" s="3"/>
      <c r="MSW30" s="426"/>
      <c r="MSX30" s="3"/>
      <c r="MSY30" s="564"/>
      <c r="MSZ30" s="3"/>
      <c r="MTA30" s="426"/>
      <c r="MTB30" s="3"/>
      <c r="MTC30" s="564"/>
      <c r="MTD30" s="3"/>
      <c r="MTE30" s="426"/>
      <c r="MTF30" s="3"/>
      <c r="MTG30" s="564"/>
      <c r="MTH30" s="3"/>
      <c r="MTI30" s="426"/>
      <c r="MTJ30" s="3"/>
      <c r="MTK30" s="564"/>
      <c r="MTL30" s="3"/>
      <c r="MTM30" s="426"/>
      <c r="MTN30" s="3"/>
      <c r="MTO30" s="564"/>
      <c r="MTP30" s="3"/>
      <c r="MTQ30" s="426"/>
      <c r="MTR30" s="3"/>
      <c r="MTS30" s="564"/>
      <c r="MTT30" s="3"/>
      <c r="MTU30" s="426"/>
      <c r="MTV30" s="3"/>
      <c r="MTW30" s="564"/>
      <c r="MTX30" s="3"/>
      <c r="MTY30" s="426"/>
      <c r="MTZ30" s="3"/>
      <c r="MUA30" s="564"/>
      <c r="MUB30" s="3"/>
      <c r="MUC30" s="426"/>
      <c r="MUD30" s="3"/>
      <c r="MUE30" s="564"/>
      <c r="MUF30" s="3"/>
      <c r="MUG30" s="426"/>
      <c r="MUH30" s="3"/>
      <c r="MUI30" s="564"/>
      <c r="MUJ30" s="3"/>
      <c r="MUK30" s="426"/>
      <c r="MUL30" s="3"/>
      <c r="MUM30" s="564"/>
      <c r="MUN30" s="3"/>
      <c r="MUO30" s="426"/>
      <c r="MUP30" s="3"/>
      <c r="MUQ30" s="564"/>
      <c r="MUR30" s="3"/>
      <c r="MUS30" s="426"/>
      <c r="MUT30" s="3"/>
      <c r="MUU30" s="564"/>
      <c r="MUV30" s="3"/>
      <c r="MUW30" s="426"/>
      <c r="MUX30" s="3"/>
      <c r="MUY30" s="564"/>
      <c r="MUZ30" s="3"/>
      <c r="MVA30" s="426"/>
      <c r="MVB30" s="3"/>
      <c r="MVC30" s="564"/>
      <c r="MVD30" s="3"/>
      <c r="MVE30" s="426"/>
      <c r="MVF30" s="3"/>
      <c r="MVG30" s="564"/>
      <c r="MVH30" s="3"/>
      <c r="MVI30" s="426"/>
      <c r="MVJ30" s="3"/>
      <c r="MVK30" s="564"/>
      <c r="MVL30" s="3"/>
      <c r="MVM30" s="426"/>
      <c r="MVN30" s="3"/>
      <c r="MVO30" s="564"/>
      <c r="MVP30" s="3"/>
      <c r="MVQ30" s="426"/>
      <c r="MVR30" s="3"/>
      <c r="MVS30" s="564"/>
      <c r="MVT30" s="3"/>
      <c r="MVU30" s="426"/>
      <c r="MVV30" s="3"/>
      <c r="MVW30" s="564"/>
      <c r="MVX30" s="3"/>
      <c r="MVY30" s="426"/>
      <c r="MVZ30" s="3"/>
      <c r="MWA30" s="564"/>
      <c r="MWB30" s="3"/>
      <c r="MWC30" s="426"/>
      <c r="MWD30" s="3"/>
      <c r="MWE30" s="564"/>
      <c r="MWF30" s="3"/>
      <c r="MWG30" s="426"/>
      <c r="MWH30" s="3"/>
      <c r="MWI30" s="564"/>
      <c r="MWJ30" s="3"/>
      <c r="MWK30" s="426"/>
      <c r="MWL30" s="3"/>
      <c r="MWM30" s="564"/>
      <c r="MWN30" s="3"/>
      <c r="MWO30" s="426"/>
      <c r="MWP30" s="3"/>
      <c r="MWQ30" s="564"/>
      <c r="MWR30" s="3"/>
      <c r="MWS30" s="426"/>
      <c r="MWT30" s="3"/>
      <c r="MWU30" s="564"/>
      <c r="MWV30" s="3"/>
      <c r="MWW30" s="426"/>
      <c r="MWX30" s="3"/>
      <c r="MWY30" s="564"/>
      <c r="MWZ30" s="3"/>
      <c r="MXA30" s="426"/>
      <c r="MXB30" s="3"/>
      <c r="MXC30" s="564"/>
      <c r="MXD30" s="3"/>
      <c r="MXE30" s="426"/>
      <c r="MXF30" s="3"/>
      <c r="MXG30" s="564"/>
      <c r="MXH30" s="3"/>
      <c r="MXI30" s="426"/>
      <c r="MXJ30" s="3"/>
      <c r="MXK30" s="564"/>
      <c r="MXL30" s="3"/>
      <c r="MXM30" s="426"/>
      <c r="MXN30" s="3"/>
      <c r="MXO30" s="564"/>
      <c r="MXP30" s="3"/>
      <c r="MXQ30" s="426"/>
      <c r="MXR30" s="3"/>
      <c r="MXS30" s="564"/>
      <c r="MXT30" s="3"/>
      <c r="MXU30" s="426"/>
      <c r="MXV30" s="3"/>
      <c r="MXW30" s="564"/>
      <c r="MXX30" s="3"/>
      <c r="MXY30" s="426"/>
      <c r="MXZ30" s="3"/>
      <c r="MYA30" s="564"/>
      <c r="MYB30" s="3"/>
      <c r="MYC30" s="426"/>
      <c r="MYD30" s="3"/>
      <c r="MYE30" s="564"/>
      <c r="MYF30" s="3"/>
      <c r="MYG30" s="426"/>
      <c r="MYH30" s="3"/>
      <c r="MYI30" s="564"/>
      <c r="MYJ30" s="3"/>
      <c r="MYK30" s="426"/>
      <c r="MYL30" s="3"/>
      <c r="MYM30" s="564"/>
      <c r="MYN30" s="3"/>
      <c r="MYO30" s="426"/>
      <c r="MYP30" s="3"/>
      <c r="MYQ30" s="564"/>
      <c r="MYR30" s="3"/>
      <c r="MYS30" s="426"/>
      <c r="MYT30" s="3"/>
      <c r="MYU30" s="564"/>
      <c r="MYV30" s="3"/>
      <c r="MYW30" s="426"/>
      <c r="MYX30" s="3"/>
      <c r="MYY30" s="564"/>
      <c r="MYZ30" s="3"/>
      <c r="MZA30" s="426"/>
      <c r="MZB30" s="3"/>
      <c r="MZC30" s="564"/>
      <c r="MZD30" s="3"/>
      <c r="MZE30" s="426"/>
      <c r="MZF30" s="3"/>
      <c r="MZG30" s="564"/>
      <c r="MZH30" s="3"/>
      <c r="MZI30" s="426"/>
      <c r="MZJ30" s="3"/>
      <c r="MZK30" s="564"/>
      <c r="MZL30" s="3"/>
      <c r="MZM30" s="426"/>
      <c r="MZN30" s="3"/>
      <c r="MZO30" s="564"/>
      <c r="MZP30" s="3"/>
      <c r="MZQ30" s="426"/>
      <c r="MZR30" s="3"/>
      <c r="MZS30" s="564"/>
      <c r="MZT30" s="3"/>
      <c r="MZU30" s="426"/>
      <c r="MZV30" s="3"/>
      <c r="MZW30" s="564"/>
      <c r="MZX30" s="3"/>
      <c r="MZY30" s="426"/>
      <c r="MZZ30" s="3"/>
      <c r="NAA30" s="564"/>
      <c r="NAB30" s="3"/>
      <c r="NAC30" s="426"/>
      <c r="NAD30" s="3"/>
      <c r="NAE30" s="564"/>
      <c r="NAF30" s="3"/>
      <c r="NAG30" s="426"/>
      <c r="NAH30" s="3"/>
      <c r="NAI30" s="564"/>
      <c r="NAJ30" s="3"/>
      <c r="NAK30" s="426"/>
      <c r="NAL30" s="3"/>
      <c r="NAM30" s="564"/>
      <c r="NAN30" s="3"/>
      <c r="NAO30" s="426"/>
      <c r="NAP30" s="3"/>
      <c r="NAQ30" s="564"/>
      <c r="NAR30" s="3"/>
      <c r="NAS30" s="426"/>
      <c r="NAT30" s="3"/>
      <c r="NAU30" s="564"/>
      <c r="NAV30" s="3"/>
      <c r="NAW30" s="426"/>
      <c r="NAX30" s="3"/>
      <c r="NAY30" s="564"/>
      <c r="NAZ30" s="3"/>
      <c r="NBA30" s="426"/>
      <c r="NBB30" s="3"/>
      <c r="NBC30" s="564"/>
      <c r="NBD30" s="3"/>
      <c r="NBE30" s="426"/>
      <c r="NBF30" s="3"/>
      <c r="NBG30" s="564"/>
      <c r="NBH30" s="3"/>
      <c r="NBI30" s="426"/>
      <c r="NBJ30" s="3"/>
      <c r="NBK30" s="564"/>
      <c r="NBL30" s="3"/>
      <c r="NBM30" s="426"/>
      <c r="NBN30" s="3"/>
      <c r="NBO30" s="564"/>
      <c r="NBP30" s="3"/>
      <c r="NBQ30" s="426"/>
      <c r="NBR30" s="3"/>
      <c r="NBS30" s="564"/>
      <c r="NBT30" s="3"/>
      <c r="NBU30" s="426"/>
      <c r="NBV30" s="3"/>
      <c r="NBW30" s="564"/>
      <c r="NBX30" s="3"/>
      <c r="NBY30" s="426"/>
      <c r="NBZ30" s="3"/>
      <c r="NCA30" s="564"/>
      <c r="NCB30" s="3"/>
      <c r="NCC30" s="426"/>
      <c r="NCD30" s="3"/>
      <c r="NCE30" s="564"/>
      <c r="NCF30" s="3"/>
      <c r="NCG30" s="426"/>
      <c r="NCH30" s="3"/>
      <c r="NCI30" s="564"/>
      <c r="NCJ30" s="3"/>
      <c r="NCK30" s="426"/>
      <c r="NCL30" s="3"/>
      <c r="NCM30" s="564"/>
      <c r="NCN30" s="3"/>
      <c r="NCO30" s="426"/>
      <c r="NCP30" s="3"/>
      <c r="NCQ30" s="564"/>
      <c r="NCR30" s="3"/>
      <c r="NCS30" s="426"/>
      <c r="NCT30" s="3"/>
      <c r="NCU30" s="564"/>
      <c r="NCV30" s="3"/>
      <c r="NCW30" s="426"/>
      <c r="NCX30" s="3"/>
      <c r="NCY30" s="564"/>
      <c r="NCZ30" s="3"/>
      <c r="NDA30" s="426"/>
      <c r="NDB30" s="3"/>
      <c r="NDC30" s="564"/>
      <c r="NDD30" s="3"/>
      <c r="NDE30" s="426"/>
      <c r="NDF30" s="3"/>
      <c r="NDG30" s="564"/>
      <c r="NDH30" s="3"/>
      <c r="NDI30" s="426"/>
      <c r="NDJ30" s="3"/>
      <c r="NDK30" s="564"/>
      <c r="NDL30" s="3"/>
      <c r="NDM30" s="426"/>
      <c r="NDN30" s="3"/>
      <c r="NDO30" s="564"/>
      <c r="NDP30" s="3"/>
      <c r="NDQ30" s="426"/>
      <c r="NDR30" s="3"/>
      <c r="NDS30" s="564"/>
      <c r="NDT30" s="3"/>
      <c r="NDU30" s="426"/>
      <c r="NDV30" s="3"/>
      <c r="NDW30" s="564"/>
      <c r="NDX30" s="3"/>
      <c r="NDY30" s="426"/>
      <c r="NDZ30" s="3"/>
      <c r="NEA30" s="564"/>
      <c r="NEB30" s="3"/>
      <c r="NEC30" s="426"/>
      <c r="NED30" s="3"/>
      <c r="NEE30" s="564"/>
      <c r="NEF30" s="3"/>
      <c r="NEG30" s="426"/>
      <c r="NEH30" s="3"/>
      <c r="NEI30" s="564"/>
      <c r="NEJ30" s="3"/>
      <c r="NEK30" s="426"/>
      <c r="NEL30" s="3"/>
      <c r="NEM30" s="564"/>
      <c r="NEN30" s="3"/>
      <c r="NEO30" s="426"/>
      <c r="NEP30" s="3"/>
      <c r="NEQ30" s="564"/>
      <c r="NER30" s="3"/>
      <c r="NES30" s="426"/>
      <c r="NET30" s="3"/>
      <c r="NEU30" s="564"/>
      <c r="NEV30" s="3"/>
      <c r="NEW30" s="426"/>
      <c r="NEX30" s="3"/>
      <c r="NEY30" s="564"/>
      <c r="NEZ30" s="3"/>
      <c r="NFA30" s="426"/>
      <c r="NFB30" s="3"/>
      <c r="NFC30" s="564"/>
      <c r="NFD30" s="3"/>
      <c r="NFE30" s="426"/>
      <c r="NFF30" s="3"/>
      <c r="NFG30" s="564"/>
      <c r="NFH30" s="3"/>
      <c r="NFI30" s="426"/>
      <c r="NFJ30" s="3"/>
      <c r="NFK30" s="564"/>
      <c r="NFL30" s="3"/>
      <c r="NFM30" s="426"/>
      <c r="NFN30" s="3"/>
      <c r="NFO30" s="564"/>
      <c r="NFP30" s="3"/>
      <c r="NFQ30" s="426"/>
      <c r="NFR30" s="3"/>
      <c r="NFS30" s="564"/>
      <c r="NFT30" s="3"/>
      <c r="NFU30" s="426"/>
      <c r="NFV30" s="3"/>
      <c r="NFW30" s="564"/>
      <c r="NFX30" s="3"/>
      <c r="NFY30" s="426"/>
      <c r="NFZ30" s="3"/>
      <c r="NGA30" s="564"/>
      <c r="NGB30" s="3"/>
      <c r="NGC30" s="426"/>
      <c r="NGD30" s="3"/>
      <c r="NGE30" s="564"/>
      <c r="NGF30" s="3"/>
      <c r="NGG30" s="426"/>
      <c r="NGH30" s="3"/>
      <c r="NGI30" s="564"/>
      <c r="NGJ30" s="3"/>
      <c r="NGK30" s="426"/>
      <c r="NGL30" s="3"/>
      <c r="NGM30" s="564"/>
      <c r="NGN30" s="3"/>
      <c r="NGO30" s="426"/>
      <c r="NGP30" s="3"/>
      <c r="NGQ30" s="564"/>
      <c r="NGR30" s="3"/>
      <c r="NGS30" s="426"/>
      <c r="NGT30" s="3"/>
      <c r="NGU30" s="564"/>
      <c r="NGV30" s="3"/>
      <c r="NGW30" s="426"/>
      <c r="NGX30" s="3"/>
      <c r="NGY30" s="564"/>
      <c r="NGZ30" s="3"/>
      <c r="NHA30" s="426"/>
      <c r="NHB30" s="3"/>
      <c r="NHC30" s="564"/>
      <c r="NHD30" s="3"/>
      <c r="NHE30" s="426"/>
      <c r="NHF30" s="3"/>
      <c r="NHG30" s="564"/>
      <c r="NHH30" s="3"/>
      <c r="NHI30" s="426"/>
      <c r="NHJ30" s="3"/>
      <c r="NHK30" s="564"/>
      <c r="NHL30" s="3"/>
      <c r="NHM30" s="426"/>
      <c r="NHN30" s="3"/>
      <c r="NHO30" s="564"/>
      <c r="NHP30" s="3"/>
      <c r="NHQ30" s="426"/>
      <c r="NHR30" s="3"/>
      <c r="NHS30" s="564"/>
      <c r="NHT30" s="3"/>
      <c r="NHU30" s="426"/>
      <c r="NHV30" s="3"/>
      <c r="NHW30" s="564"/>
      <c r="NHX30" s="3"/>
      <c r="NHY30" s="426"/>
      <c r="NHZ30" s="3"/>
      <c r="NIA30" s="564"/>
      <c r="NIB30" s="3"/>
      <c r="NIC30" s="426"/>
      <c r="NID30" s="3"/>
      <c r="NIE30" s="564"/>
      <c r="NIF30" s="3"/>
      <c r="NIG30" s="426"/>
      <c r="NIH30" s="3"/>
      <c r="NII30" s="564"/>
      <c r="NIJ30" s="3"/>
      <c r="NIK30" s="426"/>
      <c r="NIL30" s="3"/>
      <c r="NIM30" s="564"/>
      <c r="NIN30" s="3"/>
      <c r="NIO30" s="426"/>
      <c r="NIP30" s="3"/>
      <c r="NIQ30" s="564"/>
      <c r="NIR30" s="3"/>
      <c r="NIS30" s="426"/>
      <c r="NIT30" s="3"/>
      <c r="NIU30" s="564"/>
      <c r="NIV30" s="3"/>
      <c r="NIW30" s="426"/>
      <c r="NIX30" s="3"/>
      <c r="NIY30" s="564"/>
      <c r="NIZ30" s="3"/>
      <c r="NJA30" s="426"/>
      <c r="NJB30" s="3"/>
      <c r="NJC30" s="564"/>
      <c r="NJD30" s="3"/>
      <c r="NJE30" s="426"/>
      <c r="NJF30" s="3"/>
      <c r="NJG30" s="564"/>
      <c r="NJH30" s="3"/>
      <c r="NJI30" s="426"/>
      <c r="NJJ30" s="3"/>
      <c r="NJK30" s="564"/>
      <c r="NJL30" s="3"/>
      <c r="NJM30" s="426"/>
      <c r="NJN30" s="3"/>
      <c r="NJO30" s="564"/>
      <c r="NJP30" s="3"/>
      <c r="NJQ30" s="426"/>
      <c r="NJR30" s="3"/>
      <c r="NJS30" s="564"/>
      <c r="NJT30" s="3"/>
      <c r="NJU30" s="426"/>
      <c r="NJV30" s="3"/>
      <c r="NJW30" s="564"/>
      <c r="NJX30" s="3"/>
      <c r="NJY30" s="426"/>
      <c r="NJZ30" s="3"/>
      <c r="NKA30" s="564"/>
      <c r="NKB30" s="3"/>
      <c r="NKC30" s="426"/>
      <c r="NKD30" s="3"/>
      <c r="NKE30" s="564"/>
      <c r="NKF30" s="3"/>
      <c r="NKG30" s="426"/>
      <c r="NKH30" s="3"/>
      <c r="NKI30" s="564"/>
      <c r="NKJ30" s="3"/>
      <c r="NKK30" s="426"/>
      <c r="NKL30" s="3"/>
      <c r="NKM30" s="564"/>
      <c r="NKN30" s="3"/>
      <c r="NKO30" s="426"/>
      <c r="NKP30" s="3"/>
      <c r="NKQ30" s="564"/>
      <c r="NKR30" s="3"/>
      <c r="NKS30" s="426"/>
      <c r="NKT30" s="3"/>
      <c r="NKU30" s="564"/>
      <c r="NKV30" s="3"/>
      <c r="NKW30" s="426"/>
      <c r="NKX30" s="3"/>
      <c r="NKY30" s="564"/>
      <c r="NKZ30" s="3"/>
      <c r="NLA30" s="426"/>
      <c r="NLB30" s="3"/>
      <c r="NLC30" s="564"/>
      <c r="NLD30" s="3"/>
      <c r="NLE30" s="426"/>
      <c r="NLF30" s="3"/>
      <c r="NLG30" s="564"/>
      <c r="NLH30" s="3"/>
      <c r="NLI30" s="426"/>
      <c r="NLJ30" s="3"/>
      <c r="NLK30" s="564"/>
      <c r="NLL30" s="3"/>
      <c r="NLM30" s="426"/>
      <c r="NLN30" s="3"/>
      <c r="NLO30" s="564"/>
      <c r="NLP30" s="3"/>
      <c r="NLQ30" s="426"/>
      <c r="NLR30" s="3"/>
      <c r="NLS30" s="564"/>
      <c r="NLT30" s="3"/>
      <c r="NLU30" s="426"/>
      <c r="NLV30" s="3"/>
      <c r="NLW30" s="564"/>
      <c r="NLX30" s="3"/>
      <c r="NLY30" s="426"/>
      <c r="NLZ30" s="3"/>
      <c r="NMA30" s="564"/>
      <c r="NMB30" s="3"/>
      <c r="NMC30" s="426"/>
      <c r="NMD30" s="3"/>
      <c r="NME30" s="564"/>
      <c r="NMF30" s="3"/>
      <c r="NMG30" s="426"/>
      <c r="NMH30" s="3"/>
      <c r="NMI30" s="564"/>
      <c r="NMJ30" s="3"/>
      <c r="NMK30" s="426"/>
      <c r="NML30" s="3"/>
      <c r="NMM30" s="564"/>
      <c r="NMN30" s="3"/>
      <c r="NMO30" s="426"/>
      <c r="NMP30" s="3"/>
      <c r="NMQ30" s="564"/>
      <c r="NMR30" s="3"/>
      <c r="NMS30" s="426"/>
      <c r="NMT30" s="3"/>
      <c r="NMU30" s="564"/>
      <c r="NMV30" s="3"/>
      <c r="NMW30" s="426"/>
      <c r="NMX30" s="3"/>
      <c r="NMY30" s="564"/>
      <c r="NMZ30" s="3"/>
      <c r="NNA30" s="426"/>
      <c r="NNB30" s="3"/>
      <c r="NNC30" s="564"/>
      <c r="NND30" s="3"/>
      <c r="NNE30" s="426"/>
      <c r="NNF30" s="3"/>
      <c r="NNG30" s="564"/>
      <c r="NNH30" s="3"/>
      <c r="NNI30" s="426"/>
      <c r="NNJ30" s="3"/>
      <c r="NNK30" s="564"/>
      <c r="NNL30" s="3"/>
      <c r="NNM30" s="426"/>
      <c r="NNN30" s="3"/>
      <c r="NNO30" s="564"/>
      <c r="NNP30" s="3"/>
      <c r="NNQ30" s="426"/>
      <c r="NNR30" s="3"/>
      <c r="NNS30" s="564"/>
      <c r="NNT30" s="3"/>
      <c r="NNU30" s="426"/>
      <c r="NNV30" s="3"/>
      <c r="NNW30" s="564"/>
      <c r="NNX30" s="3"/>
      <c r="NNY30" s="426"/>
      <c r="NNZ30" s="3"/>
      <c r="NOA30" s="564"/>
      <c r="NOB30" s="3"/>
      <c r="NOC30" s="426"/>
      <c r="NOD30" s="3"/>
      <c r="NOE30" s="564"/>
      <c r="NOF30" s="3"/>
      <c r="NOG30" s="426"/>
      <c r="NOH30" s="3"/>
      <c r="NOI30" s="564"/>
      <c r="NOJ30" s="3"/>
      <c r="NOK30" s="426"/>
      <c r="NOL30" s="3"/>
      <c r="NOM30" s="564"/>
      <c r="NON30" s="3"/>
      <c r="NOO30" s="426"/>
      <c r="NOP30" s="3"/>
      <c r="NOQ30" s="564"/>
      <c r="NOR30" s="3"/>
      <c r="NOS30" s="426"/>
      <c r="NOT30" s="3"/>
      <c r="NOU30" s="564"/>
      <c r="NOV30" s="3"/>
      <c r="NOW30" s="426"/>
      <c r="NOX30" s="3"/>
      <c r="NOY30" s="564"/>
      <c r="NOZ30" s="3"/>
      <c r="NPA30" s="426"/>
      <c r="NPB30" s="3"/>
      <c r="NPC30" s="564"/>
      <c r="NPD30" s="3"/>
      <c r="NPE30" s="426"/>
      <c r="NPF30" s="3"/>
      <c r="NPG30" s="564"/>
      <c r="NPH30" s="3"/>
      <c r="NPI30" s="426"/>
      <c r="NPJ30" s="3"/>
      <c r="NPK30" s="564"/>
      <c r="NPL30" s="3"/>
      <c r="NPM30" s="426"/>
      <c r="NPN30" s="3"/>
      <c r="NPO30" s="564"/>
      <c r="NPP30" s="3"/>
      <c r="NPQ30" s="426"/>
      <c r="NPR30" s="3"/>
      <c r="NPS30" s="564"/>
      <c r="NPT30" s="3"/>
      <c r="NPU30" s="426"/>
      <c r="NPV30" s="3"/>
      <c r="NPW30" s="564"/>
      <c r="NPX30" s="3"/>
      <c r="NPY30" s="426"/>
      <c r="NPZ30" s="3"/>
      <c r="NQA30" s="564"/>
      <c r="NQB30" s="3"/>
      <c r="NQC30" s="426"/>
      <c r="NQD30" s="3"/>
      <c r="NQE30" s="564"/>
      <c r="NQF30" s="3"/>
      <c r="NQG30" s="426"/>
      <c r="NQH30" s="3"/>
      <c r="NQI30" s="564"/>
      <c r="NQJ30" s="3"/>
      <c r="NQK30" s="426"/>
      <c r="NQL30" s="3"/>
      <c r="NQM30" s="564"/>
      <c r="NQN30" s="3"/>
      <c r="NQO30" s="426"/>
      <c r="NQP30" s="3"/>
      <c r="NQQ30" s="564"/>
      <c r="NQR30" s="3"/>
      <c r="NQS30" s="426"/>
      <c r="NQT30" s="3"/>
      <c r="NQU30" s="564"/>
      <c r="NQV30" s="3"/>
      <c r="NQW30" s="426"/>
      <c r="NQX30" s="3"/>
      <c r="NQY30" s="564"/>
      <c r="NQZ30" s="3"/>
      <c r="NRA30" s="426"/>
      <c r="NRB30" s="3"/>
      <c r="NRC30" s="564"/>
      <c r="NRD30" s="3"/>
      <c r="NRE30" s="426"/>
      <c r="NRF30" s="3"/>
      <c r="NRG30" s="564"/>
      <c r="NRH30" s="3"/>
      <c r="NRI30" s="426"/>
      <c r="NRJ30" s="3"/>
      <c r="NRK30" s="564"/>
      <c r="NRL30" s="3"/>
      <c r="NRM30" s="426"/>
      <c r="NRN30" s="3"/>
      <c r="NRO30" s="564"/>
      <c r="NRP30" s="3"/>
      <c r="NRQ30" s="426"/>
      <c r="NRR30" s="3"/>
      <c r="NRS30" s="564"/>
      <c r="NRT30" s="3"/>
      <c r="NRU30" s="426"/>
      <c r="NRV30" s="3"/>
      <c r="NRW30" s="564"/>
      <c r="NRX30" s="3"/>
      <c r="NRY30" s="426"/>
      <c r="NRZ30" s="3"/>
      <c r="NSA30" s="564"/>
      <c r="NSB30" s="3"/>
      <c r="NSC30" s="426"/>
      <c r="NSD30" s="3"/>
      <c r="NSE30" s="564"/>
      <c r="NSF30" s="3"/>
      <c r="NSG30" s="426"/>
      <c r="NSH30" s="3"/>
      <c r="NSI30" s="564"/>
      <c r="NSJ30" s="3"/>
      <c r="NSK30" s="426"/>
      <c r="NSL30" s="3"/>
      <c r="NSM30" s="564"/>
      <c r="NSN30" s="3"/>
      <c r="NSO30" s="426"/>
      <c r="NSP30" s="3"/>
      <c r="NSQ30" s="564"/>
      <c r="NSR30" s="3"/>
      <c r="NSS30" s="426"/>
      <c r="NST30" s="3"/>
      <c r="NSU30" s="564"/>
      <c r="NSV30" s="3"/>
      <c r="NSW30" s="426"/>
      <c r="NSX30" s="3"/>
      <c r="NSY30" s="564"/>
      <c r="NSZ30" s="3"/>
      <c r="NTA30" s="426"/>
      <c r="NTB30" s="3"/>
      <c r="NTC30" s="564"/>
      <c r="NTD30" s="3"/>
      <c r="NTE30" s="426"/>
      <c r="NTF30" s="3"/>
      <c r="NTG30" s="564"/>
      <c r="NTH30" s="3"/>
      <c r="NTI30" s="426"/>
      <c r="NTJ30" s="3"/>
      <c r="NTK30" s="564"/>
      <c r="NTL30" s="3"/>
      <c r="NTM30" s="426"/>
      <c r="NTN30" s="3"/>
      <c r="NTO30" s="564"/>
      <c r="NTP30" s="3"/>
      <c r="NTQ30" s="426"/>
      <c r="NTR30" s="3"/>
      <c r="NTS30" s="564"/>
      <c r="NTT30" s="3"/>
      <c r="NTU30" s="426"/>
      <c r="NTV30" s="3"/>
      <c r="NTW30" s="564"/>
      <c r="NTX30" s="3"/>
      <c r="NTY30" s="426"/>
      <c r="NTZ30" s="3"/>
      <c r="NUA30" s="564"/>
      <c r="NUB30" s="3"/>
      <c r="NUC30" s="426"/>
      <c r="NUD30" s="3"/>
      <c r="NUE30" s="564"/>
      <c r="NUF30" s="3"/>
      <c r="NUG30" s="426"/>
      <c r="NUH30" s="3"/>
      <c r="NUI30" s="564"/>
      <c r="NUJ30" s="3"/>
      <c r="NUK30" s="426"/>
      <c r="NUL30" s="3"/>
      <c r="NUM30" s="564"/>
      <c r="NUN30" s="3"/>
      <c r="NUO30" s="426"/>
      <c r="NUP30" s="3"/>
      <c r="NUQ30" s="564"/>
      <c r="NUR30" s="3"/>
      <c r="NUS30" s="426"/>
      <c r="NUT30" s="3"/>
      <c r="NUU30" s="564"/>
      <c r="NUV30" s="3"/>
      <c r="NUW30" s="426"/>
      <c r="NUX30" s="3"/>
      <c r="NUY30" s="564"/>
      <c r="NUZ30" s="3"/>
      <c r="NVA30" s="426"/>
      <c r="NVB30" s="3"/>
      <c r="NVC30" s="564"/>
      <c r="NVD30" s="3"/>
      <c r="NVE30" s="426"/>
      <c r="NVF30" s="3"/>
      <c r="NVG30" s="564"/>
      <c r="NVH30" s="3"/>
      <c r="NVI30" s="426"/>
      <c r="NVJ30" s="3"/>
      <c r="NVK30" s="564"/>
      <c r="NVL30" s="3"/>
      <c r="NVM30" s="426"/>
      <c r="NVN30" s="3"/>
      <c r="NVO30" s="564"/>
      <c r="NVP30" s="3"/>
      <c r="NVQ30" s="426"/>
      <c r="NVR30" s="3"/>
      <c r="NVS30" s="564"/>
      <c r="NVT30" s="3"/>
      <c r="NVU30" s="426"/>
      <c r="NVV30" s="3"/>
      <c r="NVW30" s="564"/>
      <c r="NVX30" s="3"/>
      <c r="NVY30" s="426"/>
      <c r="NVZ30" s="3"/>
      <c r="NWA30" s="564"/>
      <c r="NWB30" s="3"/>
      <c r="NWC30" s="426"/>
      <c r="NWD30" s="3"/>
      <c r="NWE30" s="564"/>
      <c r="NWF30" s="3"/>
      <c r="NWG30" s="426"/>
      <c r="NWH30" s="3"/>
      <c r="NWI30" s="564"/>
      <c r="NWJ30" s="3"/>
      <c r="NWK30" s="426"/>
      <c r="NWL30" s="3"/>
      <c r="NWM30" s="564"/>
      <c r="NWN30" s="3"/>
      <c r="NWO30" s="426"/>
      <c r="NWP30" s="3"/>
      <c r="NWQ30" s="564"/>
      <c r="NWR30" s="3"/>
      <c r="NWS30" s="426"/>
      <c r="NWT30" s="3"/>
      <c r="NWU30" s="564"/>
      <c r="NWV30" s="3"/>
      <c r="NWW30" s="426"/>
      <c r="NWX30" s="3"/>
      <c r="NWY30" s="564"/>
      <c r="NWZ30" s="3"/>
      <c r="NXA30" s="426"/>
      <c r="NXB30" s="3"/>
      <c r="NXC30" s="564"/>
      <c r="NXD30" s="3"/>
      <c r="NXE30" s="426"/>
      <c r="NXF30" s="3"/>
      <c r="NXG30" s="564"/>
      <c r="NXH30" s="3"/>
      <c r="NXI30" s="426"/>
      <c r="NXJ30" s="3"/>
      <c r="NXK30" s="564"/>
      <c r="NXL30" s="3"/>
      <c r="NXM30" s="426"/>
      <c r="NXN30" s="3"/>
      <c r="NXO30" s="564"/>
      <c r="NXP30" s="3"/>
      <c r="NXQ30" s="426"/>
      <c r="NXR30" s="3"/>
      <c r="NXS30" s="564"/>
      <c r="NXT30" s="3"/>
      <c r="NXU30" s="426"/>
      <c r="NXV30" s="3"/>
      <c r="NXW30" s="564"/>
      <c r="NXX30" s="3"/>
      <c r="NXY30" s="426"/>
      <c r="NXZ30" s="3"/>
      <c r="NYA30" s="564"/>
      <c r="NYB30" s="3"/>
      <c r="NYC30" s="426"/>
      <c r="NYD30" s="3"/>
      <c r="NYE30" s="564"/>
      <c r="NYF30" s="3"/>
      <c r="NYG30" s="426"/>
      <c r="NYH30" s="3"/>
      <c r="NYI30" s="564"/>
      <c r="NYJ30" s="3"/>
      <c r="NYK30" s="426"/>
      <c r="NYL30" s="3"/>
      <c r="NYM30" s="564"/>
      <c r="NYN30" s="3"/>
      <c r="NYO30" s="426"/>
      <c r="NYP30" s="3"/>
      <c r="NYQ30" s="564"/>
      <c r="NYR30" s="3"/>
      <c r="NYS30" s="426"/>
      <c r="NYT30" s="3"/>
      <c r="NYU30" s="564"/>
      <c r="NYV30" s="3"/>
      <c r="NYW30" s="426"/>
      <c r="NYX30" s="3"/>
      <c r="NYY30" s="564"/>
      <c r="NYZ30" s="3"/>
      <c r="NZA30" s="426"/>
      <c r="NZB30" s="3"/>
      <c r="NZC30" s="564"/>
      <c r="NZD30" s="3"/>
      <c r="NZE30" s="426"/>
      <c r="NZF30" s="3"/>
      <c r="NZG30" s="564"/>
      <c r="NZH30" s="3"/>
      <c r="NZI30" s="426"/>
      <c r="NZJ30" s="3"/>
      <c r="NZK30" s="564"/>
      <c r="NZL30" s="3"/>
      <c r="NZM30" s="426"/>
      <c r="NZN30" s="3"/>
      <c r="NZO30" s="564"/>
      <c r="NZP30" s="3"/>
      <c r="NZQ30" s="426"/>
      <c r="NZR30" s="3"/>
      <c r="NZS30" s="564"/>
      <c r="NZT30" s="3"/>
      <c r="NZU30" s="426"/>
      <c r="NZV30" s="3"/>
      <c r="NZW30" s="564"/>
      <c r="NZX30" s="3"/>
      <c r="NZY30" s="426"/>
      <c r="NZZ30" s="3"/>
      <c r="OAA30" s="564"/>
      <c r="OAB30" s="3"/>
      <c r="OAC30" s="426"/>
      <c r="OAD30" s="3"/>
      <c r="OAE30" s="564"/>
      <c r="OAF30" s="3"/>
      <c r="OAG30" s="426"/>
      <c r="OAH30" s="3"/>
      <c r="OAI30" s="564"/>
      <c r="OAJ30" s="3"/>
      <c r="OAK30" s="426"/>
      <c r="OAL30" s="3"/>
      <c r="OAM30" s="564"/>
      <c r="OAN30" s="3"/>
      <c r="OAO30" s="426"/>
      <c r="OAP30" s="3"/>
      <c r="OAQ30" s="564"/>
      <c r="OAR30" s="3"/>
      <c r="OAS30" s="426"/>
      <c r="OAT30" s="3"/>
      <c r="OAU30" s="564"/>
      <c r="OAV30" s="3"/>
      <c r="OAW30" s="426"/>
      <c r="OAX30" s="3"/>
      <c r="OAY30" s="564"/>
      <c r="OAZ30" s="3"/>
      <c r="OBA30" s="426"/>
      <c r="OBB30" s="3"/>
      <c r="OBC30" s="564"/>
      <c r="OBD30" s="3"/>
      <c r="OBE30" s="426"/>
      <c r="OBF30" s="3"/>
      <c r="OBG30" s="564"/>
      <c r="OBH30" s="3"/>
      <c r="OBI30" s="426"/>
      <c r="OBJ30" s="3"/>
      <c r="OBK30" s="564"/>
      <c r="OBL30" s="3"/>
      <c r="OBM30" s="426"/>
      <c r="OBN30" s="3"/>
      <c r="OBO30" s="564"/>
      <c r="OBP30" s="3"/>
      <c r="OBQ30" s="426"/>
      <c r="OBR30" s="3"/>
      <c r="OBS30" s="564"/>
      <c r="OBT30" s="3"/>
      <c r="OBU30" s="426"/>
      <c r="OBV30" s="3"/>
      <c r="OBW30" s="564"/>
      <c r="OBX30" s="3"/>
      <c r="OBY30" s="426"/>
      <c r="OBZ30" s="3"/>
      <c r="OCA30" s="564"/>
      <c r="OCB30" s="3"/>
      <c r="OCC30" s="426"/>
      <c r="OCD30" s="3"/>
      <c r="OCE30" s="564"/>
      <c r="OCF30" s="3"/>
      <c r="OCG30" s="426"/>
      <c r="OCH30" s="3"/>
      <c r="OCI30" s="564"/>
      <c r="OCJ30" s="3"/>
      <c r="OCK30" s="426"/>
      <c r="OCL30" s="3"/>
      <c r="OCM30" s="564"/>
      <c r="OCN30" s="3"/>
      <c r="OCO30" s="426"/>
      <c r="OCP30" s="3"/>
      <c r="OCQ30" s="564"/>
      <c r="OCR30" s="3"/>
      <c r="OCS30" s="426"/>
      <c r="OCT30" s="3"/>
      <c r="OCU30" s="564"/>
      <c r="OCV30" s="3"/>
      <c r="OCW30" s="426"/>
      <c r="OCX30" s="3"/>
      <c r="OCY30" s="564"/>
      <c r="OCZ30" s="3"/>
      <c r="ODA30" s="426"/>
      <c r="ODB30" s="3"/>
      <c r="ODC30" s="564"/>
      <c r="ODD30" s="3"/>
      <c r="ODE30" s="426"/>
      <c r="ODF30" s="3"/>
      <c r="ODG30" s="564"/>
      <c r="ODH30" s="3"/>
      <c r="ODI30" s="426"/>
      <c r="ODJ30" s="3"/>
      <c r="ODK30" s="564"/>
      <c r="ODL30" s="3"/>
      <c r="ODM30" s="426"/>
      <c r="ODN30" s="3"/>
      <c r="ODO30" s="564"/>
      <c r="ODP30" s="3"/>
      <c r="ODQ30" s="426"/>
      <c r="ODR30" s="3"/>
      <c r="ODS30" s="564"/>
      <c r="ODT30" s="3"/>
      <c r="ODU30" s="426"/>
      <c r="ODV30" s="3"/>
      <c r="ODW30" s="564"/>
      <c r="ODX30" s="3"/>
      <c r="ODY30" s="426"/>
      <c r="ODZ30" s="3"/>
      <c r="OEA30" s="564"/>
      <c r="OEB30" s="3"/>
      <c r="OEC30" s="426"/>
      <c r="OED30" s="3"/>
      <c r="OEE30" s="564"/>
      <c r="OEF30" s="3"/>
      <c r="OEG30" s="426"/>
      <c r="OEH30" s="3"/>
      <c r="OEI30" s="564"/>
      <c r="OEJ30" s="3"/>
      <c r="OEK30" s="426"/>
      <c r="OEL30" s="3"/>
      <c r="OEM30" s="564"/>
      <c r="OEN30" s="3"/>
      <c r="OEO30" s="426"/>
      <c r="OEP30" s="3"/>
      <c r="OEQ30" s="564"/>
      <c r="OER30" s="3"/>
      <c r="OES30" s="426"/>
      <c r="OET30" s="3"/>
      <c r="OEU30" s="564"/>
      <c r="OEV30" s="3"/>
      <c r="OEW30" s="426"/>
      <c r="OEX30" s="3"/>
      <c r="OEY30" s="564"/>
      <c r="OEZ30" s="3"/>
      <c r="OFA30" s="426"/>
      <c r="OFB30" s="3"/>
      <c r="OFC30" s="564"/>
      <c r="OFD30" s="3"/>
      <c r="OFE30" s="426"/>
      <c r="OFF30" s="3"/>
      <c r="OFG30" s="564"/>
      <c r="OFH30" s="3"/>
      <c r="OFI30" s="426"/>
      <c r="OFJ30" s="3"/>
      <c r="OFK30" s="564"/>
      <c r="OFL30" s="3"/>
      <c r="OFM30" s="426"/>
      <c r="OFN30" s="3"/>
      <c r="OFO30" s="564"/>
      <c r="OFP30" s="3"/>
      <c r="OFQ30" s="426"/>
      <c r="OFR30" s="3"/>
      <c r="OFS30" s="564"/>
      <c r="OFT30" s="3"/>
      <c r="OFU30" s="426"/>
      <c r="OFV30" s="3"/>
      <c r="OFW30" s="564"/>
      <c r="OFX30" s="3"/>
      <c r="OFY30" s="426"/>
      <c r="OFZ30" s="3"/>
      <c r="OGA30" s="564"/>
      <c r="OGB30" s="3"/>
      <c r="OGC30" s="426"/>
      <c r="OGD30" s="3"/>
      <c r="OGE30" s="564"/>
      <c r="OGF30" s="3"/>
      <c r="OGG30" s="426"/>
      <c r="OGH30" s="3"/>
      <c r="OGI30" s="564"/>
      <c r="OGJ30" s="3"/>
      <c r="OGK30" s="426"/>
      <c r="OGL30" s="3"/>
      <c r="OGM30" s="564"/>
      <c r="OGN30" s="3"/>
      <c r="OGO30" s="426"/>
      <c r="OGP30" s="3"/>
      <c r="OGQ30" s="564"/>
      <c r="OGR30" s="3"/>
      <c r="OGS30" s="426"/>
      <c r="OGT30" s="3"/>
      <c r="OGU30" s="564"/>
      <c r="OGV30" s="3"/>
      <c r="OGW30" s="426"/>
      <c r="OGX30" s="3"/>
      <c r="OGY30" s="564"/>
      <c r="OGZ30" s="3"/>
      <c r="OHA30" s="426"/>
      <c r="OHB30" s="3"/>
      <c r="OHC30" s="564"/>
      <c r="OHD30" s="3"/>
      <c r="OHE30" s="426"/>
      <c r="OHF30" s="3"/>
      <c r="OHG30" s="564"/>
      <c r="OHH30" s="3"/>
      <c r="OHI30" s="426"/>
      <c r="OHJ30" s="3"/>
      <c r="OHK30" s="564"/>
      <c r="OHL30" s="3"/>
      <c r="OHM30" s="426"/>
      <c r="OHN30" s="3"/>
      <c r="OHO30" s="564"/>
      <c r="OHP30" s="3"/>
      <c r="OHQ30" s="426"/>
      <c r="OHR30" s="3"/>
      <c r="OHS30" s="564"/>
      <c r="OHT30" s="3"/>
      <c r="OHU30" s="426"/>
      <c r="OHV30" s="3"/>
      <c r="OHW30" s="564"/>
      <c r="OHX30" s="3"/>
      <c r="OHY30" s="426"/>
      <c r="OHZ30" s="3"/>
      <c r="OIA30" s="564"/>
      <c r="OIB30" s="3"/>
      <c r="OIC30" s="426"/>
      <c r="OID30" s="3"/>
      <c r="OIE30" s="564"/>
      <c r="OIF30" s="3"/>
      <c r="OIG30" s="426"/>
      <c r="OIH30" s="3"/>
      <c r="OII30" s="564"/>
      <c r="OIJ30" s="3"/>
      <c r="OIK30" s="426"/>
      <c r="OIL30" s="3"/>
      <c r="OIM30" s="564"/>
      <c r="OIN30" s="3"/>
      <c r="OIO30" s="426"/>
      <c r="OIP30" s="3"/>
      <c r="OIQ30" s="564"/>
      <c r="OIR30" s="3"/>
      <c r="OIS30" s="426"/>
      <c r="OIT30" s="3"/>
      <c r="OIU30" s="564"/>
      <c r="OIV30" s="3"/>
      <c r="OIW30" s="426"/>
      <c r="OIX30" s="3"/>
      <c r="OIY30" s="564"/>
      <c r="OIZ30" s="3"/>
      <c r="OJA30" s="426"/>
      <c r="OJB30" s="3"/>
      <c r="OJC30" s="564"/>
      <c r="OJD30" s="3"/>
      <c r="OJE30" s="426"/>
      <c r="OJF30" s="3"/>
      <c r="OJG30" s="564"/>
      <c r="OJH30" s="3"/>
      <c r="OJI30" s="426"/>
      <c r="OJJ30" s="3"/>
      <c r="OJK30" s="564"/>
      <c r="OJL30" s="3"/>
      <c r="OJM30" s="426"/>
      <c r="OJN30" s="3"/>
      <c r="OJO30" s="564"/>
      <c r="OJP30" s="3"/>
      <c r="OJQ30" s="426"/>
      <c r="OJR30" s="3"/>
      <c r="OJS30" s="564"/>
      <c r="OJT30" s="3"/>
      <c r="OJU30" s="426"/>
      <c r="OJV30" s="3"/>
      <c r="OJW30" s="564"/>
      <c r="OJX30" s="3"/>
      <c r="OJY30" s="426"/>
      <c r="OJZ30" s="3"/>
      <c r="OKA30" s="564"/>
      <c r="OKB30" s="3"/>
      <c r="OKC30" s="426"/>
      <c r="OKD30" s="3"/>
      <c r="OKE30" s="564"/>
      <c r="OKF30" s="3"/>
      <c r="OKG30" s="426"/>
      <c r="OKH30" s="3"/>
      <c r="OKI30" s="564"/>
      <c r="OKJ30" s="3"/>
      <c r="OKK30" s="426"/>
      <c r="OKL30" s="3"/>
      <c r="OKM30" s="564"/>
      <c r="OKN30" s="3"/>
      <c r="OKO30" s="426"/>
      <c r="OKP30" s="3"/>
      <c r="OKQ30" s="564"/>
      <c r="OKR30" s="3"/>
      <c r="OKS30" s="426"/>
      <c r="OKT30" s="3"/>
      <c r="OKU30" s="564"/>
      <c r="OKV30" s="3"/>
      <c r="OKW30" s="426"/>
      <c r="OKX30" s="3"/>
      <c r="OKY30" s="564"/>
      <c r="OKZ30" s="3"/>
      <c r="OLA30" s="426"/>
      <c r="OLB30" s="3"/>
      <c r="OLC30" s="564"/>
      <c r="OLD30" s="3"/>
      <c r="OLE30" s="426"/>
      <c r="OLF30" s="3"/>
      <c r="OLG30" s="564"/>
      <c r="OLH30" s="3"/>
      <c r="OLI30" s="426"/>
      <c r="OLJ30" s="3"/>
      <c r="OLK30" s="564"/>
      <c r="OLL30" s="3"/>
      <c r="OLM30" s="426"/>
      <c r="OLN30" s="3"/>
      <c r="OLO30" s="564"/>
      <c r="OLP30" s="3"/>
      <c r="OLQ30" s="426"/>
      <c r="OLR30" s="3"/>
      <c r="OLS30" s="564"/>
      <c r="OLT30" s="3"/>
      <c r="OLU30" s="426"/>
      <c r="OLV30" s="3"/>
      <c r="OLW30" s="564"/>
      <c r="OLX30" s="3"/>
      <c r="OLY30" s="426"/>
      <c r="OLZ30" s="3"/>
      <c r="OMA30" s="564"/>
      <c r="OMB30" s="3"/>
      <c r="OMC30" s="426"/>
      <c r="OMD30" s="3"/>
      <c r="OME30" s="564"/>
      <c r="OMF30" s="3"/>
      <c r="OMG30" s="426"/>
      <c r="OMH30" s="3"/>
      <c r="OMI30" s="564"/>
      <c r="OMJ30" s="3"/>
      <c r="OMK30" s="426"/>
      <c r="OML30" s="3"/>
      <c r="OMM30" s="564"/>
      <c r="OMN30" s="3"/>
      <c r="OMO30" s="426"/>
      <c r="OMP30" s="3"/>
      <c r="OMQ30" s="564"/>
      <c r="OMR30" s="3"/>
      <c r="OMS30" s="426"/>
      <c r="OMT30" s="3"/>
      <c r="OMU30" s="564"/>
      <c r="OMV30" s="3"/>
      <c r="OMW30" s="426"/>
      <c r="OMX30" s="3"/>
      <c r="OMY30" s="564"/>
      <c r="OMZ30" s="3"/>
      <c r="ONA30" s="426"/>
      <c r="ONB30" s="3"/>
      <c r="ONC30" s="564"/>
      <c r="OND30" s="3"/>
      <c r="ONE30" s="426"/>
      <c r="ONF30" s="3"/>
      <c r="ONG30" s="564"/>
      <c r="ONH30" s="3"/>
      <c r="ONI30" s="426"/>
      <c r="ONJ30" s="3"/>
      <c r="ONK30" s="564"/>
      <c r="ONL30" s="3"/>
      <c r="ONM30" s="426"/>
      <c r="ONN30" s="3"/>
      <c r="ONO30" s="564"/>
      <c r="ONP30" s="3"/>
      <c r="ONQ30" s="426"/>
      <c r="ONR30" s="3"/>
      <c r="ONS30" s="564"/>
      <c r="ONT30" s="3"/>
      <c r="ONU30" s="426"/>
      <c r="ONV30" s="3"/>
      <c r="ONW30" s="564"/>
      <c r="ONX30" s="3"/>
      <c r="ONY30" s="426"/>
      <c r="ONZ30" s="3"/>
      <c r="OOA30" s="564"/>
      <c r="OOB30" s="3"/>
      <c r="OOC30" s="426"/>
      <c r="OOD30" s="3"/>
      <c r="OOE30" s="564"/>
      <c r="OOF30" s="3"/>
      <c r="OOG30" s="426"/>
      <c r="OOH30" s="3"/>
      <c r="OOI30" s="564"/>
      <c r="OOJ30" s="3"/>
      <c r="OOK30" s="426"/>
      <c r="OOL30" s="3"/>
      <c r="OOM30" s="564"/>
      <c r="OON30" s="3"/>
      <c r="OOO30" s="426"/>
      <c r="OOP30" s="3"/>
      <c r="OOQ30" s="564"/>
      <c r="OOR30" s="3"/>
      <c r="OOS30" s="426"/>
      <c r="OOT30" s="3"/>
      <c r="OOU30" s="564"/>
      <c r="OOV30" s="3"/>
      <c r="OOW30" s="426"/>
      <c r="OOX30" s="3"/>
      <c r="OOY30" s="564"/>
      <c r="OOZ30" s="3"/>
      <c r="OPA30" s="426"/>
      <c r="OPB30" s="3"/>
      <c r="OPC30" s="564"/>
      <c r="OPD30" s="3"/>
      <c r="OPE30" s="426"/>
      <c r="OPF30" s="3"/>
      <c r="OPG30" s="564"/>
      <c r="OPH30" s="3"/>
      <c r="OPI30" s="426"/>
      <c r="OPJ30" s="3"/>
      <c r="OPK30" s="564"/>
      <c r="OPL30" s="3"/>
      <c r="OPM30" s="426"/>
      <c r="OPN30" s="3"/>
      <c r="OPO30" s="564"/>
      <c r="OPP30" s="3"/>
      <c r="OPQ30" s="426"/>
      <c r="OPR30" s="3"/>
      <c r="OPS30" s="564"/>
      <c r="OPT30" s="3"/>
      <c r="OPU30" s="426"/>
      <c r="OPV30" s="3"/>
      <c r="OPW30" s="564"/>
      <c r="OPX30" s="3"/>
      <c r="OPY30" s="426"/>
      <c r="OPZ30" s="3"/>
      <c r="OQA30" s="564"/>
      <c r="OQB30" s="3"/>
      <c r="OQC30" s="426"/>
      <c r="OQD30" s="3"/>
      <c r="OQE30" s="564"/>
      <c r="OQF30" s="3"/>
      <c r="OQG30" s="426"/>
      <c r="OQH30" s="3"/>
      <c r="OQI30" s="564"/>
      <c r="OQJ30" s="3"/>
      <c r="OQK30" s="426"/>
      <c r="OQL30" s="3"/>
      <c r="OQM30" s="564"/>
      <c r="OQN30" s="3"/>
      <c r="OQO30" s="426"/>
      <c r="OQP30" s="3"/>
      <c r="OQQ30" s="564"/>
      <c r="OQR30" s="3"/>
      <c r="OQS30" s="426"/>
      <c r="OQT30" s="3"/>
      <c r="OQU30" s="564"/>
      <c r="OQV30" s="3"/>
      <c r="OQW30" s="426"/>
      <c r="OQX30" s="3"/>
      <c r="OQY30" s="564"/>
      <c r="OQZ30" s="3"/>
      <c r="ORA30" s="426"/>
      <c r="ORB30" s="3"/>
      <c r="ORC30" s="564"/>
      <c r="ORD30" s="3"/>
      <c r="ORE30" s="426"/>
      <c r="ORF30" s="3"/>
      <c r="ORG30" s="564"/>
      <c r="ORH30" s="3"/>
      <c r="ORI30" s="426"/>
      <c r="ORJ30" s="3"/>
      <c r="ORK30" s="564"/>
      <c r="ORL30" s="3"/>
      <c r="ORM30" s="426"/>
      <c r="ORN30" s="3"/>
      <c r="ORO30" s="564"/>
      <c r="ORP30" s="3"/>
      <c r="ORQ30" s="426"/>
      <c r="ORR30" s="3"/>
      <c r="ORS30" s="564"/>
      <c r="ORT30" s="3"/>
      <c r="ORU30" s="426"/>
      <c r="ORV30" s="3"/>
      <c r="ORW30" s="564"/>
      <c r="ORX30" s="3"/>
      <c r="ORY30" s="426"/>
      <c r="ORZ30" s="3"/>
      <c r="OSA30" s="564"/>
      <c r="OSB30" s="3"/>
      <c r="OSC30" s="426"/>
      <c r="OSD30" s="3"/>
      <c r="OSE30" s="564"/>
      <c r="OSF30" s="3"/>
      <c r="OSG30" s="426"/>
      <c r="OSH30" s="3"/>
      <c r="OSI30" s="564"/>
      <c r="OSJ30" s="3"/>
      <c r="OSK30" s="426"/>
      <c r="OSL30" s="3"/>
      <c r="OSM30" s="564"/>
      <c r="OSN30" s="3"/>
      <c r="OSO30" s="426"/>
      <c r="OSP30" s="3"/>
      <c r="OSQ30" s="564"/>
      <c r="OSR30" s="3"/>
      <c r="OSS30" s="426"/>
      <c r="OST30" s="3"/>
      <c r="OSU30" s="564"/>
      <c r="OSV30" s="3"/>
      <c r="OSW30" s="426"/>
      <c r="OSX30" s="3"/>
      <c r="OSY30" s="564"/>
      <c r="OSZ30" s="3"/>
      <c r="OTA30" s="426"/>
      <c r="OTB30" s="3"/>
      <c r="OTC30" s="564"/>
      <c r="OTD30" s="3"/>
      <c r="OTE30" s="426"/>
      <c r="OTF30" s="3"/>
      <c r="OTG30" s="564"/>
      <c r="OTH30" s="3"/>
      <c r="OTI30" s="426"/>
      <c r="OTJ30" s="3"/>
      <c r="OTK30" s="564"/>
      <c r="OTL30" s="3"/>
      <c r="OTM30" s="426"/>
      <c r="OTN30" s="3"/>
      <c r="OTO30" s="564"/>
      <c r="OTP30" s="3"/>
      <c r="OTQ30" s="426"/>
      <c r="OTR30" s="3"/>
      <c r="OTS30" s="564"/>
      <c r="OTT30" s="3"/>
      <c r="OTU30" s="426"/>
      <c r="OTV30" s="3"/>
      <c r="OTW30" s="564"/>
      <c r="OTX30" s="3"/>
      <c r="OTY30" s="426"/>
      <c r="OTZ30" s="3"/>
      <c r="OUA30" s="564"/>
      <c r="OUB30" s="3"/>
      <c r="OUC30" s="426"/>
      <c r="OUD30" s="3"/>
      <c r="OUE30" s="564"/>
      <c r="OUF30" s="3"/>
      <c r="OUG30" s="426"/>
      <c r="OUH30" s="3"/>
      <c r="OUI30" s="564"/>
      <c r="OUJ30" s="3"/>
      <c r="OUK30" s="426"/>
      <c r="OUL30" s="3"/>
      <c r="OUM30" s="564"/>
      <c r="OUN30" s="3"/>
      <c r="OUO30" s="426"/>
      <c r="OUP30" s="3"/>
      <c r="OUQ30" s="564"/>
      <c r="OUR30" s="3"/>
      <c r="OUS30" s="426"/>
      <c r="OUT30" s="3"/>
      <c r="OUU30" s="564"/>
      <c r="OUV30" s="3"/>
      <c r="OUW30" s="426"/>
      <c r="OUX30" s="3"/>
      <c r="OUY30" s="564"/>
      <c r="OUZ30" s="3"/>
      <c r="OVA30" s="426"/>
      <c r="OVB30" s="3"/>
      <c r="OVC30" s="564"/>
      <c r="OVD30" s="3"/>
      <c r="OVE30" s="426"/>
      <c r="OVF30" s="3"/>
      <c r="OVG30" s="564"/>
      <c r="OVH30" s="3"/>
      <c r="OVI30" s="426"/>
      <c r="OVJ30" s="3"/>
      <c r="OVK30" s="564"/>
      <c r="OVL30" s="3"/>
      <c r="OVM30" s="426"/>
      <c r="OVN30" s="3"/>
      <c r="OVO30" s="564"/>
      <c r="OVP30" s="3"/>
      <c r="OVQ30" s="426"/>
      <c r="OVR30" s="3"/>
      <c r="OVS30" s="564"/>
      <c r="OVT30" s="3"/>
      <c r="OVU30" s="426"/>
      <c r="OVV30" s="3"/>
      <c r="OVW30" s="564"/>
      <c r="OVX30" s="3"/>
      <c r="OVY30" s="426"/>
      <c r="OVZ30" s="3"/>
      <c r="OWA30" s="564"/>
      <c r="OWB30" s="3"/>
      <c r="OWC30" s="426"/>
      <c r="OWD30" s="3"/>
      <c r="OWE30" s="564"/>
      <c r="OWF30" s="3"/>
      <c r="OWG30" s="426"/>
      <c r="OWH30" s="3"/>
      <c r="OWI30" s="564"/>
      <c r="OWJ30" s="3"/>
      <c r="OWK30" s="426"/>
      <c r="OWL30" s="3"/>
      <c r="OWM30" s="564"/>
      <c r="OWN30" s="3"/>
      <c r="OWO30" s="426"/>
      <c r="OWP30" s="3"/>
      <c r="OWQ30" s="564"/>
      <c r="OWR30" s="3"/>
      <c r="OWS30" s="426"/>
      <c r="OWT30" s="3"/>
      <c r="OWU30" s="564"/>
      <c r="OWV30" s="3"/>
      <c r="OWW30" s="426"/>
      <c r="OWX30" s="3"/>
      <c r="OWY30" s="564"/>
      <c r="OWZ30" s="3"/>
      <c r="OXA30" s="426"/>
      <c r="OXB30" s="3"/>
      <c r="OXC30" s="564"/>
      <c r="OXD30" s="3"/>
      <c r="OXE30" s="426"/>
      <c r="OXF30" s="3"/>
      <c r="OXG30" s="564"/>
      <c r="OXH30" s="3"/>
      <c r="OXI30" s="426"/>
      <c r="OXJ30" s="3"/>
      <c r="OXK30" s="564"/>
      <c r="OXL30" s="3"/>
      <c r="OXM30" s="426"/>
      <c r="OXN30" s="3"/>
      <c r="OXO30" s="564"/>
      <c r="OXP30" s="3"/>
      <c r="OXQ30" s="426"/>
      <c r="OXR30" s="3"/>
      <c r="OXS30" s="564"/>
      <c r="OXT30" s="3"/>
      <c r="OXU30" s="426"/>
      <c r="OXV30" s="3"/>
      <c r="OXW30" s="564"/>
      <c r="OXX30" s="3"/>
      <c r="OXY30" s="426"/>
      <c r="OXZ30" s="3"/>
      <c r="OYA30" s="564"/>
      <c r="OYB30" s="3"/>
      <c r="OYC30" s="426"/>
      <c r="OYD30" s="3"/>
      <c r="OYE30" s="564"/>
      <c r="OYF30" s="3"/>
      <c r="OYG30" s="426"/>
      <c r="OYH30" s="3"/>
      <c r="OYI30" s="564"/>
      <c r="OYJ30" s="3"/>
      <c r="OYK30" s="426"/>
      <c r="OYL30" s="3"/>
      <c r="OYM30" s="564"/>
      <c r="OYN30" s="3"/>
      <c r="OYO30" s="426"/>
      <c r="OYP30" s="3"/>
      <c r="OYQ30" s="564"/>
      <c r="OYR30" s="3"/>
      <c r="OYS30" s="426"/>
      <c r="OYT30" s="3"/>
      <c r="OYU30" s="564"/>
      <c r="OYV30" s="3"/>
      <c r="OYW30" s="426"/>
      <c r="OYX30" s="3"/>
      <c r="OYY30" s="564"/>
      <c r="OYZ30" s="3"/>
      <c r="OZA30" s="426"/>
      <c r="OZB30" s="3"/>
      <c r="OZC30" s="564"/>
      <c r="OZD30" s="3"/>
      <c r="OZE30" s="426"/>
      <c r="OZF30" s="3"/>
      <c r="OZG30" s="564"/>
      <c r="OZH30" s="3"/>
      <c r="OZI30" s="426"/>
      <c r="OZJ30" s="3"/>
      <c r="OZK30" s="564"/>
      <c r="OZL30" s="3"/>
      <c r="OZM30" s="426"/>
      <c r="OZN30" s="3"/>
      <c r="OZO30" s="564"/>
      <c r="OZP30" s="3"/>
      <c r="OZQ30" s="426"/>
      <c r="OZR30" s="3"/>
      <c r="OZS30" s="564"/>
      <c r="OZT30" s="3"/>
      <c r="OZU30" s="426"/>
      <c r="OZV30" s="3"/>
      <c r="OZW30" s="564"/>
      <c r="OZX30" s="3"/>
      <c r="OZY30" s="426"/>
      <c r="OZZ30" s="3"/>
      <c r="PAA30" s="564"/>
      <c r="PAB30" s="3"/>
      <c r="PAC30" s="426"/>
      <c r="PAD30" s="3"/>
      <c r="PAE30" s="564"/>
      <c r="PAF30" s="3"/>
      <c r="PAG30" s="426"/>
      <c r="PAH30" s="3"/>
      <c r="PAI30" s="564"/>
      <c r="PAJ30" s="3"/>
      <c r="PAK30" s="426"/>
      <c r="PAL30" s="3"/>
      <c r="PAM30" s="564"/>
      <c r="PAN30" s="3"/>
      <c r="PAO30" s="426"/>
      <c r="PAP30" s="3"/>
      <c r="PAQ30" s="564"/>
      <c r="PAR30" s="3"/>
      <c r="PAS30" s="426"/>
      <c r="PAT30" s="3"/>
      <c r="PAU30" s="564"/>
      <c r="PAV30" s="3"/>
      <c r="PAW30" s="426"/>
      <c r="PAX30" s="3"/>
      <c r="PAY30" s="564"/>
      <c r="PAZ30" s="3"/>
      <c r="PBA30" s="426"/>
      <c r="PBB30" s="3"/>
      <c r="PBC30" s="564"/>
      <c r="PBD30" s="3"/>
      <c r="PBE30" s="426"/>
      <c r="PBF30" s="3"/>
      <c r="PBG30" s="564"/>
      <c r="PBH30" s="3"/>
      <c r="PBI30" s="426"/>
      <c r="PBJ30" s="3"/>
      <c r="PBK30" s="564"/>
      <c r="PBL30" s="3"/>
      <c r="PBM30" s="426"/>
      <c r="PBN30" s="3"/>
      <c r="PBO30" s="564"/>
      <c r="PBP30" s="3"/>
      <c r="PBQ30" s="426"/>
      <c r="PBR30" s="3"/>
      <c r="PBS30" s="564"/>
      <c r="PBT30" s="3"/>
      <c r="PBU30" s="426"/>
      <c r="PBV30" s="3"/>
      <c r="PBW30" s="564"/>
      <c r="PBX30" s="3"/>
      <c r="PBY30" s="426"/>
      <c r="PBZ30" s="3"/>
      <c r="PCA30" s="564"/>
      <c r="PCB30" s="3"/>
      <c r="PCC30" s="426"/>
      <c r="PCD30" s="3"/>
      <c r="PCE30" s="564"/>
      <c r="PCF30" s="3"/>
      <c r="PCG30" s="426"/>
      <c r="PCH30" s="3"/>
      <c r="PCI30" s="564"/>
      <c r="PCJ30" s="3"/>
      <c r="PCK30" s="426"/>
      <c r="PCL30" s="3"/>
      <c r="PCM30" s="564"/>
      <c r="PCN30" s="3"/>
      <c r="PCO30" s="426"/>
      <c r="PCP30" s="3"/>
      <c r="PCQ30" s="564"/>
      <c r="PCR30" s="3"/>
      <c r="PCS30" s="426"/>
      <c r="PCT30" s="3"/>
      <c r="PCU30" s="564"/>
      <c r="PCV30" s="3"/>
      <c r="PCW30" s="426"/>
      <c r="PCX30" s="3"/>
      <c r="PCY30" s="564"/>
      <c r="PCZ30" s="3"/>
      <c r="PDA30" s="426"/>
      <c r="PDB30" s="3"/>
      <c r="PDC30" s="564"/>
      <c r="PDD30" s="3"/>
      <c r="PDE30" s="426"/>
      <c r="PDF30" s="3"/>
      <c r="PDG30" s="564"/>
      <c r="PDH30" s="3"/>
      <c r="PDI30" s="426"/>
      <c r="PDJ30" s="3"/>
      <c r="PDK30" s="564"/>
      <c r="PDL30" s="3"/>
      <c r="PDM30" s="426"/>
      <c r="PDN30" s="3"/>
      <c r="PDO30" s="564"/>
      <c r="PDP30" s="3"/>
      <c r="PDQ30" s="426"/>
      <c r="PDR30" s="3"/>
      <c r="PDS30" s="564"/>
      <c r="PDT30" s="3"/>
      <c r="PDU30" s="426"/>
      <c r="PDV30" s="3"/>
      <c r="PDW30" s="564"/>
      <c r="PDX30" s="3"/>
      <c r="PDY30" s="426"/>
      <c r="PDZ30" s="3"/>
      <c r="PEA30" s="564"/>
      <c r="PEB30" s="3"/>
      <c r="PEC30" s="426"/>
      <c r="PED30" s="3"/>
      <c r="PEE30" s="564"/>
      <c r="PEF30" s="3"/>
      <c r="PEG30" s="426"/>
      <c r="PEH30" s="3"/>
      <c r="PEI30" s="564"/>
      <c r="PEJ30" s="3"/>
      <c r="PEK30" s="426"/>
      <c r="PEL30" s="3"/>
      <c r="PEM30" s="564"/>
      <c r="PEN30" s="3"/>
      <c r="PEO30" s="426"/>
      <c r="PEP30" s="3"/>
      <c r="PEQ30" s="564"/>
      <c r="PER30" s="3"/>
      <c r="PES30" s="426"/>
      <c r="PET30" s="3"/>
      <c r="PEU30" s="564"/>
      <c r="PEV30" s="3"/>
      <c r="PEW30" s="426"/>
      <c r="PEX30" s="3"/>
      <c r="PEY30" s="564"/>
      <c r="PEZ30" s="3"/>
      <c r="PFA30" s="426"/>
      <c r="PFB30" s="3"/>
      <c r="PFC30" s="564"/>
      <c r="PFD30" s="3"/>
      <c r="PFE30" s="426"/>
      <c r="PFF30" s="3"/>
      <c r="PFG30" s="564"/>
      <c r="PFH30" s="3"/>
      <c r="PFI30" s="426"/>
      <c r="PFJ30" s="3"/>
      <c r="PFK30" s="564"/>
      <c r="PFL30" s="3"/>
      <c r="PFM30" s="426"/>
      <c r="PFN30" s="3"/>
      <c r="PFO30" s="564"/>
      <c r="PFP30" s="3"/>
      <c r="PFQ30" s="426"/>
      <c r="PFR30" s="3"/>
      <c r="PFS30" s="564"/>
      <c r="PFT30" s="3"/>
      <c r="PFU30" s="426"/>
      <c r="PFV30" s="3"/>
      <c r="PFW30" s="564"/>
      <c r="PFX30" s="3"/>
      <c r="PFY30" s="426"/>
      <c r="PFZ30" s="3"/>
      <c r="PGA30" s="564"/>
      <c r="PGB30" s="3"/>
      <c r="PGC30" s="426"/>
      <c r="PGD30" s="3"/>
      <c r="PGE30" s="564"/>
      <c r="PGF30" s="3"/>
      <c r="PGG30" s="426"/>
      <c r="PGH30" s="3"/>
      <c r="PGI30" s="564"/>
      <c r="PGJ30" s="3"/>
      <c r="PGK30" s="426"/>
      <c r="PGL30" s="3"/>
      <c r="PGM30" s="564"/>
      <c r="PGN30" s="3"/>
      <c r="PGO30" s="426"/>
      <c r="PGP30" s="3"/>
      <c r="PGQ30" s="564"/>
      <c r="PGR30" s="3"/>
      <c r="PGS30" s="426"/>
      <c r="PGT30" s="3"/>
      <c r="PGU30" s="564"/>
      <c r="PGV30" s="3"/>
      <c r="PGW30" s="426"/>
      <c r="PGX30" s="3"/>
      <c r="PGY30" s="564"/>
      <c r="PGZ30" s="3"/>
      <c r="PHA30" s="426"/>
      <c r="PHB30" s="3"/>
      <c r="PHC30" s="564"/>
      <c r="PHD30" s="3"/>
      <c r="PHE30" s="426"/>
      <c r="PHF30" s="3"/>
      <c r="PHG30" s="564"/>
      <c r="PHH30" s="3"/>
      <c r="PHI30" s="426"/>
      <c r="PHJ30" s="3"/>
      <c r="PHK30" s="564"/>
      <c r="PHL30" s="3"/>
      <c r="PHM30" s="426"/>
      <c r="PHN30" s="3"/>
      <c r="PHO30" s="564"/>
      <c r="PHP30" s="3"/>
      <c r="PHQ30" s="426"/>
      <c r="PHR30" s="3"/>
      <c r="PHS30" s="564"/>
      <c r="PHT30" s="3"/>
      <c r="PHU30" s="426"/>
      <c r="PHV30" s="3"/>
      <c r="PHW30" s="564"/>
      <c r="PHX30" s="3"/>
      <c r="PHY30" s="426"/>
      <c r="PHZ30" s="3"/>
      <c r="PIA30" s="564"/>
      <c r="PIB30" s="3"/>
      <c r="PIC30" s="426"/>
      <c r="PID30" s="3"/>
      <c r="PIE30" s="564"/>
      <c r="PIF30" s="3"/>
      <c r="PIG30" s="426"/>
      <c r="PIH30" s="3"/>
      <c r="PII30" s="564"/>
      <c r="PIJ30" s="3"/>
      <c r="PIK30" s="426"/>
      <c r="PIL30" s="3"/>
      <c r="PIM30" s="564"/>
      <c r="PIN30" s="3"/>
      <c r="PIO30" s="426"/>
      <c r="PIP30" s="3"/>
      <c r="PIQ30" s="564"/>
      <c r="PIR30" s="3"/>
      <c r="PIS30" s="426"/>
      <c r="PIT30" s="3"/>
      <c r="PIU30" s="564"/>
      <c r="PIV30" s="3"/>
      <c r="PIW30" s="426"/>
      <c r="PIX30" s="3"/>
      <c r="PIY30" s="564"/>
      <c r="PIZ30" s="3"/>
      <c r="PJA30" s="426"/>
      <c r="PJB30" s="3"/>
      <c r="PJC30" s="564"/>
      <c r="PJD30" s="3"/>
      <c r="PJE30" s="426"/>
      <c r="PJF30" s="3"/>
      <c r="PJG30" s="564"/>
      <c r="PJH30" s="3"/>
      <c r="PJI30" s="426"/>
      <c r="PJJ30" s="3"/>
      <c r="PJK30" s="564"/>
      <c r="PJL30" s="3"/>
      <c r="PJM30" s="426"/>
      <c r="PJN30" s="3"/>
      <c r="PJO30" s="564"/>
      <c r="PJP30" s="3"/>
      <c r="PJQ30" s="426"/>
      <c r="PJR30" s="3"/>
      <c r="PJS30" s="564"/>
      <c r="PJT30" s="3"/>
      <c r="PJU30" s="426"/>
      <c r="PJV30" s="3"/>
      <c r="PJW30" s="564"/>
      <c r="PJX30" s="3"/>
      <c r="PJY30" s="426"/>
      <c r="PJZ30" s="3"/>
      <c r="PKA30" s="564"/>
      <c r="PKB30" s="3"/>
      <c r="PKC30" s="426"/>
      <c r="PKD30" s="3"/>
      <c r="PKE30" s="564"/>
      <c r="PKF30" s="3"/>
      <c r="PKG30" s="426"/>
      <c r="PKH30" s="3"/>
      <c r="PKI30" s="564"/>
      <c r="PKJ30" s="3"/>
      <c r="PKK30" s="426"/>
      <c r="PKL30" s="3"/>
      <c r="PKM30" s="564"/>
      <c r="PKN30" s="3"/>
      <c r="PKO30" s="426"/>
      <c r="PKP30" s="3"/>
      <c r="PKQ30" s="564"/>
      <c r="PKR30" s="3"/>
      <c r="PKS30" s="426"/>
      <c r="PKT30" s="3"/>
      <c r="PKU30" s="564"/>
      <c r="PKV30" s="3"/>
      <c r="PKW30" s="426"/>
      <c r="PKX30" s="3"/>
      <c r="PKY30" s="564"/>
      <c r="PKZ30" s="3"/>
      <c r="PLA30" s="426"/>
      <c r="PLB30" s="3"/>
      <c r="PLC30" s="564"/>
      <c r="PLD30" s="3"/>
      <c r="PLE30" s="426"/>
      <c r="PLF30" s="3"/>
      <c r="PLG30" s="564"/>
      <c r="PLH30" s="3"/>
      <c r="PLI30" s="426"/>
      <c r="PLJ30" s="3"/>
      <c r="PLK30" s="564"/>
      <c r="PLL30" s="3"/>
      <c r="PLM30" s="426"/>
      <c r="PLN30" s="3"/>
      <c r="PLO30" s="564"/>
      <c r="PLP30" s="3"/>
      <c r="PLQ30" s="426"/>
      <c r="PLR30" s="3"/>
      <c r="PLS30" s="564"/>
      <c r="PLT30" s="3"/>
      <c r="PLU30" s="426"/>
      <c r="PLV30" s="3"/>
      <c r="PLW30" s="564"/>
      <c r="PLX30" s="3"/>
      <c r="PLY30" s="426"/>
      <c r="PLZ30" s="3"/>
      <c r="PMA30" s="564"/>
      <c r="PMB30" s="3"/>
      <c r="PMC30" s="426"/>
      <c r="PMD30" s="3"/>
      <c r="PME30" s="564"/>
      <c r="PMF30" s="3"/>
      <c r="PMG30" s="426"/>
      <c r="PMH30" s="3"/>
      <c r="PMI30" s="564"/>
      <c r="PMJ30" s="3"/>
      <c r="PMK30" s="426"/>
      <c r="PML30" s="3"/>
      <c r="PMM30" s="564"/>
      <c r="PMN30" s="3"/>
      <c r="PMO30" s="426"/>
      <c r="PMP30" s="3"/>
      <c r="PMQ30" s="564"/>
      <c r="PMR30" s="3"/>
      <c r="PMS30" s="426"/>
      <c r="PMT30" s="3"/>
      <c r="PMU30" s="564"/>
      <c r="PMV30" s="3"/>
      <c r="PMW30" s="426"/>
      <c r="PMX30" s="3"/>
      <c r="PMY30" s="564"/>
      <c r="PMZ30" s="3"/>
      <c r="PNA30" s="426"/>
      <c r="PNB30" s="3"/>
      <c r="PNC30" s="564"/>
      <c r="PND30" s="3"/>
      <c r="PNE30" s="426"/>
      <c r="PNF30" s="3"/>
      <c r="PNG30" s="564"/>
      <c r="PNH30" s="3"/>
      <c r="PNI30" s="426"/>
      <c r="PNJ30" s="3"/>
      <c r="PNK30" s="564"/>
      <c r="PNL30" s="3"/>
      <c r="PNM30" s="426"/>
      <c r="PNN30" s="3"/>
      <c r="PNO30" s="564"/>
      <c r="PNP30" s="3"/>
      <c r="PNQ30" s="426"/>
      <c r="PNR30" s="3"/>
      <c r="PNS30" s="564"/>
      <c r="PNT30" s="3"/>
      <c r="PNU30" s="426"/>
      <c r="PNV30" s="3"/>
      <c r="PNW30" s="564"/>
      <c r="PNX30" s="3"/>
      <c r="PNY30" s="426"/>
      <c r="PNZ30" s="3"/>
      <c r="POA30" s="564"/>
      <c r="POB30" s="3"/>
      <c r="POC30" s="426"/>
      <c r="POD30" s="3"/>
      <c r="POE30" s="564"/>
      <c r="POF30" s="3"/>
      <c r="POG30" s="426"/>
      <c r="POH30" s="3"/>
      <c r="POI30" s="564"/>
      <c r="POJ30" s="3"/>
      <c r="POK30" s="426"/>
      <c r="POL30" s="3"/>
      <c r="POM30" s="564"/>
      <c r="PON30" s="3"/>
      <c r="POO30" s="426"/>
      <c r="POP30" s="3"/>
      <c r="POQ30" s="564"/>
      <c r="POR30" s="3"/>
      <c r="POS30" s="426"/>
      <c r="POT30" s="3"/>
      <c r="POU30" s="564"/>
      <c r="POV30" s="3"/>
      <c r="POW30" s="426"/>
      <c r="POX30" s="3"/>
      <c r="POY30" s="564"/>
      <c r="POZ30" s="3"/>
      <c r="PPA30" s="426"/>
      <c r="PPB30" s="3"/>
      <c r="PPC30" s="564"/>
      <c r="PPD30" s="3"/>
      <c r="PPE30" s="426"/>
      <c r="PPF30" s="3"/>
      <c r="PPG30" s="564"/>
      <c r="PPH30" s="3"/>
      <c r="PPI30" s="426"/>
      <c r="PPJ30" s="3"/>
      <c r="PPK30" s="564"/>
      <c r="PPL30" s="3"/>
      <c r="PPM30" s="426"/>
      <c r="PPN30" s="3"/>
      <c r="PPO30" s="564"/>
      <c r="PPP30" s="3"/>
      <c r="PPQ30" s="426"/>
      <c r="PPR30" s="3"/>
      <c r="PPS30" s="564"/>
      <c r="PPT30" s="3"/>
      <c r="PPU30" s="426"/>
      <c r="PPV30" s="3"/>
      <c r="PPW30" s="564"/>
      <c r="PPX30" s="3"/>
      <c r="PPY30" s="426"/>
      <c r="PPZ30" s="3"/>
      <c r="PQA30" s="564"/>
      <c r="PQB30" s="3"/>
      <c r="PQC30" s="426"/>
      <c r="PQD30" s="3"/>
      <c r="PQE30" s="564"/>
      <c r="PQF30" s="3"/>
      <c r="PQG30" s="426"/>
      <c r="PQH30" s="3"/>
      <c r="PQI30" s="564"/>
      <c r="PQJ30" s="3"/>
      <c r="PQK30" s="426"/>
      <c r="PQL30" s="3"/>
      <c r="PQM30" s="564"/>
      <c r="PQN30" s="3"/>
      <c r="PQO30" s="426"/>
      <c r="PQP30" s="3"/>
      <c r="PQQ30" s="564"/>
      <c r="PQR30" s="3"/>
      <c r="PQS30" s="426"/>
      <c r="PQT30" s="3"/>
      <c r="PQU30" s="564"/>
      <c r="PQV30" s="3"/>
      <c r="PQW30" s="426"/>
      <c r="PQX30" s="3"/>
      <c r="PQY30" s="564"/>
      <c r="PQZ30" s="3"/>
      <c r="PRA30" s="426"/>
      <c r="PRB30" s="3"/>
      <c r="PRC30" s="564"/>
      <c r="PRD30" s="3"/>
      <c r="PRE30" s="426"/>
      <c r="PRF30" s="3"/>
      <c r="PRG30" s="564"/>
      <c r="PRH30" s="3"/>
      <c r="PRI30" s="426"/>
      <c r="PRJ30" s="3"/>
      <c r="PRK30" s="564"/>
      <c r="PRL30" s="3"/>
      <c r="PRM30" s="426"/>
      <c r="PRN30" s="3"/>
      <c r="PRO30" s="564"/>
      <c r="PRP30" s="3"/>
      <c r="PRQ30" s="426"/>
      <c r="PRR30" s="3"/>
      <c r="PRS30" s="564"/>
      <c r="PRT30" s="3"/>
      <c r="PRU30" s="426"/>
      <c r="PRV30" s="3"/>
      <c r="PRW30" s="564"/>
      <c r="PRX30" s="3"/>
      <c r="PRY30" s="426"/>
      <c r="PRZ30" s="3"/>
      <c r="PSA30" s="564"/>
      <c r="PSB30" s="3"/>
      <c r="PSC30" s="426"/>
      <c r="PSD30" s="3"/>
      <c r="PSE30" s="564"/>
      <c r="PSF30" s="3"/>
      <c r="PSG30" s="426"/>
      <c r="PSH30" s="3"/>
      <c r="PSI30" s="564"/>
      <c r="PSJ30" s="3"/>
      <c r="PSK30" s="426"/>
      <c r="PSL30" s="3"/>
      <c r="PSM30" s="564"/>
      <c r="PSN30" s="3"/>
      <c r="PSO30" s="426"/>
      <c r="PSP30" s="3"/>
      <c r="PSQ30" s="564"/>
      <c r="PSR30" s="3"/>
      <c r="PSS30" s="426"/>
      <c r="PST30" s="3"/>
      <c r="PSU30" s="564"/>
      <c r="PSV30" s="3"/>
      <c r="PSW30" s="426"/>
      <c r="PSX30" s="3"/>
      <c r="PSY30" s="564"/>
      <c r="PSZ30" s="3"/>
      <c r="PTA30" s="426"/>
      <c r="PTB30" s="3"/>
      <c r="PTC30" s="564"/>
      <c r="PTD30" s="3"/>
      <c r="PTE30" s="426"/>
      <c r="PTF30" s="3"/>
      <c r="PTG30" s="564"/>
      <c r="PTH30" s="3"/>
      <c r="PTI30" s="426"/>
      <c r="PTJ30" s="3"/>
      <c r="PTK30" s="564"/>
      <c r="PTL30" s="3"/>
      <c r="PTM30" s="426"/>
      <c r="PTN30" s="3"/>
      <c r="PTO30" s="564"/>
      <c r="PTP30" s="3"/>
      <c r="PTQ30" s="426"/>
      <c r="PTR30" s="3"/>
      <c r="PTS30" s="564"/>
      <c r="PTT30" s="3"/>
      <c r="PTU30" s="426"/>
      <c r="PTV30" s="3"/>
      <c r="PTW30" s="564"/>
      <c r="PTX30" s="3"/>
      <c r="PTY30" s="426"/>
      <c r="PTZ30" s="3"/>
      <c r="PUA30" s="564"/>
      <c r="PUB30" s="3"/>
      <c r="PUC30" s="426"/>
      <c r="PUD30" s="3"/>
      <c r="PUE30" s="564"/>
      <c r="PUF30" s="3"/>
      <c r="PUG30" s="426"/>
      <c r="PUH30" s="3"/>
      <c r="PUI30" s="564"/>
      <c r="PUJ30" s="3"/>
      <c r="PUK30" s="426"/>
      <c r="PUL30" s="3"/>
      <c r="PUM30" s="564"/>
      <c r="PUN30" s="3"/>
      <c r="PUO30" s="426"/>
      <c r="PUP30" s="3"/>
      <c r="PUQ30" s="564"/>
      <c r="PUR30" s="3"/>
      <c r="PUS30" s="426"/>
      <c r="PUT30" s="3"/>
      <c r="PUU30" s="564"/>
      <c r="PUV30" s="3"/>
      <c r="PUW30" s="426"/>
      <c r="PUX30" s="3"/>
      <c r="PUY30" s="564"/>
      <c r="PUZ30" s="3"/>
      <c r="PVA30" s="426"/>
      <c r="PVB30" s="3"/>
      <c r="PVC30" s="564"/>
      <c r="PVD30" s="3"/>
      <c r="PVE30" s="426"/>
      <c r="PVF30" s="3"/>
      <c r="PVG30" s="564"/>
      <c r="PVH30" s="3"/>
      <c r="PVI30" s="426"/>
      <c r="PVJ30" s="3"/>
      <c r="PVK30" s="564"/>
      <c r="PVL30" s="3"/>
      <c r="PVM30" s="426"/>
      <c r="PVN30" s="3"/>
      <c r="PVO30" s="564"/>
      <c r="PVP30" s="3"/>
      <c r="PVQ30" s="426"/>
      <c r="PVR30" s="3"/>
      <c r="PVS30" s="564"/>
      <c r="PVT30" s="3"/>
      <c r="PVU30" s="426"/>
      <c r="PVV30" s="3"/>
      <c r="PVW30" s="564"/>
      <c r="PVX30" s="3"/>
      <c r="PVY30" s="426"/>
      <c r="PVZ30" s="3"/>
      <c r="PWA30" s="564"/>
      <c r="PWB30" s="3"/>
      <c r="PWC30" s="426"/>
      <c r="PWD30" s="3"/>
      <c r="PWE30" s="564"/>
      <c r="PWF30" s="3"/>
      <c r="PWG30" s="426"/>
      <c r="PWH30" s="3"/>
      <c r="PWI30" s="564"/>
      <c r="PWJ30" s="3"/>
      <c r="PWK30" s="426"/>
      <c r="PWL30" s="3"/>
      <c r="PWM30" s="564"/>
      <c r="PWN30" s="3"/>
      <c r="PWO30" s="426"/>
      <c r="PWP30" s="3"/>
      <c r="PWQ30" s="564"/>
      <c r="PWR30" s="3"/>
      <c r="PWS30" s="426"/>
      <c r="PWT30" s="3"/>
      <c r="PWU30" s="564"/>
      <c r="PWV30" s="3"/>
      <c r="PWW30" s="426"/>
      <c r="PWX30" s="3"/>
      <c r="PWY30" s="564"/>
      <c r="PWZ30" s="3"/>
      <c r="PXA30" s="426"/>
      <c r="PXB30" s="3"/>
      <c r="PXC30" s="564"/>
      <c r="PXD30" s="3"/>
      <c r="PXE30" s="426"/>
      <c r="PXF30" s="3"/>
      <c r="PXG30" s="564"/>
      <c r="PXH30" s="3"/>
      <c r="PXI30" s="426"/>
      <c r="PXJ30" s="3"/>
      <c r="PXK30" s="564"/>
      <c r="PXL30" s="3"/>
      <c r="PXM30" s="426"/>
      <c r="PXN30" s="3"/>
      <c r="PXO30" s="564"/>
      <c r="PXP30" s="3"/>
      <c r="PXQ30" s="426"/>
      <c r="PXR30" s="3"/>
      <c r="PXS30" s="564"/>
      <c r="PXT30" s="3"/>
      <c r="PXU30" s="426"/>
      <c r="PXV30" s="3"/>
      <c r="PXW30" s="564"/>
      <c r="PXX30" s="3"/>
      <c r="PXY30" s="426"/>
      <c r="PXZ30" s="3"/>
      <c r="PYA30" s="564"/>
      <c r="PYB30" s="3"/>
      <c r="PYC30" s="426"/>
      <c r="PYD30" s="3"/>
      <c r="PYE30" s="564"/>
      <c r="PYF30" s="3"/>
      <c r="PYG30" s="426"/>
      <c r="PYH30" s="3"/>
      <c r="PYI30" s="564"/>
      <c r="PYJ30" s="3"/>
      <c r="PYK30" s="426"/>
      <c r="PYL30" s="3"/>
      <c r="PYM30" s="564"/>
      <c r="PYN30" s="3"/>
      <c r="PYO30" s="426"/>
      <c r="PYP30" s="3"/>
      <c r="PYQ30" s="564"/>
      <c r="PYR30" s="3"/>
      <c r="PYS30" s="426"/>
      <c r="PYT30" s="3"/>
      <c r="PYU30" s="564"/>
      <c r="PYV30" s="3"/>
      <c r="PYW30" s="426"/>
      <c r="PYX30" s="3"/>
      <c r="PYY30" s="564"/>
      <c r="PYZ30" s="3"/>
      <c r="PZA30" s="426"/>
      <c r="PZB30" s="3"/>
      <c r="PZC30" s="564"/>
      <c r="PZD30" s="3"/>
      <c r="PZE30" s="426"/>
      <c r="PZF30" s="3"/>
      <c r="PZG30" s="564"/>
      <c r="PZH30" s="3"/>
      <c r="PZI30" s="426"/>
      <c r="PZJ30" s="3"/>
      <c r="PZK30" s="564"/>
      <c r="PZL30" s="3"/>
      <c r="PZM30" s="426"/>
      <c r="PZN30" s="3"/>
      <c r="PZO30" s="564"/>
      <c r="PZP30" s="3"/>
      <c r="PZQ30" s="426"/>
      <c r="PZR30" s="3"/>
      <c r="PZS30" s="564"/>
      <c r="PZT30" s="3"/>
      <c r="PZU30" s="426"/>
      <c r="PZV30" s="3"/>
      <c r="PZW30" s="564"/>
      <c r="PZX30" s="3"/>
      <c r="PZY30" s="426"/>
      <c r="PZZ30" s="3"/>
      <c r="QAA30" s="564"/>
      <c r="QAB30" s="3"/>
      <c r="QAC30" s="426"/>
      <c r="QAD30" s="3"/>
      <c r="QAE30" s="564"/>
      <c r="QAF30" s="3"/>
      <c r="QAG30" s="426"/>
      <c r="QAH30" s="3"/>
      <c r="QAI30" s="564"/>
      <c r="QAJ30" s="3"/>
      <c r="QAK30" s="426"/>
      <c r="QAL30" s="3"/>
      <c r="QAM30" s="564"/>
      <c r="QAN30" s="3"/>
      <c r="QAO30" s="426"/>
      <c r="QAP30" s="3"/>
      <c r="QAQ30" s="564"/>
      <c r="QAR30" s="3"/>
      <c r="QAS30" s="426"/>
      <c r="QAT30" s="3"/>
      <c r="QAU30" s="564"/>
      <c r="QAV30" s="3"/>
      <c r="QAW30" s="426"/>
      <c r="QAX30" s="3"/>
      <c r="QAY30" s="564"/>
      <c r="QAZ30" s="3"/>
      <c r="QBA30" s="426"/>
      <c r="QBB30" s="3"/>
      <c r="QBC30" s="564"/>
      <c r="QBD30" s="3"/>
      <c r="QBE30" s="426"/>
      <c r="QBF30" s="3"/>
      <c r="QBG30" s="564"/>
      <c r="QBH30" s="3"/>
      <c r="QBI30" s="426"/>
      <c r="QBJ30" s="3"/>
      <c r="QBK30" s="564"/>
      <c r="QBL30" s="3"/>
      <c r="QBM30" s="426"/>
      <c r="QBN30" s="3"/>
      <c r="QBO30" s="564"/>
      <c r="QBP30" s="3"/>
      <c r="QBQ30" s="426"/>
      <c r="QBR30" s="3"/>
      <c r="QBS30" s="564"/>
      <c r="QBT30" s="3"/>
      <c r="QBU30" s="426"/>
      <c r="QBV30" s="3"/>
      <c r="QBW30" s="564"/>
      <c r="QBX30" s="3"/>
      <c r="QBY30" s="426"/>
      <c r="QBZ30" s="3"/>
      <c r="QCA30" s="564"/>
      <c r="QCB30" s="3"/>
      <c r="QCC30" s="426"/>
      <c r="QCD30" s="3"/>
      <c r="QCE30" s="564"/>
      <c r="QCF30" s="3"/>
      <c r="QCG30" s="426"/>
      <c r="QCH30" s="3"/>
      <c r="QCI30" s="564"/>
      <c r="QCJ30" s="3"/>
      <c r="QCK30" s="426"/>
      <c r="QCL30" s="3"/>
      <c r="QCM30" s="564"/>
      <c r="QCN30" s="3"/>
      <c r="QCO30" s="426"/>
      <c r="QCP30" s="3"/>
      <c r="QCQ30" s="564"/>
      <c r="QCR30" s="3"/>
      <c r="QCS30" s="426"/>
      <c r="QCT30" s="3"/>
      <c r="QCU30" s="564"/>
      <c r="QCV30" s="3"/>
      <c r="QCW30" s="426"/>
      <c r="QCX30" s="3"/>
      <c r="QCY30" s="564"/>
      <c r="QCZ30" s="3"/>
      <c r="QDA30" s="426"/>
      <c r="QDB30" s="3"/>
      <c r="QDC30" s="564"/>
      <c r="QDD30" s="3"/>
      <c r="QDE30" s="426"/>
      <c r="QDF30" s="3"/>
      <c r="QDG30" s="564"/>
      <c r="QDH30" s="3"/>
      <c r="QDI30" s="426"/>
      <c r="QDJ30" s="3"/>
      <c r="QDK30" s="564"/>
      <c r="QDL30" s="3"/>
      <c r="QDM30" s="426"/>
      <c r="QDN30" s="3"/>
      <c r="QDO30" s="564"/>
      <c r="QDP30" s="3"/>
      <c r="QDQ30" s="426"/>
      <c r="QDR30" s="3"/>
      <c r="QDS30" s="564"/>
      <c r="QDT30" s="3"/>
      <c r="QDU30" s="426"/>
      <c r="QDV30" s="3"/>
      <c r="QDW30" s="564"/>
      <c r="QDX30" s="3"/>
      <c r="QDY30" s="426"/>
      <c r="QDZ30" s="3"/>
      <c r="QEA30" s="564"/>
      <c r="QEB30" s="3"/>
      <c r="QEC30" s="426"/>
      <c r="QED30" s="3"/>
      <c r="QEE30" s="564"/>
      <c r="QEF30" s="3"/>
      <c r="QEG30" s="426"/>
      <c r="QEH30" s="3"/>
      <c r="QEI30" s="564"/>
      <c r="QEJ30" s="3"/>
      <c r="QEK30" s="426"/>
      <c r="QEL30" s="3"/>
      <c r="QEM30" s="564"/>
      <c r="QEN30" s="3"/>
      <c r="QEO30" s="426"/>
      <c r="QEP30" s="3"/>
      <c r="QEQ30" s="564"/>
      <c r="QER30" s="3"/>
      <c r="QES30" s="426"/>
      <c r="QET30" s="3"/>
      <c r="QEU30" s="564"/>
      <c r="QEV30" s="3"/>
      <c r="QEW30" s="426"/>
      <c r="QEX30" s="3"/>
      <c r="QEY30" s="564"/>
      <c r="QEZ30" s="3"/>
      <c r="QFA30" s="426"/>
      <c r="QFB30" s="3"/>
      <c r="QFC30" s="564"/>
      <c r="QFD30" s="3"/>
      <c r="QFE30" s="426"/>
      <c r="QFF30" s="3"/>
      <c r="QFG30" s="564"/>
      <c r="QFH30" s="3"/>
      <c r="QFI30" s="426"/>
      <c r="QFJ30" s="3"/>
      <c r="QFK30" s="564"/>
      <c r="QFL30" s="3"/>
      <c r="QFM30" s="426"/>
      <c r="QFN30" s="3"/>
      <c r="QFO30" s="564"/>
      <c r="QFP30" s="3"/>
      <c r="QFQ30" s="426"/>
      <c r="QFR30" s="3"/>
      <c r="QFS30" s="564"/>
      <c r="QFT30" s="3"/>
      <c r="QFU30" s="426"/>
      <c r="QFV30" s="3"/>
      <c r="QFW30" s="564"/>
      <c r="QFX30" s="3"/>
      <c r="QFY30" s="426"/>
      <c r="QFZ30" s="3"/>
      <c r="QGA30" s="564"/>
      <c r="QGB30" s="3"/>
      <c r="QGC30" s="426"/>
      <c r="QGD30" s="3"/>
      <c r="QGE30" s="564"/>
      <c r="QGF30" s="3"/>
      <c r="QGG30" s="426"/>
      <c r="QGH30" s="3"/>
      <c r="QGI30" s="564"/>
      <c r="QGJ30" s="3"/>
      <c r="QGK30" s="426"/>
      <c r="QGL30" s="3"/>
      <c r="QGM30" s="564"/>
      <c r="QGN30" s="3"/>
      <c r="QGO30" s="426"/>
      <c r="QGP30" s="3"/>
      <c r="QGQ30" s="564"/>
      <c r="QGR30" s="3"/>
      <c r="QGS30" s="426"/>
      <c r="QGT30" s="3"/>
      <c r="QGU30" s="564"/>
      <c r="QGV30" s="3"/>
      <c r="QGW30" s="426"/>
      <c r="QGX30" s="3"/>
      <c r="QGY30" s="564"/>
      <c r="QGZ30" s="3"/>
      <c r="QHA30" s="426"/>
      <c r="QHB30" s="3"/>
      <c r="QHC30" s="564"/>
      <c r="QHD30" s="3"/>
      <c r="QHE30" s="426"/>
      <c r="QHF30" s="3"/>
      <c r="QHG30" s="564"/>
      <c r="QHH30" s="3"/>
      <c r="QHI30" s="426"/>
      <c r="QHJ30" s="3"/>
      <c r="QHK30" s="564"/>
      <c r="QHL30" s="3"/>
      <c r="QHM30" s="426"/>
      <c r="QHN30" s="3"/>
      <c r="QHO30" s="564"/>
      <c r="QHP30" s="3"/>
      <c r="QHQ30" s="426"/>
      <c r="QHR30" s="3"/>
      <c r="QHS30" s="564"/>
      <c r="QHT30" s="3"/>
      <c r="QHU30" s="426"/>
      <c r="QHV30" s="3"/>
      <c r="QHW30" s="564"/>
      <c r="QHX30" s="3"/>
      <c r="QHY30" s="426"/>
      <c r="QHZ30" s="3"/>
      <c r="QIA30" s="564"/>
      <c r="QIB30" s="3"/>
      <c r="QIC30" s="426"/>
      <c r="QID30" s="3"/>
      <c r="QIE30" s="564"/>
      <c r="QIF30" s="3"/>
      <c r="QIG30" s="426"/>
      <c r="QIH30" s="3"/>
      <c r="QII30" s="564"/>
      <c r="QIJ30" s="3"/>
      <c r="QIK30" s="426"/>
      <c r="QIL30" s="3"/>
      <c r="QIM30" s="564"/>
      <c r="QIN30" s="3"/>
      <c r="QIO30" s="426"/>
      <c r="QIP30" s="3"/>
      <c r="QIQ30" s="564"/>
      <c r="QIR30" s="3"/>
      <c r="QIS30" s="426"/>
      <c r="QIT30" s="3"/>
      <c r="QIU30" s="564"/>
      <c r="QIV30" s="3"/>
      <c r="QIW30" s="426"/>
      <c r="QIX30" s="3"/>
      <c r="QIY30" s="564"/>
      <c r="QIZ30" s="3"/>
      <c r="QJA30" s="426"/>
      <c r="QJB30" s="3"/>
      <c r="QJC30" s="564"/>
      <c r="QJD30" s="3"/>
      <c r="QJE30" s="426"/>
      <c r="QJF30" s="3"/>
      <c r="QJG30" s="564"/>
      <c r="QJH30" s="3"/>
      <c r="QJI30" s="426"/>
      <c r="QJJ30" s="3"/>
      <c r="QJK30" s="564"/>
      <c r="QJL30" s="3"/>
      <c r="QJM30" s="426"/>
      <c r="QJN30" s="3"/>
      <c r="QJO30" s="564"/>
      <c r="QJP30" s="3"/>
      <c r="QJQ30" s="426"/>
      <c r="QJR30" s="3"/>
      <c r="QJS30" s="564"/>
      <c r="QJT30" s="3"/>
      <c r="QJU30" s="426"/>
      <c r="QJV30" s="3"/>
      <c r="QJW30" s="564"/>
      <c r="QJX30" s="3"/>
      <c r="QJY30" s="426"/>
      <c r="QJZ30" s="3"/>
      <c r="QKA30" s="564"/>
      <c r="QKB30" s="3"/>
      <c r="QKC30" s="426"/>
      <c r="QKD30" s="3"/>
      <c r="QKE30" s="564"/>
      <c r="QKF30" s="3"/>
      <c r="QKG30" s="426"/>
      <c r="QKH30" s="3"/>
      <c r="QKI30" s="564"/>
      <c r="QKJ30" s="3"/>
      <c r="QKK30" s="426"/>
      <c r="QKL30" s="3"/>
      <c r="QKM30" s="564"/>
      <c r="QKN30" s="3"/>
      <c r="QKO30" s="426"/>
      <c r="QKP30" s="3"/>
      <c r="QKQ30" s="564"/>
      <c r="QKR30" s="3"/>
      <c r="QKS30" s="426"/>
      <c r="QKT30" s="3"/>
      <c r="QKU30" s="564"/>
      <c r="QKV30" s="3"/>
      <c r="QKW30" s="426"/>
      <c r="QKX30" s="3"/>
      <c r="QKY30" s="564"/>
      <c r="QKZ30" s="3"/>
      <c r="QLA30" s="426"/>
      <c r="QLB30" s="3"/>
      <c r="QLC30" s="564"/>
      <c r="QLD30" s="3"/>
      <c r="QLE30" s="426"/>
      <c r="QLF30" s="3"/>
      <c r="QLG30" s="564"/>
      <c r="QLH30" s="3"/>
      <c r="QLI30" s="426"/>
      <c r="QLJ30" s="3"/>
      <c r="QLK30" s="564"/>
      <c r="QLL30" s="3"/>
      <c r="QLM30" s="426"/>
      <c r="QLN30" s="3"/>
      <c r="QLO30" s="564"/>
      <c r="QLP30" s="3"/>
      <c r="QLQ30" s="426"/>
      <c r="QLR30" s="3"/>
      <c r="QLS30" s="564"/>
      <c r="QLT30" s="3"/>
      <c r="QLU30" s="426"/>
      <c r="QLV30" s="3"/>
      <c r="QLW30" s="564"/>
      <c r="QLX30" s="3"/>
      <c r="QLY30" s="426"/>
      <c r="QLZ30" s="3"/>
      <c r="QMA30" s="564"/>
      <c r="QMB30" s="3"/>
      <c r="QMC30" s="426"/>
      <c r="QMD30" s="3"/>
      <c r="QME30" s="564"/>
      <c r="QMF30" s="3"/>
      <c r="QMG30" s="426"/>
      <c r="QMH30" s="3"/>
      <c r="QMI30" s="564"/>
      <c r="QMJ30" s="3"/>
      <c r="QMK30" s="426"/>
      <c r="QML30" s="3"/>
      <c r="QMM30" s="564"/>
      <c r="QMN30" s="3"/>
      <c r="QMO30" s="426"/>
      <c r="QMP30" s="3"/>
      <c r="QMQ30" s="564"/>
      <c r="QMR30" s="3"/>
      <c r="QMS30" s="426"/>
      <c r="QMT30" s="3"/>
      <c r="QMU30" s="564"/>
      <c r="QMV30" s="3"/>
      <c r="QMW30" s="426"/>
      <c r="QMX30" s="3"/>
      <c r="QMY30" s="564"/>
      <c r="QMZ30" s="3"/>
      <c r="QNA30" s="426"/>
      <c r="QNB30" s="3"/>
      <c r="QNC30" s="564"/>
      <c r="QND30" s="3"/>
      <c r="QNE30" s="426"/>
      <c r="QNF30" s="3"/>
      <c r="QNG30" s="564"/>
      <c r="QNH30" s="3"/>
      <c r="QNI30" s="426"/>
      <c r="QNJ30" s="3"/>
      <c r="QNK30" s="564"/>
      <c r="QNL30" s="3"/>
      <c r="QNM30" s="426"/>
      <c r="QNN30" s="3"/>
      <c r="QNO30" s="564"/>
      <c r="QNP30" s="3"/>
      <c r="QNQ30" s="426"/>
      <c r="QNR30" s="3"/>
      <c r="QNS30" s="564"/>
      <c r="QNT30" s="3"/>
      <c r="QNU30" s="426"/>
      <c r="QNV30" s="3"/>
      <c r="QNW30" s="564"/>
      <c r="QNX30" s="3"/>
      <c r="QNY30" s="426"/>
      <c r="QNZ30" s="3"/>
      <c r="QOA30" s="564"/>
      <c r="QOB30" s="3"/>
      <c r="QOC30" s="426"/>
      <c r="QOD30" s="3"/>
      <c r="QOE30" s="564"/>
      <c r="QOF30" s="3"/>
      <c r="QOG30" s="426"/>
      <c r="QOH30" s="3"/>
      <c r="QOI30" s="564"/>
      <c r="QOJ30" s="3"/>
      <c r="QOK30" s="426"/>
      <c r="QOL30" s="3"/>
      <c r="QOM30" s="564"/>
      <c r="QON30" s="3"/>
      <c r="QOO30" s="426"/>
      <c r="QOP30" s="3"/>
      <c r="QOQ30" s="564"/>
      <c r="QOR30" s="3"/>
      <c r="QOS30" s="426"/>
      <c r="QOT30" s="3"/>
      <c r="QOU30" s="564"/>
      <c r="QOV30" s="3"/>
      <c r="QOW30" s="426"/>
      <c r="QOX30" s="3"/>
      <c r="QOY30" s="564"/>
      <c r="QOZ30" s="3"/>
      <c r="QPA30" s="426"/>
      <c r="QPB30" s="3"/>
      <c r="QPC30" s="564"/>
      <c r="QPD30" s="3"/>
      <c r="QPE30" s="426"/>
      <c r="QPF30" s="3"/>
      <c r="QPG30" s="564"/>
      <c r="QPH30" s="3"/>
      <c r="QPI30" s="426"/>
      <c r="QPJ30" s="3"/>
      <c r="QPK30" s="564"/>
      <c r="QPL30" s="3"/>
      <c r="QPM30" s="426"/>
      <c r="QPN30" s="3"/>
      <c r="QPO30" s="564"/>
      <c r="QPP30" s="3"/>
      <c r="QPQ30" s="426"/>
      <c r="QPR30" s="3"/>
      <c r="QPS30" s="564"/>
      <c r="QPT30" s="3"/>
      <c r="QPU30" s="426"/>
      <c r="QPV30" s="3"/>
      <c r="QPW30" s="564"/>
      <c r="QPX30" s="3"/>
      <c r="QPY30" s="426"/>
      <c r="QPZ30" s="3"/>
      <c r="QQA30" s="564"/>
      <c r="QQB30" s="3"/>
      <c r="QQC30" s="426"/>
      <c r="QQD30" s="3"/>
      <c r="QQE30" s="564"/>
      <c r="QQF30" s="3"/>
      <c r="QQG30" s="426"/>
      <c r="QQH30" s="3"/>
      <c r="QQI30" s="564"/>
      <c r="QQJ30" s="3"/>
      <c r="QQK30" s="426"/>
      <c r="QQL30" s="3"/>
      <c r="QQM30" s="564"/>
      <c r="QQN30" s="3"/>
      <c r="QQO30" s="426"/>
      <c r="QQP30" s="3"/>
      <c r="QQQ30" s="564"/>
      <c r="QQR30" s="3"/>
      <c r="QQS30" s="426"/>
      <c r="QQT30" s="3"/>
      <c r="QQU30" s="564"/>
      <c r="QQV30" s="3"/>
      <c r="QQW30" s="426"/>
      <c r="QQX30" s="3"/>
      <c r="QQY30" s="564"/>
      <c r="QQZ30" s="3"/>
      <c r="QRA30" s="426"/>
      <c r="QRB30" s="3"/>
      <c r="QRC30" s="564"/>
      <c r="QRD30" s="3"/>
      <c r="QRE30" s="426"/>
      <c r="QRF30" s="3"/>
      <c r="QRG30" s="564"/>
      <c r="QRH30" s="3"/>
      <c r="QRI30" s="426"/>
      <c r="QRJ30" s="3"/>
      <c r="QRK30" s="564"/>
      <c r="QRL30" s="3"/>
      <c r="QRM30" s="426"/>
      <c r="QRN30" s="3"/>
      <c r="QRO30" s="564"/>
      <c r="QRP30" s="3"/>
      <c r="QRQ30" s="426"/>
      <c r="QRR30" s="3"/>
      <c r="QRS30" s="564"/>
      <c r="QRT30" s="3"/>
      <c r="QRU30" s="426"/>
      <c r="QRV30" s="3"/>
      <c r="QRW30" s="564"/>
      <c r="QRX30" s="3"/>
      <c r="QRY30" s="426"/>
      <c r="QRZ30" s="3"/>
      <c r="QSA30" s="564"/>
      <c r="QSB30" s="3"/>
      <c r="QSC30" s="426"/>
      <c r="QSD30" s="3"/>
      <c r="QSE30" s="564"/>
      <c r="QSF30" s="3"/>
      <c r="QSG30" s="426"/>
      <c r="QSH30" s="3"/>
      <c r="QSI30" s="564"/>
      <c r="QSJ30" s="3"/>
      <c r="QSK30" s="426"/>
      <c r="QSL30" s="3"/>
      <c r="QSM30" s="564"/>
      <c r="QSN30" s="3"/>
      <c r="QSO30" s="426"/>
      <c r="QSP30" s="3"/>
      <c r="QSQ30" s="564"/>
      <c r="QSR30" s="3"/>
      <c r="QSS30" s="426"/>
      <c r="QST30" s="3"/>
      <c r="QSU30" s="564"/>
      <c r="QSV30" s="3"/>
      <c r="QSW30" s="426"/>
      <c r="QSX30" s="3"/>
      <c r="QSY30" s="564"/>
      <c r="QSZ30" s="3"/>
      <c r="QTA30" s="426"/>
      <c r="QTB30" s="3"/>
      <c r="QTC30" s="564"/>
      <c r="QTD30" s="3"/>
      <c r="QTE30" s="426"/>
      <c r="QTF30" s="3"/>
      <c r="QTG30" s="564"/>
      <c r="QTH30" s="3"/>
      <c r="QTI30" s="426"/>
      <c r="QTJ30" s="3"/>
      <c r="QTK30" s="564"/>
      <c r="QTL30" s="3"/>
      <c r="QTM30" s="426"/>
      <c r="QTN30" s="3"/>
      <c r="QTO30" s="564"/>
      <c r="QTP30" s="3"/>
      <c r="QTQ30" s="426"/>
      <c r="QTR30" s="3"/>
      <c r="QTS30" s="564"/>
      <c r="QTT30" s="3"/>
      <c r="QTU30" s="426"/>
      <c r="QTV30" s="3"/>
      <c r="QTW30" s="564"/>
      <c r="QTX30" s="3"/>
      <c r="QTY30" s="426"/>
      <c r="QTZ30" s="3"/>
      <c r="QUA30" s="564"/>
      <c r="QUB30" s="3"/>
      <c r="QUC30" s="426"/>
      <c r="QUD30" s="3"/>
      <c r="QUE30" s="564"/>
      <c r="QUF30" s="3"/>
      <c r="QUG30" s="426"/>
      <c r="QUH30" s="3"/>
      <c r="QUI30" s="564"/>
      <c r="QUJ30" s="3"/>
      <c r="QUK30" s="426"/>
      <c r="QUL30" s="3"/>
      <c r="QUM30" s="564"/>
      <c r="QUN30" s="3"/>
      <c r="QUO30" s="426"/>
      <c r="QUP30" s="3"/>
      <c r="QUQ30" s="564"/>
      <c r="QUR30" s="3"/>
      <c r="QUS30" s="426"/>
      <c r="QUT30" s="3"/>
      <c r="QUU30" s="564"/>
      <c r="QUV30" s="3"/>
      <c r="QUW30" s="426"/>
      <c r="QUX30" s="3"/>
      <c r="QUY30" s="564"/>
      <c r="QUZ30" s="3"/>
      <c r="QVA30" s="426"/>
      <c r="QVB30" s="3"/>
      <c r="QVC30" s="564"/>
      <c r="QVD30" s="3"/>
      <c r="QVE30" s="426"/>
      <c r="QVF30" s="3"/>
      <c r="QVG30" s="564"/>
      <c r="QVH30" s="3"/>
      <c r="QVI30" s="426"/>
      <c r="QVJ30" s="3"/>
      <c r="QVK30" s="564"/>
      <c r="QVL30" s="3"/>
      <c r="QVM30" s="426"/>
      <c r="QVN30" s="3"/>
      <c r="QVO30" s="564"/>
      <c r="QVP30" s="3"/>
      <c r="QVQ30" s="426"/>
      <c r="QVR30" s="3"/>
      <c r="QVS30" s="564"/>
      <c r="QVT30" s="3"/>
      <c r="QVU30" s="426"/>
      <c r="QVV30" s="3"/>
      <c r="QVW30" s="564"/>
      <c r="QVX30" s="3"/>
      <c r="QVY30" s="426"/>
      <c r="QVZ30" s="3"/>
      <c r="QWA30" s="564"/>
      <c r="QWB30" s="3"/>
      <c r="QWC30" s="426"/>
      <c r="QWD30" s="3"/>
      <c r="QWE30" s="564"/>
      <c r="QWF30" s="3"/>
      <c r="QWG30" s="426"/>
      <c r="QWH30" s="3"/>
      <c r="QWI30" s="564"/>
      <c r="QWJ30" s="3"/>
      <c r="QWK30" s="426"/>
      <c r="QWL30" s="3"/>
      <c r="QWM30" s="564"/>
      <c r="QWN30" s="3"/>
      <c r="QWO30" s="426"/>
      <c r="QWP30" s="3"/>
      <c r="QWQ30" s="564"/>
      <c r="QWR30" s="3"/>
      <c r="QWS30" s="426"/>
      <c r="QWT30" s="3"/>
      <c r="QWU30" s="564"/>
      <c r="QWV30" s="3"/>
      <c r="QWW30" s="426"/>
      <c r="QWX30" s="3"/>
      <c r="QWY30" s="564"/>
      <c r="QWZ30" s="3"/>
      <c r="QXA30" s="426"/>
      <c r="QXB30" s="3"/>
      <c r="QXC30" s="564"/>
      <c r="QXD30" s="3"/>
      <c r="QXE30" s="426"/>
      <c r="QXF30" s="3"/>
      <c r="QXG30" s="564"/>
      <c r="QXH30" s="3"/>
      <c r="QXI30" s="426"/>
      <c r="QXJ30" s="3"/>
      <c r="QXK30" s="564"/>
      <c r="QXL30" s="3"/>
      <c r="QXM30" s="426"/>
      <c r="QXN30" s="3"/>
      <c r="QXO30" s="564"/>
      <c r="QXP30" s="3"/>
      <c r="QXQ30" s="426"/>
      <c r="QXR30" s="3"/>
      <c r="QXS30" s="564"/>
      <c r="QXT30" s="3"/>
      <c r="QXU30" s="426"/>
      <c r="QXV30" s="3"/>
      <c r="QXW30" s="564"/>
      <c r="QXX30" s="3"/>
      <c r="QXY30" s="426"/>
      <c r="QXZ30" s="3"/>
      <c r="QYA30" s="564"/>
      <c r="QYB30" s="3"/>
      <c r="QYC30" s="426"/>
      <c r="QYD30" s="3"/>
      <c r="QYE30" s="564"/>
      <c r="QYF30" s="3"/>
      <c r="QYG30" s="426"/>
      <c r="QYH30" s="3"/>
      <c r="QYI30" s="564"/>
      <c r="QYJ30" s="3"/>
      <c r="QYK30" s="426"/>
      <c r="QYL30" s="3"/>
      <c r="QYM30" s="564"/>
      <c r="QYN30" s="3"/>
      <c r="QYO30" s="426"/>
      <c r="QYP30" s="3"/>
      <c r="QYQ30" s="564"/>
      <c r="QYR30" s="3"/>
      <c r="QYS30" s="426"/>
      <c r="QYT30" s="3"/>
      <c r="QYU30" s="564"/>
      <c r="QYV30" s="3"/>
      <c r="QYW30" s="426"/>
      <c r="QYX30" s="3"/>
      <c r="QYY30" s="564"/>
      <c r="QYZ30" s="3"/>
      <c r="QZA30" s="426"/>
      <c r="QZB30" s="3"/>
      <c r="QZC30" s="564"/>
      <c r="QZD30" s="3"/>
      <c r="QZE30" s="426"/>
      <c r="QZF30" s="3"/>
      <c r="QZG30" s="564"/>
      <c r="QZH30" s="3"/>
      <c r="QZI30" s="426"/>
      <c r="QZJ30" s="3"/>
      <c r="QZK30" s="564"/>
      <c r="QZL30" s="3"/>
      <c r="QZM30" s="426"/>
      <c r="QZN30" s="3"/>
      <c r="QZO30" s="564"/>
      <c r="QZP30" s="3"/>
      <c r="QZQ30" s="426"/>
      <c r="QZR30" s="3"/>
      <c r="QZS30" s="564"/>
      <c r="QZT30" s="3"/>
      <c r="QZU30" s="426"/>
      <c r="QZV30" s="3"/>
      <c r="QZW30" s="564"/>
      <c r="QZX30" s="3"/>
      <c r="QZY30" s="426"/>
      <c r="QZZ30" s="3"/>
      <c r="RAA30" s="564"/>
      <c r="RAB30" s="3"/>
      <c r="RAC30" s="426"/>
      <c r="RAD30" s="3"/>
      <c r="RAE30" s="564"/>
      <c r="RAF30" s="3"/>
      <c r="RAG30" s="426"/>
      <c r="RAH30" s="3"/>
      <c r="RAI30" s="564"/>
      <c r="RAJ30" s="3"/>
      <c r="RAK30" s="426"/>
      <c r="RAL30" s="3"/>
      <c r="RAM30" s="564"/>
      <c r="RAN30" s="3"/>
      <c r="RAO30" s="426"/>
      <c r="RAP30" s="3"/>
      <c r="RAQ30" s="564"/>
      <c r="RAR30" s="3"/>
      <c r="RAS30" s="426"/>
      <c r="RAT30" s="3"/>
      <c r="RAU30" s="564"/>
      <c r="RAV30" s="3"/>
      <c r="RAW30" s="426"/>
      <c r="RAX30" s="3"/>
      <c r="RAY30" s="564"/>
      <c r="RAZ30" s="3"/>
      <c r="RBA30" s="426"/>
      <c r="RBB30" s="3"/>
      <c r="RBC30" s="564"/>
      <c r="RBD30" s="3"/>
      <c r="RBE30" s="426"/>
      <c r="RBF30" s="3"/>
      <c r="RBG30" s="564"/>
      <c r="RBH30" s="3"/>
      <c r="RBI30" s="426"/>
      <c r="RBJ30" s="3"/>
      <c r="RBK30" s="564"/>
      <c r="RBL30" s="3"/>
      <c r="RBM30" s="426"/>
      <c r="RBN30" s="3"/>
      <c r="RBO30" s="564"/>
      <c r="RBP30" s="3"/>
      <c r="RBQ30" s="426"/>
      <c r="RBR30" s="3"/>
      <c r="RBS30" s="564"/>
      <c r="RBT30" s="3"/>
      <c r="RBU30" s="426"/>
      <c r="RBV30" s="3"/>
      <c r="RBW30" s="564"/>
      <c r="RBX30" s="3"/>
      <c r="RBY30" s="426"/>
      <c r="RBZ30" s="3"/>
      <c r="RCA30" s="564"/>
      <c r="RCB30" s="3"/>
      <c r="RCC30" s="426"/>
      <c r="RCD30" s="3"/>
      <c r="RCE30" s="564"/>
      <c r="RCF30" s="3"/>
      <c r="RCG30" s="426"/>
      <c r="RCH30" s="3"/>
      <c r="RCI30" s="564"/>
      <c r="RCJ30" s="3"/>
      <c r="RCK30" s="426"/>
      <c r="RCL30" s="3"/>
      <c r="RCM30" s="564"/>
      <c r="RCN30" s="3"/>
      <c r="RCO30" s="426"/>
      <c r="RCP30" s="3"/>
      <c r="RCQ30" s="564"/>
      <c r="RCR30" s="3"/>
      <c r="RCS30" s="426"/>
      <c r="RCT30" s="3"/>
      <c r="RCU30" s="564"/>
      <c r="RCV30" s="3"/>
      <c r="RCW30" s="426"/>
      <c r="RCX30" s="3"/>
      <c r="RCY30" s="564"/>
      <c r="RCZ30" s="3"/>
      <c r="RDA30" s="426"/>
      <c r="RDB30" s="3"/>
      <c r="RDC30" s="564"/>
      <c r="RDD30" s="3"/>
      <c r="RDE30" s="426"/>
      <c r="RDF30" s="3"/>
      <c r="RDG30" s="564"/>
      <c r="RDH30" s="3"/>
      <c r="RDI30" s="426"/>
      <c r="RDJ30" s="3"/>
      <c r="RDK30" s="564"/>
      <c r="RDL30" s="3"/>
      <c r="RDM30" s="426"/>
      <c r="RDN30" s="3"/>
      <c r="RDO30" s="564"/>
      <c r="RDP30" s="3"/>
      <c r="RDQ30" s="426"/>
      <c r="RDR30" s="3"/>
      <c r="RDS30" s="564"/>
      <c r="RDT30" s="3"/>
      <c r="RDU30" s="426"/>
      <c r="RDV30" s="3"/>
      <c r="RDW30" s="564"/>
      <c r="RDX30" s="3"/>
      <c r="RDY30" s="426"/>
      <c r="RDZ30" s="3"/>
      <c r="REA30" s="564"/>
      <c r="REB30" s="3"/>
      <c r="REC30" s="426"/>
      <c r="RED30" s="3"/>
      <c r="REE30" s="564"/>
      <c r="REF30" s="3"/>
      <c r="REG30" s="426"/>
      <c r="REH30" s="3"/>
      <c r="REI30" s="564"/>
      <c r="REJ30" s="3"/>
      <c r="REK30" s="426"/>
      <c r="REL30" s="3"/>
      <c r="REM30" s="564"/>
      <c r="REN30" s="3"/>
      <c r="REO30" s="426"/>
      <c r="REP30" s="3"/>
      <c r="REQ30" s="564"/>
      <c r="RER30" s="3"/>
      <c r="RES30" s="426"/>
      <c r="RET30" s="3"/>
      <c r="REU30" s="564"/>
      <c r="REV30" s="3"/>
      <c r="REW30" s="426"/>
      <c r="REX30" s="3"/>
      <c r="REY30" s="564"/>
      <c r="REZ30" s="3"/>
      <c r="RFA30" s="426"/>
      <c r="RFB30" s="3"/>
      <c r="RFC30" s="564"/>
      <c r="RFD30" s="3"/>
      <c r="RFE30" s="426"/>
      <c r="RFF30" s="3"/>
      <c r="RFG30" s="564"/>
      <c r="RFH30" s="3"/>
      <c r="RFI30" s="426"/>
      <c r="RFJ30" s="3"/>
      <c r="RFK30" s="564"/>
      <c r="RFL30" s="3"/>
      <c r="RFM30" s="426"/>
      <c r="RFN30" s="3"/>
      <c r="RFO30" s="564"/>
      <c r="RFP30" s="3"/>
      <c r="RFQ30" s="426"/>
      <c r="RFR30" s="3"/>
      <c r="RFS30" s="564"/>
      <c r="RFT30" s="3"/>
      <c r="RFU30" s="426"/>
      <c r="RFV30" s="3"/>
      <c r="RFW30" s="564"/>
      <c r="RFX30" s="3"/>
      <c r="RFY30" s="426"/>
      <c r="RFZ30" s="3"/>
      <c r="RGA30" s="564"/>
      <c r="RGB30" s="3"/>
      <c r="RGC30" s="426"/>
      <c r="RGD30" s="3"/>
      <c r="RGE30" s="564"/>
      <c r="RGF30" s="3"/>
      <c r="RGG30" s="426"/>
      <c r="RGH30" s="3"/>
      <c r="RGI30" s="564"/>
      <c r="RGJ30" s="3"/>
      <c r="RGK30" s="426"/>
      <c r="RGL30" s="3"/>
      <c r="RGM30" s="564"/>
      <c r="RGN30" s="3"/>
      <c r="RGO30" s="426"/>
      <c r="RGP30" s="3"/>
      <c r="RGQ30" s="564"/>
      <c r="RGR30" s="3"/>
      <c r="RGS30" s="426"/>
      <c r="RGT30" s="3"/>
      <c r="RGU30" s="564"/>
      <c r="RGV30" s="3"/>
      <c r="RGW30" s="426"/>
      <c r="RGX30" s="3"/>
      <c r="RGY30" s="564"/>
      <c r="RGZ30" s="3"/>
      <c r="RHA30" s="426"/>
      <c r="RHB30" s="3"/>
      <c r="RHC30" s="564"/>
      <c r="RHD30" s="3"/>
      <c r="RHE30" s="426"/>
      <c r="RHF30" s="3"/>
      <c r="RHG30" s="564"/>
      <c r="RHH30" s="3"/>
      <c r="RHI30" s="426"/>
      <c r="RHJ30" s="3"/>
      <c r="RHK30" s="564"/>
      <c r="RHL30" s="3"/>
      <c r="RHM30" s="426"/>
      <c r="RHN30" s="3"/>
      <c r="RHO30" s="564"/>
      <c r="RHP30" s="3"/>
      <c r="RHQ30" s="426"/>
      <c r="RHR30" s="3"/>
      <c r="RHS30" s="564"/>
      <c r="RHT30" s="3"/>
      <c r="RHU30" s="426"/>
      <c r="RHV30" s="3"/>
      <c r="RHW30" s="564"/>
      <c r="RHX30" s="3"/>
      <c r="RHY30" s="426"/>
      <c r="RHZ30" s="3"/>
      <c r="RIA30" s="564"/>
      <c r="RIB30" s="3"/>
      <c r="RIC30" s="426"/>
      <c r="RID30" s="3"/>
      <c r="RIE30" s="564"/>
      <c r="RIF30" s="3"/>
      <c r="RIG30" s="426"/>
      <c r="RIH30" s="3"/>
      <c r="RII30" s="564"/>
      <c r="RIJ30" s="3"/>
      <c r="RIK30" s="426"/>
      <c r="RIL30" s="3"/>
      <c r="RIM30" s="564"/>
      <c r="RIN30" s="3"/>
      <c r="RIO30" s="426"/>
      <c r="RIP30" s="3"/>
      <c r="RIQ30" s="564"/>
      <c r="RIR30" s="3"/>
      <c r="RIS30" s="426"/>
      <c r="RIT30" s="3"/>
      <c r="RIU30" s="564"/>
      <c r="RIV30" s="3"/>
      <c r="RIW30" s="426"/>
      <c r="RIX30" s="3"/>
      <c r="RIY30" s="564"/>
      <c r="RIZ30" s="3"/>
      <c r="RJA30" s="426"/>
      <c r="RJB30" s="3"/>
      <c r="RJC30" s="564"/>
      <c r="RJD30" s="3"/>
      <c r="RJE30" s="426"/>
      <c r="RJF30" s="3"/>
      <c r="RJG30" s="564"/>
      <c r="RJH30" s="3"/>
      <c r="RJI30" s="426"/>
      <c r="RJJ30" s="3"/>
      <c r="RJK30" s="564"/>
      <c r="RJL30" s="3"/>
      <c r="RJM30" s="426"/>
      <c r="RJN30" s="3"/>
      <c r="RJO30" s="564"/>
      <c r="RJP30" s="3"/>
      <c r="RJQ30" s="426"/>
      <c r="RJR30" s="3"/>
      <c r="RJS30" s="564"/>
      <c r="RJT30" s="3"/>
      <c r="RJU30" s="426"/>
      <c r="RJV30" s="3"/>
      <c r="RJW30" s="564"/>
      <c r="RJX30" s="3"/>
      <c r="RJY30" s="426"/>
      <c r="RJZ30" s="3"/>
      <c r="RKA30" s="564"/>
      <c r="RKB30" s="3"/>
      <c r="RKC30" s="426"/>
      <c r="RKD30" s="3"/>
      <c r="RKE30" s="564"/>
      <c r="RKF30" s="3"/>
      <c r="RKG30" s="426"/>
      <c r="RKH30" s="3"/>
      <c r="RKI30" s="564"/>
      <c r="RKJ30" s="3"/>
      <c r="RKK30" s="426"/>
      <c r="RKL30" s="3"/>
      <c r="RKM30" s="564"/>
      <c r="RKN30" s="3"/>
      <c r="RKO30" s="426"/>
      <c r="RKP30" s="3"/>
      <c r="RKQ30" s="564"/>
      <c r="RKR30" s="3"/>
      <c r="RKS30" s="426"/>
      <c r="RKT30" s="3"/>
      <c r="RKU30" s="564"/>
      <c r="RKV30" s="3"/>
      <c r="RKW30" s="426"/>
      <c r="RKX30" s="3"/>
      <c r="RKY30" s="564"/>
      <c r="RKZ30" s="3"/>
      <c r="RLA30" s="426"/>
      <c r="RLB30" s="3"/>
      <c r="RLC30" s="564"/>
      <c r="RLD30" s="3"/>
      <c r="RLE30" s="426"/>
      <c r="RLF30" s="3"/>
      <c r="RLG30" s="564"/>
      <c r="RLH30" s="3"/>
      <c r="RLI30" s="426"/>
      <c r="RLJ30" s="3"/>
      <c r="RLK30" s="564"/>
      <c r="RLL30" s="3"/>
      <c r="RLM30" s="426"/>
      <c r="RLN30" s="3"/>
      <c r="RLO30" s="564"/>
      <c r="RLP30" s="3"/>
      <c r="RLQ30" s="426"/>
      <c r="RLR30" s="3"/>
      <c r="RLS30" s="564"/>
      <c r="RLT30" s="3"/>
      <c r="RLU30" s="426"/>
      <c r="RLV30" s="3"/>
      <c r="RLW30" s="564"/>
      <c r="RLX30" s="3"/>
      <c r="RLY30" s="426"/>
      <c r="RLZ30" s="3"/>
      <c r="RMA30" s="564"/>
      <c r="RMB30" s="3"/>
      <c r="RMC30" s="426"/>
      <c r="RMD30" s="3"/>
      <c r="RME30" s="564"/>
      <c r="RMF30" s="3"/>
      <c r="RMG30" s="426"/>
      <c r="RMH30" s="3"/>
      <c r="RMI30" s="564"/>
      <c r="RMJ30" s="3"/>
      <c r="RMK30" s="426"/>
      <c r="RML30" s="3"/>
      <c r="RMM30" s="564"/>
      <c r="RMN30" s="3"/>
      <c r="RMO30" s="426"/>
      <c r="RMP30" s="3"/>
      <c r="RMQ30" s="564"/>
      <c r="RMR30" s="3"/>
      <c r="RMS30" s="426"/>
      <c r="RMT30" s="3"/>
      <c r="RMU30" s="564"/>
      <c r="RMV30" s="3"/>
      <c r="RMW30" s="426"/>
      <c r="RMX30" s="3"/>
      <c r="RMY30" s="564"/>
      <c r="RMZ30" s="3"/>
      <c r="RNA30" s="426"/>
      <c r="RNB30" s="3"/>
      <c r="RNC30" s="564"/>
      <c r="RND30" s="3"/>
      <c r="RNE30" s="426"/>
      <c r="RNF30" s="3"/>
      <c r="RNG30" s="564"/>
      <c r="RNH30" s="3"/>
      <c r="RNI30" s="426"/>
      <c r="RNJ30" s="3"/>
      <c r="RNK30" s="564"/>
      <c r="RNL30" s="3"/>
      <c r="RNM30" s="426"/>
      <c r="RNN30" s="3"/>
      <c r="RNO30" s="564"/>
      <c r="RNP30" s="3"/>
      <c r="RNQ30" s="426"/>
      <c r="RNR30" s="3"/>
      <c r="RNS30" s="564"/>
      <c r="RNT30" s="3"/>
      <c r="RNU30" s="426"/>
      <c r="RNV30" s="3"/>
      <c r="RNW30" s="564"/>
      <c r="RNX30" s="3"/>
      <c r="RNY30" s="426"/>
      <c r="RNZ30" s="3"/>
      <c r="ROA30" s="564"/>
      <c r="ROB30" s="3"/>
      <c r="ROC30" s="426"/>
      <c r="ROD30" s="3"/>
      <c r="ROE30" s="564"/>
      <c r="ROF30" s="3"/>
      <c r="ROG30" s="426"/>
      <c r="ROH30" s="3"/>
      <c r="ROI30" s="564"/>
      <c r="ROJ30" s="3"/>
      <c r="ROK30" s="426"/>
      <c r="ROL30" s="3"/>
      <c r="ROM30" s="564"/>
      <c r="RON30" s="3"/>
      <c r="ROO30" s="426"/>
      <c r="ROP30" s="3"/>
      <c r="ROQ30" s="564"/>
      <c r="ROR30" s="3"/>
      <c r="ROS30" s="426"/>
      <c r="ROT30" s="3"/>
      <c r="ROU30" s="564"/>
      <c r="ROV30" s="3"/>
      <c r="ROW30" s="426"/>
      <c r="ROX30" s="3"/>
      <c r="ROY30" s="564"/>
      <c r="ROZ30" s="3"/>
      <c r="RPA30" s="426"/>
      <c r="RPB30" s="3"/>
      <c r="RPC30" s="564"/>
      <c r="RPD30" s="3"/>
      <c r="RPE30" s="426"/>
      <c r="RPF30" s="3"/>
      <c r="RPG30" s="564"/>
      <c r="RPH30" s="3"/>
      <c r="RPI30" s="426"/>
      <c r="RPJ30" s="3"/>
      <c r="RPK30" s="564"/>
      <c r="RPL30" s="3"/>
      <c r="RPM30" s="426"/>
      <c r="RPN30" s="3"/>
      <c r="RPO30" s="564"/>
      <c r="RPP30" s="3"/>
      <c r="RPQ30" s="426"/>
      <c r="RPR30" s="3"/>
      <c r="RPS30" s="564"/>
      <c r="RPT30" s="3"/>
      <c r="RPU30" s="426"/>
      <c r="RPV30" s="3"/>
      <c r="RPW30" s="564"/>
      <c r="RPX30" s="3"/>
      <c r="RPY30" s="426"/>
      <c r="RPZ30" s="3"/>
      <c r="RQA30" s="564"/>
      <c r="RQB30" s="3"/>
      <c r="RQC30" s="426"/>
      <c r="RQD30" s="3"/>
      <c r="RQE30" s="564"/>
      <c r="RQF30" s="3"/>
      <c r="RQG30" s="426"/>
      <c r="RQH30" s="3"/>
      <c r="RQI30" s="564"/>
      <c r="RQJ30" s="3"/>
      <c r="RQK30" s="426"/>
      <c r="RQL30" s="3"/>
      <c r="RQM30" s="564"/>
      <c r="RQN30" s="3"/>
      <c r="RQO30" s="426"/>
      <c r="RQP30" s="3"/>
      <c r="RQQ30" s="564"/>
      <c r="RQR30" s="3"/>
      <c r="RQS30" s="426"/>
      <c r="RQT30" s="3"/>
      <c r="RQU30" s="564"/>
      <c r="RQV30" s="3"/>
      <c r="RQW30" s="426"/>
      <c r="RQX30" s="3"/>
      <c r="RQY30" s="564"/>
      <c r="RQZ30" s="3"/>
      <c r="RRA30" s="426"/>
      <c r="RRB30" s="3"/>
      <c r="RRC30" s="564"/>
      <c r="RRD30" s="3"/>
      <c r="RRE30" s="426"/>
      <c r="RRF30" s="3"/>
      <c r="RRG30" s="564"/>
      <c r="RRH30" s="3"/>
      <c r="RRI30" s="426"/>
      <c r="RRJ30" s="3"/>
      <c r="RRK30" s="564"/>
      <c r="RRL30" s="3"/>
      <c r="RRM30" s="426"/>
      <c r="RRN30" s="3"/>
      <c r="RRO30" s="564"/>
      <c r="RRP30" s="3"/>
      <c r="RRQ30" s="426"/>
      <c r="RRR30" s="3"/>
      <c r="RRS30" s="564"/>
      <c r="RRT30" s="3"/>
      <c r="RRU30" s="426"/>
      <c r="RRV30" s="3"/>
      <c r="RRW30" s="564"/>
      <c r="RRX30" s="3"/>
      <c r="RRY30" s="426"/>
      <c r="RRZ30" s="3"/>
      <c r="RSA30" s="564"/>
      <c r="RSB30" s="3"/>
      <c r="RSC30" s="426"/>
      <c r="RSD30" s="3"/>
      <c r="RSE30" s="564"/>
      <c r="RSF30" s="3"/>
      <c r="RSG30" s="426"/>
      <c r="RSH30" s="3"/>
      <c r="RSI30" s="564"/>
      <c r="RSJ30" s="3"/>
      <c r="RSK30" s="426"/>
      <c r="RSL30" s="3"/>
      <c r="RSM30" s="564"/>
      <c r="RSN30" s="3"/>
      <c r="RSO30" s="426"/>
      <c r="RSP30" s="3"/>
      <c r="RSQ30" s="564"/>
      <c r="RSR30" s="3"/>
      <c r="RSS30" s="426"/>
      <c r="RST30" s="3"/>
      <c r="RSU30" s="564"/>
      <c r="RSV30" s="3"/>
      <c r="RSW30" s="426"/>
      <c r="RSX30" s="3"/>
      <c r="RSY30" s="564"/>
      <c r="RSZ30" s="3"/>
      <c r="RTA30" s="426"/>
      <c r="RTB30" s="3"/>
      <c r="RTC30" s="564"/>
      <c r="RTD30" s="3"/>
      <c r="RTE30" s="426"/>
      <c r="RTF30" s="3"/>
      <c r="RTG30" s="564"/>
      <c r="RTH30" s="3"/>
      <c r="RTI30" s="426"/>
      <c r="RTJ30" s="3"/>
      <c r="RTK30" s="564"/>
      <c r="RTL30" s="3"/>
      <c r="RTM30" s="426"/>
      <c r="RTN30" s="3"/>
      <c r="RTO30" s="564"/>
      <c r="RTP30" s="3"/>
      <c r="RTQ30" s="426"/>
      <c r="RTR30" s="3"/>
      <c r="RTS30" s="564"/>
      <c r="RTT30" s="3"/>
      <c r="RTU30" s="426"/>
      <c r="RTV30" s="3"/>
      <c r="RTW30" s="564"/>
      <c r="RTX30" s="3"/>
      <c r="RTY30" s="426"/>
      <c r="RTZ30" s="3"/>
      <c r="RUA30" s="564"/>
      <c r="RUB30" s="3"/>
      <c r="RUC30" s="426"/>
      <c r="RUD30" s="3"/>
      <c r="RUE30" s="564"/>
      <c r="RUF30" s="3"/>
      <c r="RUG30" s="426"/>
      <c r="RUH30" s="3"/>
      <c r="RUI30" s="564"/>
      <c r="RUJ30" s="3"/>
      <c r="RUK30" s="426"/>
      <c r="RUL30" s="3"/>
      <c r="RUM30" s="564"/>
      <c r="RUN30" s="3"/>
      <c r="RUO30" s="426"/>
      <c r="RUP30" s="3"/>
      <c r="RUQ30" s="564"/>
      <c r="RUR30" s="3"/>
      <c r="RUS30" s="426"/>
      <c r="RUT30" s="3"/>
      <c r="RUU30" s="564"/>
      <c r="RUV30" s="3"/>
      <c r="RUW30" s="426"/>
      <c r="RUX30" s="3"/>
      <c r="RUY30" s="564"/>
      <c r="RUZ30" s="3"/>
      <c r="RVA30" s="426"/>
      <c r="RVB30" s="3"/>
      <c r="RVC30" s="564"/>
      <c r="RVD30" s="3"/>
      <c r="RVE30" s="426"/>
      <c r="RVF30" s="3"/>
      <c r="RVG30" s="564"/>
      <c r="RVH30" s="3"/>
      <c r="RVI30" s="426"/>
      <c r="RVJ30" s="3"/>
      <c r="RVK30" s="564"/>
      <c r="RVL30" s="3"/>
      <c r="RVM30" s="426"/>
      <c r="RVN30" s="3"/>
      <c r="RVO30" s="564"/>
      <c r="RVP30" s="3"/>
      <c r="RVQ30" s="426"/>
      <c r="RVR30" s="3"/>
      <c r="RVS30" s="564"/>
      <c r="RVT30" s="3"/>
      <c r="RVU30" s="426"/>
      <c r="RVV30" s="3"/>
      <c r="RVW30" s="564"/>
      <c r="RVX30" s="3"/>
      <c r="RVY30" s="426"/>
      <c r="RVZ30" s="3"/>
      <c r="RWA30" s="564"/>
      <c r="RWB30" s="3"/>
      <c r="RWC30" s="426"/>
      <c r="RWD30" s="3"/>
      <c r="RWE30" s="564"/>
      <c r="RWF30" s="3"/>
      <c r="RWG30" s="426"/>
      <c r="RWH30" s="3"/>
      <c r="RWI30" s="564"/>
      <c r="RWJ30" s="3"/>
      <c r="RWK30" s="426"/>
      <c r="RWL30" s="3"/>
      <c r="RWM30" s="564"/>
      <c r="RWN30" s="3"/>
      <c r="RWO30" s="426"/>
      <c r="RWP30" s="3"/>
      <c r="RWQ30" s="564"/>
      <c r="RWR30" s="3"/>
      <c r="RWS30" s="426"/>
      <c r="RWT30" s="3"/>
      <c r="RWU30" s="564"/>
      <c r="RWV30" s="3"/>
      <c r="RWW30" s="426"/>
      <c r="RWX30" s="3"/>
      <c r="RWY30" s="564"/>
      <c r="RWZ30" s="3"/>
      <c r="RXA30" s="426"/>
      <c r="RXB30" s="3"/>
      <c r="RXC30" s="564"/>
      <c r="RXD30" s="3"/>
      <c r="RXE30" s="426"/>
      <c r="RXF30" s="3"/>
      <c r="RXG30" s="564"/>
      <c r="RXH30" s="3"/>
      <c r="RXI30" s="426"/>
      <c r="RXJ30" s="3"/>
      <c r="RXK30" s="564"/>
      <c r="RXL30" s="3"/>
      <c r="RXM30" s="426"/>
      <c r="RXN30" s="3"/>
      <c r="RXO30" s="564"/>
      <c r="RXP30" s="3"/>
      <c r="RXQ30" s="426"/>
      <c r="RXR30" s="3"/>
      <c r="RXS30" s="564"/>
      <c r="RXT30" s="3"/>
      <c r="RXU30" s="426"/>
      <c r="RXV30" s="3"/>
      <c r="RXW30" s="564"/>
      <c r="RXX30" s="3"/>
      <c r="RXY30" s="426"/>
      <c r="RXZ30" s="3"/>
      <c r="RYA30" s="564"/>
      <c r="RYB30" s="3"/>
      <c r="RYC30" s="426"/>
      <c r="RYD30" s="3"/>
      <c r="RYE30" s="564"/>
      <c r="RYF30" s="3"/>
      <c r="RYG30" s="426"/>
      <c r="RYH30" s="3"/>
      <c r="RYI30" s="564"/>
      <c r="RYJ30" s="3"/>
      <c r="RYK30" s="426"/>
      <c r="RYL30" s="3"/>
      <c r="RYM30" s="564"/>
      <c r="RYN30" s="3"/>
      <c r="RYO30" s="426"/>
      <c r="RYP30" s="3"/>
      <c r="RYQ30" s="564"/>
      <c r="RYR30" s="3"/>
      <c r="RYS30" s="426"/>
      <c r="RYT30" s="3"/>
      <c r="RYU30" s="564"/>
      <c r="RYV30" s="3"/>
      <c r="RYW30" s="426"/>
      <c r="RYX30" s="3"/>
      <c r="RYY30" s="564"/>
      <c r="RYZ30" s="3"/>
      <c r="RZA30" s="426"/>
      <c r="RZB30" s="3"/>
      <c r="RZC30" s="564"/>
      <c r="RZD30" s="3"/>
      <c r="RZE30" s="426"/>
      <c r="RZF30" s="3"/>
      <c r="RZG30" s="564"/>
      <c r="RZH30" s="3"/>
      <c r="RZI30" s="426"/>
      <c r="RZJ30" s="3"/>
      <c r="RZK30" s="564"/>
      <c r="RZL30" s="3"/>
      <c r="RZM30" s="426"/>
      <c r="RZN30" s="3"/>
      <c r="RZO30" s="564"/>
      <c r="RZP30" s="3"/>
      <c r="RZQ30" s="426"/>
      <c r="RZR30" s="3"/>
      <c r="RZS30" s="564"/>
      <c r="RZT30" s="3"/>
      <c r="RZU30" s="426"/>
      <c r="RZV30" s="3"/>
      <c r="RZW30" s="564"/>
      <c r="RZX30" s="3"/>
      <c r="RZY30" s="426"/>
      <c r="RZZ30" s="3"/>
      <c r="SAA30" s="564"/>
      <c r="SAB30" s="3"/>
      <c r="SAC30" s="426"/>
      <c r="SAD30" s="3"/>
      <c r="SAE30" s="564"/>
      <c r="SAF30" s="3"/>
      <c r="SAG30" s="426"/>
      <c r="SAH30" s="3"/>
      <c r="SAI30" s="564"/>
      <c r="SAJ30" s="3"/>
      <c r="SAK30" s="426"/>
      <c r="SAL30" s="3"/>
      <c r="SAM30" s="564"/>
      <c r="SAN30" s="3"/>
      <c r="SAO30" s="426"/>
      <c r="SAP30" s="3"/>
      <c r="SAQ30" s="564"/>
      <c r="SAR30" s="3"/>
      <c r="SAS30" s="426"/>
      <c r="SAT30" s="3"/>
      <c r="SAU30" s="564"/>
      <c r="SAV30" s="3"/>
      <c r="SAW30" s="426"/>
      <c r="SAX30" s="3"/>
      <c r="SAY30" s="564"/>
      <c r="SAZ30" s="3"/>
      <c r="SBA30" s="426"/>
      <c r="SBB30" s="3"/>
      <c r="SBC30" s="564"/>
      <c r="SBD30" s="3"/>
      <c r="SBE30" s="426"/>
      <c r="SBF30" s="3"/>
      <c r="SBG30" s="564"/>
      <c r="SBH30" s="3"/>
      <c r="SBI30" s="426"/>
      <c r="SBJ30" s="3"/>
      <c r="SBK30" s="564"/>
      <c r="SBL30" s="3"/>
      <c r="SBM30" s="426"/>
      <c r="SBN30" s="3"/>
      <c r="SBO30" s="564"/>
      <c r="SBP30" s="3"/>
      <c r="SBQ30" s="426"/>
      <c r="SBR30" s="3"/>
      <c r="SBS30" s="564"/>
      <c r="SBT30" s="3"/>
      <c r="SBU30" s="426"/>
      <c r="SBV30" s="3"/>
      <c r="SBW30" s="564"/>
      <c r="SBX30" s="3"/>
      <c r="SBY30" s="426"/>
      <c r="SBZ30" s="3"/>
      <c r="SCA30" s="564"/>
      <c r="SCB30" s="3"/>
      <c r="SCC30" s="426"/>
      <c r="SCD30" s="3"/>
      <c r="SCE30" s="564"/>
      <c r="SCF30" s="3"/>
      <c r="SCG30" s="426"/>
      <c r="SCH30" s="3"/>
      <c r="SCI30" s="564"/>
      <c r="SCJ30" s="3"/>
      <c r="SCK30" s="426"/>
      <c r="SCL30" s="3"/>
      <c r="SCM30" s="564"/>
      <c r="SCN30" s="3"/>
      <c r="SCO30" s="426"/>
      <c r="SCP30" s="3"/>
      <c r="SCQ30" s="564"/>
      <c r="SCR30" s="3"/>
      <c r="SCS30" s="426"/>
      <c r="SCT30" s="3"/>
      <c r="SCU30" s="564"/>
      <c r="SCV30" s="3"/>
      <c r="SCW30" s="426"/>
      <c r="SCX30" s="3"/>
      <c r="SCY30" s="564"/>
      <c r="SCZ30" s="3"/>
      <c r="SDA30" s="426"/>
      <c r="SDB30" s="3"/>
      <c r="SDC30" s="564"/>
      <c r="SDD30" s="3"/>
      <c r="SDE30" s="426"/>
      <c r="SDF30" s="3"/>
      <c r="SDG30" s="564"/>
      <c r="SDH30" s="3"/>
      <c r="SDI30" s="426"/>
      <c r="SDJ30" s="3"/>
      <c r="SDK30" s="564"/>
      <c r="SDL30" s="3"/>
      <c r="SDM30" s="426"/>
      <c r="SDN30" s="3"/>
      <c r="SDO30" s="564"/>
      <c r="SDP30" s="3"/>
      <c r="SDQ30" s="426"/>
      <c r="SDR30" s="3"/>
      <c r="SDS30" s="564"/>
      <c r="SDT30" s="3"/>
      <c r="SDU30" s="426"/>
      <c r="SDV30" s="3"/>
      <c r="SDW30" s="564"/>
      <c r="SDX30" s="3"/>
      <c r="SDY30" s="426"/>
      <c r="SDZ30" s="3"/>
      <c r="SEA30" s="564"/>
      <c r="SEB30" s="3"/>
      <c r="SEC30" s="426"/>
      <c r="SED30" s="3"/>
      <c r="SEE30" s="564"/>
      <c r="SEF30" s="3"/>
      <c r="SEG30" s="426"/>
      <c r="SEH30" s="3"/>
      <c r="SEI30" s="564"/>
      <c r="SEJ30" s="3"/>
      <c r="SEK30" s="426"/>
      <c r="SEL30" s="3"/>
      <c r="SEM30" s="564"/>
      <c r="SEN30" s="3"/>
      <c r="SEO30" s="426"/>
      <c r="SEP30" s="3"/>
      <c r="SEQ30" s="564"/>
      <c r="SER30" s="3"/>
      <c r="SES30" s="426"/>
      <c r="SET30" s="3"/>
      <c r="SEU30" s="564"/>
      <c r="SEV30" s="3"/>
      <c r="SEW30" s="426"/>
      <c r="SEX30" s="3"/>
      <c r="SEY30" s="564"/>
      <c r="SEZ30" s="3"/>
      <c r="SFA30" s="426"/>
      <c r="SFB30" s="3"/>
      <c r="SFC30" s="564"/>
      <c r="SFD30" s="3"/>
      <c r="SFE30" s="426"/>
      <c r="SFF30" s="3"/>
      <c r="SFG30" s="564"/>
      <c r="SFH30" s="3"/>
      <c r="SFI30" s="426"/>
      <c r="SFJ30" s="3"/>
      <c r="SFK30" s="564"/>
      <c r="SFL30" s="3"/>
      <c r="SFM30" s="426"/>
      <c r="SFN30" s="3"/>
      <c r="SFO30" s="564"/>
      <c r="SFP30" s="3"/>
      <c r="SFQ30" s="426"/>
      <c r="SFR30" s="3"/>
      <c r="SFS30" s="564"/>
      <c r="SFT30" s="3"/>
      <c r="SFU30" s="426"/>
      <c r="SFV30" s="3"/>
      <c r="SFW30" s="564"/>
      <c r="SFX30" s="3"/>
      <c r="SFY30" s="426"/>
      <c r="SFZ30" s="3"/>
      <c r="SGA30" s="564"/>
      <c r="SGB30" s="3"/>
      <c r="SGC30" s="426"/>
      <c r="SGD30" s="3"/>
      <c r="SGE30" s="564"/>
      <c r="SGF30" s="3"/>
      <c r="SGG30" s="426"/>
      <c r="SGH30" s="3"/>
      <c r="SGI30" s="564"/>
      <c r="SGJ30" s="3"/>
      <c r="SGK30" s="426"/>
      <c r="SGL30" s="3"/>
      <c r="SGM30" s="564"/>
      <c r="SGN30" s="3"/>
      <c r="SGO30" s="426"/>
      <c r="SGP30" s="3"/>
      <c r="SGQ30" s="564"/>
      <c r="SGR30" s="3"/>
      <c r="SGS30" s="426"/>
      <c r="SGT30" s="3"/>
      <c r="SGU30" s="564"/>
      <c r="SGV30" s="3"/>
      <c r="SGW30" s="426"/>
      <c r="SGX30" s="3"/>
      <c r="SGY30" s="564"/>
      <c r="SGZ30" s="3"/>
      <c r="SHA30" s="426"/>
      <c r="SHB30" s="3"/>
      <c r="SHC30" s="564"/>
      <c r="SHD30" s="3"/>
      <c r="SHE30" s="426"/>
      <c r="SHF30" s="3"/>
      <c r="SHG30" s="564"/>
      <c r="SHH30" s="3"/>
      <c r="SHI30" s="426"/>
      <c r="SHJ30" s="3"/>
      <c r="SHK30" s="564"/>
      <c r="SHL30" s="3"/>
      <c r="SHM30" s="426"/>
      <c r="SHN30" s="3"/>
      <c r="SHO30" s="564"/>
      <c r="SHP30" s="3"/>
      <c r="SHQ30" s="426"/>
      <c r="SHR30" s="3"/>
      <c r="SHS30" s="564"/>
      <c r="SHT30" s="3"/>
      <c r="SHU30" s="426"/>
      <c r="SHV30" s="3"/>
      <c r="SHW30" s="564"/>
      <c r="SHX30" s="3"/>
      <c r="SHY30" s="426"/>
      <c r="SHZ30" s="3"/>
      <c r="SIA30" s="564"/>
      <c r="SIB30" s="3"/>
      <c r="SIC30" s="426"/>
      <c r="SID30" s="3"/>
      <c r="SIE30" s="564"/>
      <c r="SIF30" s="3"/>
      <c r="SIG30" s="426"/>
      <c r="SIH30" s="3"/>
      <c r="SII30" s="564"/>
      <c r="SIJ30" s="3"/>
      <c r="SIK30" s="426"/>
      <c r="SIL30" s="3"/>
      <c r="SIM30" s="564"/>
      <c r="SIN30" s="3"/>
      <c r="SIO30" s="426"/>
      <c r="SIP30" s="3"/>
      <c r="SIQ30" s="564"/>
      <c r="SIR30" s="3"/>
      <c r="SIS30" s="426"/>
      <c r="SIT30" s="3"/>
      <c r="SIU30" s="564"/>
      <c r="SIV30" s="3"/>
      <c r="SIW30" s="426"/>
      <c r="SIX30" s="3"/>
      <c r="SIY30" s="564"/>
      <c r="SIZ30" s="3"/>
      <c r="SJA30" s="426"/>
      <c r="SJB30" s="3"/>
      <c r="SJC30" s="564"/>
      <c r="SJD30" s="3"/>
      <c r="SJE30" s="426"/>
      <c r="SJF30" s="3"/>
      <c r="SJG30" s="564"/>
      <c r="SJH30" s="3"/>
      <c r="SJI30" s="426"/>
      <c r="SJJ30" s="3"/>
      <c r="SJK30" s="564"/>
      <c r="SJL30" s="3"/>
      <c r="SJM30" s="426"/>
      <c r="SJN30" s="3"/>
      <c r="SJO30" s="564"/>
      <c r="SJP30" s="3"/>
      <c r="SJQ30" s="426"/>
      <c r="SJR30" s="3"/>
      <c r="SJS30" s="564"/>
      <c r="SJT30" s="3"/>
      <c r="SJU30" s="426"/>
      <c r="SJV30" s="3"/>
      <c r="SJW30" s="564"/>
      <c r="SJX30" s="3"/>
      <c r="SJY30" s="426"/>
      <c r="SJZ30" s="3"/>
      <c r="SKA30" s="564"/>
      <c r="SKB30" s="3"/>
      <c r="SKC30" s="426"/>
      <c r="SKD30" s="3"/>
      <c r="SKE30" s="564"/>
      <c r="SKF30" s="3"/>
      <c r="SKG30" s="426"/>
      <c r="SKH30" s="3"/>
      <c r="SKI30" s="564"/>
      <c r="SKJ30" s="3"/>
      <c r="SKK30" s="426"/>
      <c r="SKL30" s="3"/>
      <c r="SKM30" s="564"/>
      <c r="SKN30" s="3"/>
      <c r="SKO30" s="426"/>
      <c r="SKP30" s="3"/>
      <c r="SKQ30" s="564"/>
      <c r="SKR30" s="3"/>
      <c r="SKS30" s="426"/>
      <c r="SKT30" s="3"/>
      <c r="SKU30" s="564"/>
      <c r="SKV30" s="3"/>
      <c r="SKW30" s="426"/>
      <c r="SKX30" s="3"/>
      <c r="SKY30" s="564"/>
      <c r="SKZ30" s="3"/>
      <c r="SLA30" s="426"/>
      <c r="SLB30" s="3"/>
      <c r="SLC30" s="564"/>
      <c r="SLD30" s="3"/>
      <c r="SLE30" s="426"/>
      <c r="SLF30" s="3"/>
      <c r="SLG30" s="564"/>
      <c r="SLH30" s="3"/>
      <c r="SLI30" s="426"/>
      <c r="SLJ30" s="3"/>
      <c r="SLK30" s="564"/>
      <c r="SLL30" s="3"/>
      <c r="SLM30" s="426"/>
      <c r="SLN30" s="3"/>
      <c r="SLO30" s="564"/>
      <c r="SLP30" s="3"/>
      <c r="SLQ30" s="426"/>
      <c r="SLR30" s="3"/>
      <c r="SLS30" s="564"/>
      <c r="SLT30" s="3"/>
      <c r="SLU30" s="426"/>
      <c r="SLV30" s="3"/>
      <c r="SLW30" s="564"/>
      <c r="SLX30" s="3"/>
      <c r="SLY30" s="426"/>
      <c r="SLZ30" s="3"/>
      <c r="SMA30" s="564"/>
      <c r="SMB30" s="3"/>
      <c r="SMC30" s="426"/>
      <c r="SMD30" s="3"/>
      <c r="SME30" s="564"/>
      <c r="SMF30" s="3"/>
      <c r="SMG30" s="426"/>
      <c r="SMH30" s="3"/>
      <c r="SMI30" s="564"/>
      <c r="SMJ30" s="3"/>
      <c r="SMK30" s="426"/>
      <c r="SML30" s="3"/>
      <c r="SMM30" s="564"/>
      <c r="SMN30" s="3"/>
      <c r="SMO30" s="426"/>
      <c r="SMP30" s="3"/>
      <c r="SMQ30" s="564"/>
      <c r="SMR30" s="3"/>
      <c r="SMS30" s="426"/>
      <c r="SMT30" s="3"/>
      <c r="SMU30" s="564"/>
      <c r="SMV30" s="3"/>
      <c r="SMW30" s="426"/>
      <c r="SMX30" s="3"/>
      <c r="SMY30" s="564"/>
      <c r="SMZ30" s="3"/>
      <c r="SNA30" s="426"/>
      <c r="SNB30" s="3"/>
      <c r="SNC30" s="564"/>
      <c r="SND30" s="3"/>
      <c r="SNE30" s="426"/>
      <c r="SNF30" s="3"/>
      <c r="SNG30" s="564"/>
      <c r="SNH30" s="3"/>
      <c r="SNI30" s="426"/>
      <c r="SNJ30" s="3"/>
      <c r="SNK30" s="564"/>
      <c r="SNL30" s="3"/>
      <c r="SNM30" s="426"/>
      <c r="SNN30" s="3"/>
      <c r="SNO30" s="564"/>
      <c r="SNP30" s="3"/>
      <c r="SNQ30" s="426"/>
      <c r="SNR30" s="3"/>
      <c r="SNS30" s="564"/>
      <c r="SNT30" s="3"/>
      <c r="SNU30" s="426"/>
      <c r="SNV30" s="3"/>
      <c r="SNW30" s="564"/>
      <c r="SNX30" s="3"/>
      <c r="SNY30" s="426"/>
      <c r="SNZ30" s="3"/>
      <c r="SOA30" s="564"/>
      <c r="SOB30" s="3"/>
      <c r="SOC30" s="426"/>
      <c r="SOD30" s="3"/>
      <c r="SOE30" s="564"/>
      <c r="SOF30" s="3"/>
      <c r="SOG30" s="426"/>
      <c r="SOH30" s="3"/>
      <c r="SOI30" s="564"/>
      <c r="SOJ30" s="3"/>
      <c r="SOK30" s="426"/>
      <c r="SOL30" s="3"/>
      <c r="SOM30" s="564"/>
      <c r="SON30" s="3"/>
      <c r="SOO30" s="426"/>
      <c r="SOP30" s="3"/>
      <c r="SOQ30" s="564"/>
      <c r="SOR30" s="3"/>
      <c r="SOS30" s="426"/>
      <c r="SOT30" s="3"/>
      <c r="SOU30" s="564"/>
      <c r="SOV30" s="3"/>
      <c r="SOW30" s="426"/>
      <c r="SOX30" s="3"/>
      <c r="SOY30" s="564"/>
      <c r="SOZ30" s="3"/>
      <c r="SPA30" s="426"/>
      <c r="SPB30" s="3"/>
      <c r="SPC30" s="564"/>
      <c r="SPD30" s="3"/>
      <c r="SPE30" s="426"/>
      <c r="SPF30" s="3"/>
      <c r="SPG30" s="564"/>
      <c r="SPH30" s="3"/>
      <c r="SPI30" s="426"/>
      <c r="SPJ30" s="3"/>
      <c r="SPK30" s="564"/>
      <c r="SPL30" s="3"/>
      <c r="SPM30" s="426"/>
      <c r="SPN30" s="3"/>
      <c r="SPO30" s="564"/>
      <c r="SPP30" s="3"/>
      <c r="SPQ30" s="426"/>
      <c r="SPR30" s="3"/>
      <c r="SPS30" s="564"/>
      <c r="SPT30" s="3"/>
      <c r="SPU30" s="426"/>
      <c r="SPV30" s="3"/>
      <c r="SPW30" s="564"/>
      <c r="SPX30" s="3"/>
      <c r="SPY30" s="426"/>
      <c r="SPZ30" s="3"/>
      <c r="SQA30" s="564"/>
      <c r="SQB30" s="3"/>
      <c r="SQC30" s="426"/>
      <c r="SQD30" s="3"/>
      <c r="SQE30" s="564"/>
      <c r="SQF30" s="3"/>
      <c r="SQG30" s="426"/>
      <c r="SQH30" s="3"/>
      <c r="SQI30" s="564"/>
      <c r="SQJ30" s="3"/>
      <c r="SQK30" s="426"/>
      <c r="SQL30" s="3"/>
      <c r="SQM30" s="564"/>
      <c r="SQN30" s="3"/>
      <c r="SQO30" s="426"/>
      <c r="SQP30" s="3"/>
      <c r="SQQ30" s="564"/>
      <c r="SQR30" s="3"/>
      <c r="SQS30" s="426"/>
      <c r="SQT30" s="3"/>
      <c r="SQU30" s="564"/>
      <c r="SQV30" s="3"/>
      <c r="SQW30" s="426"/>
      <c r="SQX30" s="3"/>
      <c r="SQY30" s="564"/>
      <c r="SQZ30" s="3"/>
      <c r="SRA30" s="426"/>
      <c r="SRB30" s="3"/>
      <c r="SRC30" s="564"/>
      <c r="SRD30" s="3"/>
      <c r="SRE30" s="426"/>
      <c r="SRF30" s="3"/>
      <c r="SRG30" s="564"/>
      <c r="SRH30" s="3"/>
      <c r="SRI30" s="426"/>
      <c r="SRJ30" s="3"/>
      <c r="SRK30" s="564"/>
      <c r="SRL30" s="3"/>
      <c r="SRM30" s="426"/>
      <c r="SRN30" s="3"/>
      <c r="SRO30" s="564"/>
      <c r="SRP30" s="3"/>
      <c r="SRQ30" s="426"/>
      <c r="SRR30" s="3"/>
      <c r="SRS30" s="564"/>
      <c r="SRT30" s="3"/>
      <c r="SRU30" s="426"/>
      <c r="SRV30" s="3"/>
      <c r="SRW30" s="564"/>
      <c r="SRX30" s="3"/>
      <c r="SRY30" s="426"/>
      <c r="SRZ30" s="3"/>
      <c r="SSA30" s="564"/>
      <c r="SSB30" s="3"/>
      <c r="SSC30" s="426"/>
      <c r="SSD30" s="3"/>
      <c r="SSE30" s="564"/>
      <c r="SSF30" s="3"/>
      <c r="SSG30" s="426"/>
      <c r="SSH30" s="3"/>
      <c r="SSI30" s="564"/>
      <c r="SSJ30" s="3"/>
      <c r="SSK30" s="426"/>
      <c r="SSL30" s="3"/>
      <c r="SSM30" s="564"/>
      <c r="SSN30" s="3"/>
      <c r="SSO30" s="426"/>
      <c r="SSP30" s="3"/>
      <c r="SSQ30" s="564"/>
      <c r="SSR30" s="3"/>
      <c r="SSS30" s="426"/>
      <c r="SST30" s="3"/>
      <c r="SSU30" s="564"/>
      <c r="SSV30" s="3"/>
      <c r="SSW30" s="426"/>
      <c r="SSX30" s="3"/>
      <c r="SSY30" s="564"/>
      <c r="SSZ30" s="3"/>
      <c r="STA30" s="426"/>
      <c r="STB30" s="3"/>
      <c r="STC30" s="564"/>
      <c r="STD30" s="3"/>
      <c r="STE30" s="426"/>
      <c r="STF30" s="3"/>
      <c r="STG30" s="564"/>
      <c r="STH30" s="3"/>
      <c r="STI30" s="426"/>
      <c r="STJ30" s="3"/>
      <c r="STK30" s="564"/>
      <c r="STL30" s="3"/>
      <c r="STM30" s="426"/>
      <c r="STN30" s="3"/>
      <c r="STO30" s="564"/>
      <c r="STP30" s="3"/>
      <c r="STQ30" s="426"/>
      <c r="STR30" s="3"/>
      <c r="STS30" s="564"/>
      <c r="STT30" s="3"/>
      <c r="STU30" s="426"/>
      <c r="STV30" s="3"/>
      <c r="STW30" s="564"/>
      <c r="STX30" s="3"/>
      <c r="STY30" s="426"/>
      <c r="STZ30" s="3"/>
      <c r="SUA30" s="564"/>
      <c r="SUB30" s="3"/>
      <c r="SUC30" s="426"/>
      <c r="SUD30" s="3"/>
      <c r="SUE30" s="564"/>
      <c r="SUF30" s="3"/>
      <c r="SUG30" s="426"/>
      <c r="SUH30" s="3"/>
      <c r="SUI30" s="564"/>
      <c r="SUJ30" s="3"/>
      <c r="SUK30" s="426"/>
      <c r="SUL30" s="3"/>
      <c r="SUM30" s="564"/>
      <c r="SUN30" s="3"/>
      <c r="SUO30" s="426"/>
      <c r="SUP30" s="3"/>
      <c r="SUQ30" s="564"/>
      <c r="SUR30" s="3"/>
      <c r="SUS30" s="426"/>
      <c r="SUT30" s="3"/>
      <c r="SUU30" s="564"/>
      <c r="SUV30" s="3"/>
      <c r="SUW30" s="426"/>
      <c r="SUX30" s="3"/>
      <c r="SUY30" s="564"/>
      <c r="SUZ30" s="3"/>
      <c r="SVA30" s="426"/>
      <c r="SVB30" s="3"/>
      <c r="SVC30" s="564"/>
      <c r="SVD30" s="3"/>
      <c r="SVE30" s="426"/>
      <c r="SVF30" s="3"/>
      <c r="SVG30" s="564"/>
      <c r="SVH30" s="3"/>
      <c r="SVI30" s="426"/>
      <c r="SVJ30" s="3"/>
      <c r="SVK30" s="564"/>
      <c r="SVL30" s="3"/>
      <c r="SVM30" s="426"/>
      <c r="SVN30" s="3"/>
      <c r="SVO30" s="564"/>
      <c r="SVP30" s="3"/>
      <c r="SVQ30" s="426"/>
      <c r="SVR30" s="3"/>
      <c r="SVS30" s="564"/>
      <c r="SVT30" s="3"/>
      <c r="SVU30" s="426"/>
      <c r="SVV30" s="3"/>
      <c r="SVW30" s="564"/>
      <c r="SVX30" s="3"/>
      <c r="SVY30" s="426"/>
      <c r="SVZ30" s="3"/>
      <c r="SWA30" s="564"/>
      <c r="SWB30" s="3"/>
      <c r="SWC30" s="426"/>
      <c r="SWD30" s="3"/>
      <c r="SWE30" s="564"/>
      <c r="SWF30" s="3"/>
      <c r="SWG30" s="426"/>
      <c r="SWH30" s="3"/>
      <c r="SWI30" s="564"/>
      <c r="SWJ30" s="3"/>
      <c r="SWK30" s="426"/>
      <c r="SWL30" s="3"/>
      <c r="SWM30" s="564"/>
      <c r="SWN30" s="3"/>
      <c r="SWO30" s="426"/>
      <c r="SWP30" s="3"/>
      <c r="SWQ30" s="564"/>
      <c r="SWR30" s="3"/>
      <c r="SWS30" s="426"/>
      <c r="SWT30" s="3"/>
      <c r="SWU30" s="564"/>
      <c r="SWV30" s="3"/>
      <c r="SWW30" s="426"/>
      <c r="SWX30" s="3"/>
      <c r="SWY30" s="564"/>
      <c r="SWZ30" s="3"/>
      <c r="SXA30" s="426"/>
      <c r="SXB30" s="3"/>
      <c r="SXC30" s="564"/>
      <c r="SXD30" s="3"/>
      <c r="SXE30" s="426"/>
      <c r="SXF30" s="3"/>
      <c r="SXG30" s="564"/>
      <c r="SXH30" s="3"/>
      <c r="SXI30" s="426"/>
      <c r="SXJ30" s="3"/>
      <c r="SXK30" s="564"/>
      <c r="SXL30" s="3"/>
      <c r="SXM30" s="426"/>
      <c r="SXN30" s="3"/>
      <c r="SXO30" s="564"/>
      <c r="SXP30" s="3"/>
      <c r="SXQ30" s="426"/>
      <c r="SXR30" s="3"/>
      <c r="SXS30" s="564"/>
      <c r="SXT30" s="3"/>
      <c r="SXU30" s="426"/>
      <c r="SXV30" s="3"/>
      <c r="SXW30" s="564"/>
      <c r="SXX30" s="3"/>
      <c r="SXY30" s="426"/>
      <c r="SXZ30" s="3"/>
      <c r="SYA30" s="564"/>
      <c r="SYB30" s="3"/>
      <c r="SYC30" s="426"/>
      <c r="SYD30" s="3"/>
      <c r="SYE30" s="564"/>
      <c r="SYF30" s="3"/>
      <c r="SYG30" s="426"/>
      <c r="SYH30" s="3"/>
      <c r="SYI30" s="564"/>
      <c r="SYJ30" s="3"/>
      <c r="SYK30" s="426"/>
      <c r="SYL30" s="3"/>
      <c r="SYM30" s="564"/>
      <c r="SYN30" s="3"/>
      <c r="SYO30" s="426"/>
      <c r="SYP30" s="3"/>
      <c r="SYQ30" s="564"/>
      <c r="SYR30" s="3"/>
      <c r="SYS30" s="426"/>
      <c r="SYT30" s="3"/>
      <c r="SYU30" s="564"/>
      <c r="SYV30" s="3"/>
      <c r="SYW30" s="426"/>
      <c r="SYX30" s="3"/>
      <c r="SYY30" s="564"/>
      <c r="SYZ30" s="3"/>
      <c r="SZA30" s="426"/>
      <c r="SZB30" s="3"/>
      <c r="SZC30" s="564"/>
      <c r="SZD30" s="3"/>
      <c r="SZE30" s="426"/>
      <c r="SZF30" s="3"/>
      <c r="SZG30" s="564"/>
      <c r="SZH30" s="3"/>
      <c r="SZI30" s="426"/>
      <c r="SZJ30" s="3"/>
      <c r="SZK30" s="564"/>
      <c r="SZL30" s="3"/>
      <c r="SZM30" s="426"/>
      <c r="SZN30" s="3"/>
      <c r="SZO30" s="564"/>
      <c r="SZP30" s="3"/>
      <c r="SZQ30" s="426"/>
      <c r="SZR30" s="3"/>
      <c r="SZS30" s="564"/>
      <c r="SZT30" s="3"/>
      <c r="SZU30" s="426"/>
      <c r="SZV30" s="3"/>
      <c r="SZW30" s="564"/>
      <c r="SZX30" s="3"/>
      <c r="SZY30" s="426"/>
      <c r="SZZ30" s="3"/>
      <c r="TAA30" s="564"/>
      <c r="TAB30" s="3"/>
      <c r="TAC30" s="426"/>
      <c r="TAD30" s="3"/>
      <c r="TAE30" s="564"/>
      <c r="TAF30" s="3"/>
      <c r="TAG30" s="426"/>
      <c r="TAH30" s="3"/>
      <c r="TAI30" s="564"/>
      <c r="TAJ30" s="3"/>
      <c r="TAK30" s="426"/>
      <c r="TAL30" s="3"/>
      <c r="TAM30" s="564"/>
      <c r="TAN30" s="3"/>
      <c r="TAO30" s="426"/>
      <c r="TAP30" s="3"/>
      <c r="TAQ30" s="564"/>
      <c r="TAR30" s="3"/>
      <c r="TAS30" s="426"/>
      <c r="TAT30" s="3"/>
      <c r="TAU30" s="564"/>
      <c r="TAV30" s="3"/>
      <c r="TAW30" s="426"/>
      <c r="TAX30" s="3"/>
      <c r="TAY30" s="564"/>
      <c r="TAZ30" s="3"/>
      <c r="TBA30" s="426"/>
      <c r="TBB30" s="3"/>
      <c r="TBC30" s="564"/>
      <c r="TBD30" s="3"/>
      <c r="TBE30" s="426"/>
      <c r="TBF30" s="3"/>
      <c r="TBG30" s="564"/>
      <c r="TBH30" s="3"/>
      <c r="TBI30" s="426"/>
      <c r="TBJ30" s="3"/>
      <c r="TBK30" s="564"/>
      <c r="TBL30" s="3"/>
      <c r="TBM30" s="426"/>
      <c r="TBN30" s="3"/>
      <c r="TBO30" s="564"/>
      <c r="TBP30" s="3"/>
      <c r="TBQ30" s="426"/>
      <c r="TBR30" s="3"/>
      <c r="TBS30" s="564"/>
      <c r="TBT30" s="3"/>
      <c r="TBU30" s="426"/>
      <c r="TBV30" s="3"/>
      <c r="TBW30" s="564"/>
      <c r="TBX30" s="3"/>
      <c r="TBY30" s="426"/>
      <c r="TBZ30" s="3"/>
      <c r="TCA30" s="564"/>
      <c r="TCB30" s="3"/>
      <c r="TCC30" s="426"/>
      <c r="TCD30" s="3"/>
      <c r="TCE30" s="564"/>
      <c r="TCF30" s="3"/>
      <c r="TCG30" s="426"/>
      <c r="TCH30" s="3"/>
      <c r="TCI30" s="564"/>
      <c r="TCJ30" s="3"/>
      <c r="TCK30" s="426"/>
      <c r="TCL30" s="3"/>
      <c r="TCM30" s="564"/>
      <c r="TCN30" s="3"/>
      <c r="TCO30" s="426"/>
      <c r="TCP30" s="3"/>
      <c r="TCQ30" s="564"/>
      <c r="TCR30" s="3"/>
      <c r="TCS30" s="426"/>
      <c r="TCT30" s="3"/>
      <c r="TCU30" s="564"/>
      <c r="TCV30" s="3"/>
      <c r="TCW30" s="426"/>
      <c r="TCX30" s="3"/>
      <c r="TCY30" s="564"/>
      <c r="TCZ30" s="3"/>
      <c r="TDA30" s="426"/>
      <c r="TDB30" s="3"/>
      <c r="TDC30" s="564"/>
      <c r="TDD30" s="3"/>
      <c r="TDE30" s="426"/>
      <c r="TDF30" s="3"/>
      <c r="TDG30" s="564"/>
      <c r="TDH30" s="3"/>
      <c r="TDI30" s="426"/>
      <c r="TDJ30" s="3"/>
      <c r="TDK30" s="564"/>
      <c r="TDL30" s="3"/>
      <c r="TDM30" s="426"/>
      <c r="TDN30" s="3"/>
      <c r="TDO30" s="564"/>
      <c r="TDP30" s="3"/>
      <c r="TDQ30" s="426"/>
      <c r="TDR30" s="3"/>
      <c r="TDS30" s="564"/>
      <c r="TDT30" s="3"/>
      <c r="TDU30" s="426"/>
      <c r="TDV30" s="3"/>
      <c r="TDW30" s="564"/>
      <c r="TDX30" s="3"/>
      <c r="TDY30" s="426"/>
      <c r="TDZ30" s="3"/>
      <c r="TEA30" s="564"/>
      <c r="TEB30" s="3"/>
      <c r="TEC30" s="426"/>
      <c r="TED30" s="3"/>
      <c r="TEE30" s="564"/>
      <c r="TEF30" s="3"/>
      <c r="TEG30" s="426"/>
      <c r="TEH30" s="3"/>
      <c r="TEI30" s="564"/>
      <c r="TEJ30" s="3"/>
      <c r="TEK30" s="426"/>
      <c r="TEL30" s="3"/>
      <c r="TEM30" s="564"/>
      <c r="TEN30" s="3"/>
      <c r="TEO30" s="426"/>
      <c r="TEP30" s="3"/>
      <c r="TEQ30" s="564"/>
      <c r="TER30" s="3"/>
      <c r="TES30" s="426"/>
      <c r="TET30" s="3"/>
      <c r="TEU30" s="564"/>
      <c r="TEV30" s="3"/>
      <c r="TEW30" s="426"/>
      <c r="TEX30" s="3"/>
      <c r="TEY30" s="564"/>
      <c r="TEZ30" s="3"/>
      <c r="TFA30" s="426"/>
      <c r="TFB30" s="3"/>
      <c r="TFC30" s="564"/>
      <c r="TFD30" s="3"/>
      <c r="TFE30" s="426"/>
      <c r="TFF30" s="3"/>
      <c r="TFG30" s="564"/>
      <c r="TFH30" s="3"/>
      <c r="TFI30" s="426"/>
      <c r="TFJ30" s="3"/>
      <c r="TFK30" s="564"/>
      <c r="TFL30" s="3"/>
      <c r="TFM30" s="426"/>
      <c r="TFN30" s="3"/>
      <c r="TFO30" s="564"/>
      <c r="TFP30" s="3"/>
      <c r="TFQ30" s="426"/>
      <c r="TFR30" s="3"/>
      <c r="TFS30" s="564"/>
      <c r="TFT30" s="3"/>
      <c r="TFU30" s="426"/>
      <c r="TFV30" s="3"/>
      <c r="TFW30" s="564"/>
      <c r="TFX30" s="3"/>
      <c r="TFY30" s="426"/>
      <c r="TFZ30" s="3"/>
      <c r="TGA30" s="564"/>
      <c r="TGB30" s="3"/>
      <c r="TGC30" s="426"/>
      <c r="TGD30" s="3"/>
      <c r="TGE30" s="564"/>
      <c r="TGF30" s="3"/>
      <c r="TGG30" s="426"/>
      <c r="TGH30" s="3"/>
      <c r="TGI30" s="564"/>
      <c r="TGJ30" s="3"/>
      <c r="TGK30" s="426"/>
      <c r="TGL30" s="3"/>
      <c r="TGM30" s="564"/>
      <c r="TGN30" s="3"/>
      <c r="TGO30" s="426"/>
      <c r="TGP30" s="3"/>
      <c r="TGQ30" s="564"/>
      <c r="TGR30" s="3"/>
      <c r="TGS30" s="426"/>
      <c r="TGT30" s="3"/>
      <c r="TGU30" s="564"/>
      <c r="TGV30" s="3"/>
      <c r="TGW30" s="426"/>
      <c r="TGX30" s="3"/>
      <c r="TGY30" s="564"/>
      <c r="TGZ30" s="3"/>
      <c r="THA30" s="426"/>
      <c r="THB30" s="3"/>
      <c r="THC30" s="564"/>
      <c r="THD30" s="3"/>
      <c r="THE30" s="426"/>
      <c r="THF30" s="3"/>
      <c r="THG30" s="564"/>
      <c r="THH30" s="3"/>
      <c r="THI30" s="426"/>
      <c r="THJ30" s="3"/>
      <c r="THK30" s="564"/>
      <c r="THL30" s="3"/>
      <c r="THM30" s="426"/>
      <c r="THN30" s="3"/>
      <c r="THO30" s="564"/>
      <c r="THP30" s="3"/>
      <c r="THQ30" s="426"/>
      <c r="THR30" s="3"/>
      <c r="THS30" s="564"/>
      <c r="THT30" s="3"/>
      <c r="THU30" s="426"/>
      <c r="THV30" s="3"/>
      <c r="THW30" s="564"/>
      <c r="THX30" s="3"/>
      <c r="THY30" s="426"/>
      <c r="THZ30" s="3"/>
      <c r="TIA30" s="564"/>
      <c r="TIB30" s="3"/>
      <c r="TIC30" s="426"/>
      <c r="TID30" s="3"/>
      <c r="TIE30" s="564"/>
      <c r="TIF30" s="3"/>
      <c r="TIG30" s="426"/>
      <c r="TIH30" s="3"/>
      <c r="TII30" s="564"/>
      <c r="TIJ30" s="3"/>
      <c r="TIK30" s="426"/>
      <c r="TIL30" s="3"/>
      <c r="TIM30" s="564"/>
      <c r="TIN30" s="3"/>
      <c r="TIO30" s="426"/>
      <c r="TIP30" s="3"/>
      <c r="TIQ30" s="564"/>
      <c r="TIR30" s="3"/>
      <c r="TIS30" s="426"/>
      <c r="TIT30" s="3"/>
      <c r="TIU30" s="564"/>
      <c r="TIV30" s="3"/>
      <c r="TIW30" s="426"/>
      <c r="TIX30" s="3"/>
      <c r="TIY30" s="564"/>
      <c r="TIZ30" s="3"/>
      <c r="TJA30" s="426"/>
      <c r="TJB30" s="3"/>
      <c r="TJC30" s="564"/>
      <c r="TJD30" s="3"/>
      <c r="TJE30" s="426"/>
      <c r="TJF30" s="3"/>
      <c r="TJG30" s="564"/>
      <c r="TJH30" s="3"/>
      <c r="TJI30" s="426"/>
      <c r="TJJ30" s="3"/>
      <c r="TJK30" s="564"/>
      <c r="TJL30" s="3"/>
      <c r="TJM30" s="426"/>
      <c r="TJN30" s="3"/>
      <c r="TJO30" s="564"/>
      <c r="TJP30" s="3"/>
      <c r="TJQ30" s="426"/>
      <c r="TJR30" s="3"/>
      <c r="TJS30" s="564"/>
      <c r="TJT30" s="3"/>
      <c r="TJU30" s="426"/>
      <c r="TJV30" s="3"/>
      <c r="TJW30" s="564"/>
      <c r="TJX30" s="3"/>
      <c r="TJY30" s="426"/>
      <c r="TJZ30" s="3"/>
      <c r="TKA30" s="564"/>
      <c r="TKB30" s="3"/>
      <c r="TKC30" s="426"/>
      <c r="TKD30" s="3"/>
      <c r="TKE30" s="564"/>
      <c r="TKF30" s="3"/>
      <c r="TKG30" s="426"/>
      <c r="TKH30" s="3"/>
      <c r="TKI30" s="564"/>
      <c r="TKJ30" s="3"/>
      <c r="TKK30" s="426"/>
      <c r="TKL30" s="3"/>
      <c r="TKM30" s="564"/>
      <c r="TKN30" s="3"/>
      <c r="TKO30" s="426"/>
      <c r="TKP30" s="3"/>
      <c r="TKQ30" s="564"/>
      <c r="TKR30" s="3"/>
      <c r="TKS30" s="426"/>
      <c r="TKT30" s="3"/>
      <c r="TKU30" s="564"/>
      <c r="TKV30" s="3"/>
      <c r="TKW30" s="426"/>
      <c r="TKX30" s="3"/>
      <c r="TKY30" s="564"/>
      <c r="TKZ30" s="3"/>
      <c r="TLA30" s="426"/>
      <c r="TLB30" s="3"/>
      <c r="TLC30" s="564"/>
      <c r="TLD30" s="3"/>
      <c r="TLE30" s="426"/>
      <c r="TLF30" s="3"/>
      <c r="TLG30" s="564"/>
      <c r="TLH30" s="3"/>
      <c r="TLI30" s="426"/>
      <c r="TLJ30" s="3"/>
      <c r="TLK30" s="564"/>
      <c r="TLL30" s="3"/>
      <c r="TLM30" s="426"/>
      <c r="TLN30" s="3"/>
      <c r="TLO30" s="564"/>
      <c r="TLP30" s="3"/>
      <c r="TLQ30" s="426"/>
      <c r="TLR30" s="3"/>
      <c r="TLS30" s="564"/>
      <c r="TLT30" s="3"/>
      <c r="TLU30" s="426"/>
      <c r="TLV30" s="3"/>
      <c r="TLW30" s="564"/>
      <c r="TLX30" s="3"/>
      <c r="TLY30" s="426"/>
      <c r="TLZ30" s="3"/>
      <c r="TMA30" s="564"/>
      <c r="TMB30" s="3"/>
      <c r="TMC30" s="426"/>
      <c r="TMD30" s="3"/>
      <c r="TME30" s="564"/>
      <c r="TMF30" s="3"/>
      <c r="TMG30" s="426"/>
      <c r="TMH30" s="3"/>
      <c r="TMI30" s="564"/>
      <c r="TMJ30" s="3"/>
      <c r="TMK30" s="426"/>
      <c r="TML30" s="3"/>
      <c r="TMM30" s="564"/>
      <c r="TMN30" s="3"/>
      <c r="TMO30" s="426"/>
      <c r="TMP30" s="3"/>
      <c r="TMQ30" s="564"/>
      <c r="TMR30" s="3"/>
      <c r="TMS30" s="426"/>
      <c r="TMT30" s="3"/>
      <c r="TMU30" s="564"/>
      <c r="TMV30" s="3"/>
      <c r="TMW30" s="426"/>
      <c r="TMX30" s="3"/>
      <c r="TMY30" s="564"/>
      <c r="TMZ30" s="3"/>
      <c r="TNA30" s="426"/>
      <c r="TNB30" s="3"/>
      <c r="TNC30" s="564"/>
      <c r="TND30" s="3"/>
      <c r="TNE30" s="426"/>
      <c r="TNF30" s="3"/>
      <c r="TNG30" s="564"/>
      <c r="TNH30" s="3"/>
      <c r="TNI30" s="426"/>
      <c r="TNJ30" s="3"/>
      <c r="TNK30" s="564"/>
      <c r="TNL30" s="3"/>
      <c r="TNM30" s="426"/>
      <c r="TNN30" s="3"/>
      <c r="TNO30" s="564"/>
      <c r="TNP30" s="3"/>
      <c r="TNQ30" s="426"/>
      <c r="TNR30" s="3"/>
      <c r="TNS30" s="564"/>
      <c r="TNT30" s="3"/>
      <c r="TNU30" s="426"/>
      <c r="TNV30" s="3"/>
      <c r="TNW30" s="564"/>
      <c r="TNX30" s="3"/>
      <c r="TNY30" s="426"/>
      <c r="TNZ30" s="3"/>
      <c r="TOA30" s="564"/>
      <c r="TOB30" s="3"/>
      <c r="TOC30" s="426"/>
      <c r="TOD30" s="3"/>
      <c r="TOE30" s="564"/>
      <c r="TOF30" s="3"/>
      <c r="TOG30" s="426"/>
      <c r="TOH30" s="3"/>
      <c r="TOI30" s="564"/>
      <c r="TOJ30" s="3"/>
      <c r="TOK30" s="426"/>
      <c r="TOL30" s="3"/>
      <c r="TOM30" s="564"/>
      <c r="TON30" s="3"/>
      <c r="TOO30" s="426"/>
      <c r="TOP30" s="3"/>
      <c r="TOQ30" s="564"/>
      <c r="TOR30" s="3"/>
      <c r="TOS30" s="426"/>
      <c r="TOT30" s="3"/>
      <c r="TOU30" s="564"/>
      <c r="TOV30" s="3"/>
      <c r="TOW30" s="426"/>
      <c r="TOX30" s="3"/>
      <c r="TOY30" s="564"/>
      <c r="TOZ30" s="3"/>
      <c r="TPA30" s="426"/>
      <c r="TPB30" s="3"/>
      <c r="TPC30" s="564"/>
      <c r="TPD30" s="3"/>
      <c r="TPE30" s="426"/>
      <c r="TPF30" s="3"/>
      <c r="TPG30" s="564"/>
      <c r="TPH30" s="3"/>
      <c r="TPI30" s="426"/>
      <c r="TPJ30" s="3"/>
      <c r="TPK30" s="564"/>
      <c r="TPL30" s="3"/>
      <c r="TPM30" s="426"/>
      <c r="TPN30" s="3"/>
      <c r="TPO30" s="564"/>
      <c r="TPP30" s="3"/>
      <c r="TPQ30" s="426"/>
      <c r="TPR30" s="3"/>
      <c r="TPS30" s="564"/>
      <c r="TPT30" s="3"/>
      <c r="TPU30" s="426"/>
      <c r="TPV30" s="3"/>
      <c r="TPW30" s="564"/>
      <c r="TPX30" s="3"/>
      <c r="TPY30" s="426"/>
      <c r="TPZ30" s="3"/>
      <c r="TQA30" s="564"/>
      <c r="TQB30" s="3"/>
      <c r="TQC30" s="426"/>
      <c r="TQD30" s="3"/>
      <c r="TQE30" s="564"/>
      <c r="TQF30" s="3"/>
      <c r="TQG30" s="426"/>
      <c r="TQH30" s="3"/>
      <c r="TQI30" s="564"/>
      <c r="TQJ30" s="3"/>
      <c r="TQK30" s="426"/>
      <c r="TQL30" s="3"/>
      <c r="TQM30" s="564"/>
      <c r="TQN30" s="3"/>
      <c r="TQO30" s="426"/>
      <c r="TQP30" s="3"/>
      <c r="TQQ30" s="564"/>
      <c r="TQR30" s="3"/>
      <c r="TQS30" s="426"/>
      <c r="TQT30" s="3"/>
      <c r="TQU30" s="564"/>
      <c r="TQV30" s="3"/>
      <c r="TQW30" s="426"/>
      <c r="TQX30" s="3"/>
      <c r="TQY30" s="564"/>
      <c r="TQZ30" s="3"/>
      <c r="TRA30" s="426"/>
      <c r="TRB30" s="3"/>
      <c r="TRC30" s="564"/>
      <c r="TRD30" s="3"/>
      <c r="TRE30" s="426"/>
      <c r="TRF30" s="3"/>
      <c r="TRG30" s="564"/>
      <c r="TRH30" s="3"/>
      <c r="TRI30" s="426"/>
      <c r="TRJ30" s="3"/>
      <c r="TRK30" s="564"/>
      <c r="TRL30" s="3"/>
      <c r="TRM30" s="426"/>
      <c r="TRN30" s="3"/>
      <c r="TRO30" s="564"/>
      <c r="TRP30" s="3"/>
      <c r="TRQ30" s="426"/>
      <c r="TRR30" s="3"/>
      <c r="TRS30" s="564"/>
      <c r="TRT30" s="3"/>
      <c r="TRU30" s="426"/>
      <c r="TRV30" s="3"/>
      <c r="TRW30" s="564"/>
      <c r="TRX30" s="3"/>
      <c r="TRY30" s="426"/>
      <c r="TRZ30" s="3"/>
      <c r="TSA30" s="564"/>
      <c r="TSB30" s="3"/>
      <c r="TSC30" s="426"/>
      <c r="TSD30" s="3"/>
      <c r="TSE30" s="564"/>
      <c r="TSF30" s="3"/>
      <c r="TSG30" s="426"/>
      <c r="TSH30" s="3"/>
      <c r="TSI30" s="564"/>
      <c r="TSJ30" s="3"/>
      <c r="TSK30" s="426"/>
      <c r="TSL30" s="3"/>
      <c r="TSM30" s="564"/>
      <c r="TSN30" s="3"/>
      <c r="TSO30" s="426"/>
      <c r="TSP30" s="3"/>
      <c r="TSQ30" s="564"/>
      <c r="TSR30" s="3"/>
      <c r="TSS30" s="426"/>
      <c r="TST30" s="3"/>
      <c r="TSU30" s="564"/>
      <c r="TSV30" s="3"/>
      <c r="TSW30" s="426"/>
      <c r="TSX30" s="3"/>
      <c r="TSY30" s="564"/>
      <c r="TSZ30" s="3"/>
      <c r="TTA30" s="426"/>
      <c r="TTB30" s="3"/>
      <c r="TTC30" s="564"/>
      <c r="TTD30" s="3"/>
      <c r="TTE30" s="426"/>
      <c r="TTF30" s="3"/>
      <c r="TTG30" s="564"/>
      <c r="TTH30" s="3"/>
      <c r="TTI30" s="426"/>
      <c r="TTJ30" s="3"/>
      <c r="TTK30" s="564"/>
      <c r="TTL30" s="3"/>
      <c r="TTM30" s="426"/>
      <c r="TTN30" s="3"/>
      <c r="TTO30" s="564"/>
      <c r="TTP30" s="3"/>
      <c r="TTQ30" s="426"/>
      <c r="TTR30" s="3"/>
      <c r="TTS30" s="564"/>
      <c r="TTT30" s="3"/>
      <c r="TTU30" s="426"/>
      <c r="TTV30" s="3"/>
      <c r="TTW30" s="564"/>
      <c r="TTX30" s="3"/>
      <c r="TTY30" s="426"/>
      <c r="TTZ30" s="3"/>
      <c r="TUA30" s="564"/>
      <c r="TUB30" s="3"/>
      <c r="TUC30" s="426"/>
      <c r="TUD30" s="3"/>
      <c r="TUE30" s="564"/>
      <c r="TUF30" s="3"/>
      <c r="TUG30" s="426"/>
      <c r="TUH30" s="3"/>
      <c r="TUI30" s="564"/>
      <c r="TUJ30" s="3"/>
      <c r="TUK30" s="426"/>
      <c r="TUL30" s="3"/>
      <c r="TUM30" s="564"/>
      <c r="TUN30" s="3"/>
      <c r="TUO30" s="426"/>
      <c r="TUP30" s="3"/>
      <c r="TUQ30" s="564"/>
      <c r="TUR30" s="3"/>
      <c r="TUS30" s="426"/>
      <c r="TUT30" s="3"/>
      <c r="TUU30" s="564"/>
      <c r="TUV30" s="3"/>
      <c r="TUW30" s="426"/>
      <c r="TUX30" s="3"/>
      <c r="TUY30" s="564"/>
      <c r="TUZ30" s="3"/>
      <c r="TVA30" s="426"/>
      <c r="TVB30" s="3"/>
      <c r="TVC30" s="564"/>
      <c r="TVD30" s="3"/>
      <c r="TVE30" s="426"/>
      <c r="TVF30" s="3"/>
      <c r="TVG30" s="564"/>
      <c r="TVH30" s="3"/>
      <c r="TVI30" s="426"/>
      <c r="TVJ30" s="3"/>
      <c r="TVK30" s="564"/>
      <c r="TVL30" s="3"/>
      <c r="TVM30" s="426"/>
      <c r="TVN30" s="3"/>
      <c r="TVO30" s="564"/>
      <c r="TVP30" s="3"/>
      <c r="TVQ30" s="426"/>
      <c r="TVR30" s="3"/>
      <c r="TVS30" s="564"/>
      <c r="TVT30" s="3"/>
      <c r="TVU30" s="426"/>
      <c r="TVV30" s="3"/>
      <c r="TVW30" s="564"/>
      <c r="TVX30" s="3"/>
      <c r="TVY30" s="426"/>
      <c r="TVZ30" s="3"/>
      <c r="TWA30" s="564"/>
      <c r="TWB30" s="3"/>
      <c r="TWC30" s="426"/>
      <c r="TWD30" s="3"/>
      <c r="TWE30" s="564"/>
      <c r="TWF30" s="3"/>
      <c r="TWG30" s="426"/>
      <c r="TWH30" s="3"/>
      <c r="TWI30" s="564"/>
      <c r="TWJ30" s="3"/>
      <c r="TWK30" s="426"/>
      <c r="TWL30" s="3"/>
      <c r="TWM30" s="564"/>
      <c r="TWN30" s="3"/>
      <c r="TWO30" s="426"/>
      <c r="TWP30" s="3"/>
      <c r="TWQ30" s="564"/>
      <c r="TWR30" s="3"/>
      <c r="TWS30" s="426"/>
      <c r="TWT30" s="3"/>
      <c r="TWU30" s="564"/>
      <c r="TWV30" s="3"/>
      <c r="TWW30" s="426"/>
      <c r="TWX30" s="3"/>
      <c r="TWY30" s="564"/>
      <c r="TWZ30" s="3"/>
      <c r="TXA30" s="426"/>
      <c r="TXB30" s="3"/>
      <c r="TXC30" s="564"/>
      <c r="TXD30" s="3"/>
      <c r="TXE30" s="426"/>
      <c r="TXF30" s="3"/>
      <c r="TXG30" s="564"/>
      <c r="TXH30" s="3"/>
      <c r="TXI30" s="426"/>
      <c r="TXJ30" s="3"/>
      <c r="TXK30" s="564"/>
      <c r="TXL30" s="3"/>
      <c r="TXM30" s="426"/>
      <c r="TXN30" s="3"/>
      <c r="TXO30" s="564"/>
      <c r="TXP30" s="3"/>
      <c r="TXQ30" s="426"/>
      <c r="TXR30" s="3"/>
      <c r="TXS30" s="564"/>
      <c r="TXT30" s="3"/>
      <c r="TXU30" s="426"/>
      <c r="TXV30" s="3"/>
      <c r="TXW30" s="564"/>
      <c r="TXX30" s="3"/>
      <c r="TXY30" s="426"/>
      <c r="TXZ30" s="3"/>
      <c r="TYA30" s="564"/>
      <c r="TYB30" s="3"/>
      <c r="TYC30" s="426"/>
      <c r="TYD30" s="3"/>
      <c r="TYE30" s="564"/>
      <c r="TYF30" s="3"/>
      <c r="TYG30" s="426"/>
      <c r="TYH30" s="3"/>
      <c r="TYI30" s="564"/>
      <c r="TYJ30" s="3"/>
      <c r="TYK30" s="426"/>
      <c r="TYL30" s="3"/>
      <c r="TYM30" s="564"/>
      <c r="TYN30" s="3"/>
      <c r="TYO30" s="426"/>
      <c r="TYP30" s="3"/>
      <c r="TYQ30" s="564"/>
      <c r="TYR30" s="3"/>
      <c r="TYS30" s="426"/>
      <c r="TYT30" s="3"/>
      <c r="TYU30" s="564"/>
      <c r="TYV30" s="3"/>
      <c r="TYW30" s="426"/>
      <c r="TYX30" s="3"/>
      <c r="TYY30" s="564"/>
      <c r="TYZ30" s="3"/>
      <c r="TZA30" s="426"/>
      <c r="TZB30" s="3"/>
      <c r="TZC30" s="564"/>
      <c r="TZD30" s="3"/>
      <c r="TZE30" s="426"/>
      <c r="TZF30" s="3"/>
      <c r="TZG30" s="564"/>
      <c r="TZH30" s="3"/>
      <c r="TZI30" s="426"/>
      <c r="TZJ30" s="3"/>
      <c r="TZK30" s="564"/>
      <c r="TZL30" s="3"/>
      <c r="TZM30" s="426"/>
      <c r="TZN30" s="3"/>
      <c r="TZO30" s="564"/>
      <c r="TZP30" s="3"/>
      <c r="TZQ30" s="426"/>
      <c r="TZR30" s="3"/>
      <c r="TZS30" s="564"/>
      <c r="TZT30" s="3"/>
      <c r="TZU30" s="426"/>
      <c r="TZV30" s="3"/>
      <c r="TZW30" s="564"/>
      <c r="TZX30" s="3"/>
      <c r="TZY30" s="426"/>
      <c r="TZZ30" s="3"/>
      <c r="UAA30" s="564"/>
      <c r="UAB30" s="3"/>
      <c r="UAC30" s="426"/>
      <c r="UAD30" s="3"/>
      <c r="UAE30" s="564"/>
      <c r="UAF30" s="3"/>
      <c r="UAG30" s="426"/>
      <c r="UAH30" s="3"/>
      <c r="UAI30" s="564"/>
      <c r="UAJ30" s="3"/>
      <c r="UAK30" s="426"/>
      <c r="UAL30" s="3"/>
      <c r="UAM30" s="564"/>
      <c r="UAN30" s="3"/>
      <c r="UAO30" s="426"/>
      <c r="UAP30" s="3"/>
      <c r="UAQ30" s="564"/>
      <c r="UAR30" s="3"/>
      <c r="UAS30" s="426"/>
      <c r="UAT30" s="3"/>
      <c r="UAU30" s="564"/>
      <c r="UAV30" s="3"/>
      <c r="UAW30" s="426"/>
      <c r="UAX30" s="3"/>
      <c r="UAY30" s="564"/>
      <c r="UAZ30" s="3"/>
      <c r="UBA30" s="426"/>
      <c r="UBB30" s="3"/>
      <c r="UBC30" s="564"/>
      <c r="UBD30" s="3"/>
      <c r="UBE30" s="426"/>
      <c r="UBF30" s="3"/>
      <c r="UBG30" s="564"/>
      <c r="UBH30" s="3"/>
      <c r="UBI30" s="426"/>
      <c r="UBJ30" s="3"/>
      <c r="UBK30" s="564"/>
      <c r="UBL30" s="3"/>
      <c r="UBM30" s="426"/>
      <c r="UBN30" s="3"/>
      <c r="UBO30" s="564"/>
      <c r="UBP30" s="3"/>
      <c r="UBQ30" s="426"/>
      <c r="UBR30" s="3"/>
      <c r="UBS30" s="564"/>
      <c r="UBT30" s="3"/>
      <c r="UBU30" s="426"/>
      <c r="UBV30" s="3"/>
      <c r="UBW30" s="564"/>
      <c r="UBX30" s="3"/>
      <c r="UBY30" s="426"/>
      <c r="UBZ30" s="3"/>
      <c r="UCA30" s="564"/>
      <c r="UCB30" s="3"/>
      <c r="UCC30" s="426"/>
      <c r="UCD30" s="3"/>
      <c r="UCE30" s="564"/>
      <c r="UCF30" s="3"/>
      <c r="UCG30" s="426"/>
      <c r="UCH30" s="3"/>
      <c r="UCI30" s="564"/>
      <c r="UCJ30" s="3"/>
      <c r="UCK30" s="426"/>
      <c r="UCL30" s="3"/>
      <c r="UCM30" s="564"/>
      <c r="UCN30" s="3"/>
      <c r="UCO30" s="426"/>
      <c r="UCP30" s="3"/>
      <c r="UCQ30" s="564"/>
      <c r="UCR30" s="3"/>
      <c r="UCS30" s="426"/>
      <c r="UCT30" s="3"/>
      <c r="UCU30" s="564"/>
      <c r="UCV30" s="3"/>
      <c r="UCW30" s="426"/>
      <c r="UCX30" s="3"/>
      <c r="UCY30" s="564"/>
      <c r="UCZ30" s="3"/>
      <c r="UDA30" s="426"/>
      <c r="UDB30" s="3"/>
      <c r="UDC30" s="564"/>
      <c r="UDD30" s="3"/>
      <c r="UDE30" s="426"/>
      <c r="UDF30" s="3"/>
      <c r="UDG30" s="564"/>
      <c r="UDH30" s="3"/>
      <c r="UDI30" s="426"/>
      <c r="UDJ30" s="3"/>
      <c r="UDK30" s="564"/>
      <c r="UDL30" s="3"/>
      <c r="UDM30" s="426"/>
      <c r="UDN30" s="3"/>
      <c r="UDO30" s="564"/>
      <c r="UDP30" s="3"/>
      <c r="UDQ30" s="426"/>
      <c r="UDR30" s="3"/>
      <c r="UDS30" s="564"/>
      <c r="UDT30" s="3"/>
      <c r="UDU30" s="426"/>
      <c r="UDV30" s="3"/>
      <c r="UDW30" s="564"/>
      <c r="UDX30" s="3"/>
      <c r="UDY30" s="426"/>
      <c r="UDZ30" s="3"/>
      <c r="UEA30" s="564"/>
      <c r="UEB30" s="3"/>
      <c r="UEC30" s="426"/>
      <c r="UED30" s="3"/>
      <c r="UEE30" s="564"/>
      <c r="UEF30" s="3"/>
      <c r="UEG30" s="426"/>
      <c r="UEH30" s="3"/>
      <c r="UEI30" s="564"/>
      <c r="UEJ30" s="3"/>
      <c r="UEK30" s="426"/>
      <c r="UEL30" s="3"/>
      <c r="UEM30" s="564"/>
      <c r="UEN30" s="3"/>
      <c r="UEO30" s="426"/>
      <c r="UEP30" s="3"/>
      <c r="UEQ30" s="564"/>
      <c r="UER30" s="3"/>
      <c r="UES30" s="426"/>
      <c r="UET30" s="3"/>
      <c r="UEU30" s="564"/>
      <c r="UEV30" s="3"/>
      <c r="UEW30" s="426"/>
      <c r="UEX30" s="3"/>
      <c r="UEY30" s="564"/>
      <c r="UEZ30" s="3"/>
      <c r="UFA30" s="426"/>
      <c r="UFB30" s="3"/>
      <c r="UFC30" s="564"/>
      <c r="UFD30" s="3"/>
      <c r="UFE30" s="426"/>
      <c r="UFF30" s="3"/>
      <c r="UFG30" s="564"/>
      <c r="UFH30" s="3"/>
      <c r="UFI30" s="426"/>
      <c r="UFJ30" s="3"/>
      <c r="UFK30" s="564"/>
      <c r="UFL30" s="3"/>
      <c r="UFM30" s="426"/>
      <c r="UFN30" s="3"/>
      <c r="UFO30" s="564"/>
      <c r="UFP30" s="3"/>
      <c r="UFQ30" s="426"/>
      <c r="UFR30" s="3"/>
      <c r="UFS30" s="564"/>
      <c r="UFT30" s="3"/>
      <c r="UFU30" s="426"/>
      <c r="UFV30" s="3"/>
      <c r="UFW30" s="564"/>
      <c r="UFX30" s="3"/>
      <c r="UFY30" s="426"/>
      <c r="UFZ30" s="3"/>
      <c r="UGA30" s="564"/>
      <c r="UGB30" s="3"/>
      <c r="UGC30" s="426"/>
      <c r="UGD30" s="3"/>
      <c r="UGE30" s="564"/>
      <c r="UGF30" s="3"/>
      <c r="UGG30" s="426"/>
      <c r="UGH30" s="3"/>
      <c r="UGI30" s="564"/>
      <c r="UGJ30" s="3"/>
      <c r="UGK30" s="426"/>
      <c r="UGL30" s="3"/>
      <c r="UGM30" s="564"/>
      <c r="UGN30" s="3"/>
      <c r="UGO30" s="426"/>
      <c r="UGP30" s="3"/>
      <c r="UGQ30" s="564"/>
      <c r="UGR30" s="3"/>
      <c r="UGS30" s="426"/>
      <c r="UGT30" s="3"/>
      <c r="UGU30" s="564"/>
      <c r="UGV30" s="3"/>
      <c r="UGW30" s="426"/>
      <c r="UGX30" s="3"/>
      <c r="UGY30" s="564"/>
      <c r="UGZ30" s="3"/>
      <c r="UHA30" s="426"/>
      <c r="UHB30" s="3"/>
      <c r="UHC30" s="564"/>
      <c r="UHD30" s="3"/>
      <c r="UHE30" s="426"/>
      <c r="UHF30" s="3"/>
      <c r="UHG30" s="564"/>
      <c r="UHH30" s="3"/>
      <c r="UHI30" s="426"/>
      <c r="UHJ30" s="3"/>
      <c r="UHK30" s="564"/>
      <c r="UHL30" s="3"/>
      <c r="UHM30" s="426"/>
      <c r="UHN30" s="3"/>
      <c r="UHO30" s="564"/>
      <c r="UHP30" s="3"/>
      <c r="UHQ30" s="426"/>
      <c r="UHR30" s="3"/>
      <c r="UHS30" s="564"/>
      <c r="UHT30" s="3"/>
      <c r="UHU30" s="426"/>
      <c r="UHV30" s="3"/>
      <c r="UHW30" s="564"/>
      <c r="UHX30" s="3"/>
      <c r="UHY30" s="426"/>
      <c r="UHZ30" s="3"/>
      <c r="UIA30" s="564"/>
      <c r="UIB30" s="3"/>
      <c r="UIC30" s="426"/>
      <c r="UID30" s="3"/>
      <c r="UIE30" s="564"/>
      <c r="UIF30" s="3"/>
      <c r="UIG30" s="426"/>
      <c r="UIH30" s="3"/>
      <c r="UII30" s="564"/>
      <c r="UIJ30" s="3"/>
      <c r="UIK30" s="426"/>
      <c r="UIL30" s="3"/>
      <c r="UIM30" s="564"/>
      <c r="UIN30" s="3"/>
      <c r="UIO30" s="426"/>
      <c r="UIP30" s="3"/>
      <c r="UIQ30" s="564"/>
      <c r="UIR30" s="3"/>
      <c r="UIS30" s="426"/>
      <c r="UIT30" s="3"/>
      <c r="UIU30" s="564"/>
      <c r="UIV30" s="3"/>
      <c r="UIW30" s="426"/>
      <c r="UIX30" s="3"/>
      <c r="UIY30" s="564"/>
      <c r="UIZ30" s="3"/>
      <c r="UJA30" s="426"/>
      <c r="UJB30" s="3"/>
      <c r="UJC30" s="564"/>
      <c r="UJD30" s="3"/>
      <c r="UJE30" s="426"/>
      <c r="UJF30" s="3"/>
      <c r="UJG30" s="564"/>
      <c r="UJH30" s="3"/>
      <c r="UJI30" s="426"/>
      <c r="UJJ30" s="3"/>
      <c r="UJK30" s="564"/>
      <c r="UJL30" s="3"/>
      <c r="UJM30" s="426"/>
      <c r="UJN30" s="3"/>
      <c r="UJO30" s="564"/>
      <c r="UJP30" s="3"/>
      <c r="UJQ30" s="426"/>
      <c r="UJR30" s="3"/>
      <c r="UJS30" s="564"/>
      <c r="UJT30" s="3"/>
      <c r="UJU30" s="426"/>
      <c r="UJV30" s="3"/>
      <c r="UJW30" s="564"/>
      <c r="UJX30" s="3"/>
      <c r="UJY30" s="426"/>
      <c r="UJZ30" s="3"/>
      <c r="UKA30" s="564"/>
      <c r="UKB30" s="3"/>
      <c r="UKC30" s="426"/>
      <c r="UKD30" s="3"/>
      <c r="UKE30" s="564"/>
      <c r="UKF30" s="3"/>
      <c r="UKG30" s="426"/>
      <c r="UKH30" s="3"/>
      <c r="UKI30" s="564"/>
      <c r="UKJ30" s="3"/>
      <c r="UKK30" s="426"/>
      <c r="UKL30" s="3"/>
      <c r="UKM30" s="564"/>
      <c r="UKN30" s="3"/>
      <c r="UKO30" s="426"/>
      <c r="UKP30" s="3"/>
      <c r="UKQ30" s="564"/>
      <c r="UKR30" s="3"/>
      <c r="UKS30" s="426"/>
      <c r="UKT30" s="3"/>
      <c r="UKU30" s="564"/>
      <c r="UKV30" s="3"/>
      <c r="UKW30" s="426"/>
      <c r="UKX30" s="3"/>
      <c r="UKY30" s="564"/>
      <c r="UKZ30" s="3"/>
      <c r="ULA30" s="426"/>
      <c r="ULB30" s="3"/>
      <c r="ULC30" s="564"/>
      <c r="ULD30" s="3"/>
      <c r="ULE30" s="426"/>
      <c r="ULF30" s="3"/>
      <c r="ULG30" s="564"/>
      <c r="ULH30" s="3"/>
      <c r="ULI30" s="426"/>
      <c r="ULJ30" s="3"/>
      <c r="ULK30" s="564"/>
      <c r="ULL30" s="3"/>
      <c r="ULM30" s="426"/>
      <c r="ULN30" s="3"/>
      <c r="ULO30" s="564"/>
      <c r="ULP30" s="3"/>
      <c r="ULQ30" s="426"/>
      <c r="ULR30" s="3"/>
      <c r="ULS30" s="564"/>
      <c r="ULT30" s="3"/>
      <c r="ULU30" s="426"/>
      <c r="ULV30" s="3"/>
      <c r="ULW30" s="564"/>
      <c r="ULX30" s="3"/>
      <c r="ULY30" s="426"/>
      <c r="ULZ30" s="3"/>
      <c r="UMA30" s="564"/>
      <c r="UMB30" s="3"/>
      <c r="UMC30" s="426"/>
      <c r="UMD30" s="3"/>
      <c r="UME30" s="564"/>
      <c r="UMF30" s="3"/>
      <c r="UMG30" s="426"/>
      <c r="UMH30" s="3"/>
      <c r="UMI30" s="564"/>
      <c r="UMJ30" s="3"/>
      <c r="UMK30" s="426"/>
      <c r="UML30" s="3"/>
      <c r="UMM30" s="564"/>
      <c r="UMN30" s="3"/>
      <c r="UMO30" s="426"/>
      <c r="UMP30" s="3"/>
      <c r="UMQ30" s="564"/>
      <c r="UMR30" s="3"/>
      <c r="UMS30" s="426"/>
      <c r="UMT30" s="3"/>
      <c r="UMU30" s="564"/>
      <c r="UMV30" s="3"/>
      <c r="UMW30" s="426"/>
      <c r="UMX30" s="3"/>
      <c r="UMY30" s="564"/>
      <c r="UMZ30" s="3"/>
      <c r="UNA30" s="426"/>
      <c r="UNB30" s="3"/>
      <c r="UNC30" s="564"/>
      <c r="UND30" s="3"/>
      <c r="UNE30" s="426"/>
      <c r="UNF30" s="3"/>
      <c r="UNG30" s="564"/>
      <c r="UNH30" s="3"/>
      <c r="UNI30" s="426"/>
      <c r="UNJ30" s="3"/>
      <c r="UNK30" s="564"/>
      <c r="UNL30" s="3"/>
      <c r="UNM30" s="426"/>
      <c r="UNN30" s="3"/>
      <c r="UNO30" s="564"/>
      <c r="UNP30" s="3"/>
      <c r="UNQ30" s="426"/>
      <c r="UNR30" s="3"/>
      <c r="UNS30" s="564"/>
      <c r="UNT30" s="3"/>
      <c r="UNU30" s="426"/>
      <c r="UNV30" s="3"/>
      <c r="UNW30" s="564"/>
      <c r="UNX30" s="3"/>
      <c r="UNY30" s="426"/>
      <c r="UNZ30" s="3"/>
      <c r="UOA30" s="564"/>
      <c r="UOB30" s="3"/>
      <c r="UOC30" s="426"/>
      <c r="UOD30" s="3"/>
      <c r="UOE30" s="564"/>
      <c r="UOF30" s="3"/>
      <c r="UOG30" s="426"/>
      <c r="UOH30" s="3"/>
      <c r="UOI30" s="564"/>
      <c r="UOJ30" s="3"/>
      <c r="UOK30" s="426"/>
      <c r="UOL30" s="3"/>
      <c r="UOM30" s="564"/>
      <c r="UON30" s="3"/>
      <c r="UOO30" s="426"/>
      <c r="UOP30" s="3"/>
      <c r="UOQ30" s="564"/>
      <c r="UOR30" s="3"/>
      <c r="UOS30" s="426"/>
      <c r="UOT30" s="3"/>
      <c r="UOU30" s="564"/>
      <c r="UOV30" s="3"/>
      <c r="UOW30" s="426"/>
      <c r="UOX30" s="3"/>
      <c r="UOY30" s="564"/>
      <c r="UOZ30" s="3"/>
      <c r="UPA30" s="426"/>
      <c r="UPB30" s="3"/>
      <c r="UPC30" s="564"/>
      <c r="UPD30" s="3"/>
      <c r="UPE30" s="426"/>
      <c r="UPF30" s="3"/>
      <c r="UPG30" s="564"/>
      <c r="UPH30" s="3"/>
      <c r="UPI30" s="426"/>
      <c r="UPJ30" s="3"/>
      <c r="UPK30" s="564"/>
      <c r="UPL30" s="3"/>
      <c r="UPM30" s="426"/>
      <c r="UPN30" s="3"/>
      <c r="UPO30" s="564"/>
      <c r="UPP30" s="3"/>
      <c r="UPQ30" s="426"/>
      <c r="UPR30" s="3"/>
      <c r="UPS30" s="564"/>
      <c r="UPT30" s="3"/>
      <c r="UPU30" s="426"/>
      <c r="UPV30" s="3"/>
      <c r="UPW30" s="564"/>
      <c r="UPX30" s="3"/>
      <c r="UPY30" s="426"/>
      <c r="UPZ30" s="3"/>
      <c r="UQA30" s="564"/>
      <c r="UQB30" s="3"/>
      <c r="UQC30" s="426"/>
      <c r="UQD30" s="3"/>
      <c r="UQE30" s="564"/>
      <c r="UQF30" s="3"/>
      <c r="UQG30" s="426"/>
      <c r="UQH30" s="3"/>
      <c r="UQI30" s="564"/>
      <c r="UQJ30" s="3"/>
      <c r="UQK30" s="426"/>
      <c r="UQL30" s="3"/>
      <c r="UQM30" s="564"/>
      <c r="UQN30" s="3"/>
      <c r="UQO30" s="426"/>
      <c r="UQP30" s="3"/>
      <c r="UQQ30" s="564"/>
      <c r="UQR30" s="3"/>
      <c r="UQS30" s="426"/>
      <c r="UQT30" s="3"/>
      <c r="UQU30" s="564"/>
      <c r="UQV30" s="3"/>
      <c r="UQW30" s="426"/>
      <c r="UQX30" s="3"/>
      <c r="UQY30" s="564"/>
      <c r="UQZ30" s="3"/>
      <c r="URA30" s="426"/>
      <c r="URB30" s="3"/>
      <c r="URC30" s="564"/>
      <c r="URD30" s="3"/>
      <c r="URE30" s="426"/>
      <c r="URF30" s="3"/>
      <c r="URG30" s="564"/>
      <c r="URH30" s="3"/>
      <c r="URI30" s="426"/>
      <c r="URJ30" s="3"/>
      <c r="URK30" s="564"/>
      <c r="URL30" s="3"/>
      <c r="URM30" s="426"/>
      <c r="URN30" s="3"/>
      <c r="URO30" s="564"/>
      <c r="URP30" s="3"/>
      <c r="URQ30" s="426"/>
      <c r="URR30" s="3"/>
      <c r="URS30" s="564"/>
      <c r="URT30" s="3"/>
      <c r="URU30" s="426"/>
      <c r="URV30" s="3"/>
      <c r="URW30" s="564"/>
      <c r="URX30" s="3"/>
      <c r="URY30" s="426"/>
      <c r="URZ30" s="3"/>
      <c r="USA30" s="564"/>
      <c r="USB30" s="3"/>
      <c r="USC30" s="426"/>
      <c r="USD30" s="3"/>
      <c r="USE30" s="564"/>
      <c r="USF30" s="3"/>
      <c r="USG30" s="426"/>
      <c r="USH30" s="3"/>
      <c r="USI30" s="564"/>
      <c r="USJ30" s="3"/>
      <c r="USK30" s="426"/>
      <c r="USL30" s="3"/>
      <c r="USM30" s="564"/>
      <c r="USN30" s="3"/>
      <c r="USO30" s="426"/>
      <c r="USP30" s="3"/>
      <c r="USQ30" s="564"/>
      <c r="USR30" s="3"/>
      <c r="USS30" s="426"/>
      <c r="UST30" s="3"/>
      <c r="USU30" s="564"/>
      <c r="USV30" s="3"/>
      <c r="USW30" s="426"/>
      <c r="USX30" s="3"/>
      <c r="USY30" s="564"/>
      <c r="USZ30" s="3"/>
      <c r="UTA30" s="426"/>
      <c r="UTB30" s="3"/>
      <c r="UTC30" s="564"/>
      <c r="UTD30" s="3"/>
      <c r="UTE30" s="426"/>
      <c r="UTF30" s="3"/>
      <c r="UTG30" s="564"/>
      <c r="UTH30" s="3"/>
      <c r="UTI30" s="426"/>
      <c r="UTJ30" s="3"/>
      <c r="UTK30" s="564"/>
      <c r="UTL30" s="3"/>
      <c r="UTM30" s="426"/>
      <c r="UTN30" s="3"/>
      <c r="UTO30" s="564"/>
      <c r="UTP30" s="3"/>
      <c r="UTQ30" s="426"/>
      <c r="UTR30" s="3"/>
      <c r="UTS30" s="564"/>
      <c r="UTT30" s="3"/>
      <c r="UTU30" s="426"/>
      <c r="UTV30" s="3"/>
      <c r="UTW30" s="564"/>
      <c r="UTX30" s="3"/>
      <c r="UTY30" s="426"/>
      <c r="UTZ30" s="3"/>
      <c r="UUA30" s="564"/>
      <c r="UUB30" s="3"/>
      <c r="UUC30" s="426"/>
      <c r="UUD30" s="3"/>
      <c r="UUE30" s="564"/>
      <c r="UUF30" s="3"/>
      <c r="UUG30" s="426"/>
      <c r="UUH30" s="3"/>
      <c r="UUI30" s="564"/>
      <c r="UUJ30" s="3"/>
      <c r="UUK30" s="426"/>
      <c r="UUL30" s="3"/>
      <c r="UUM30" s="564"/>
      <c r="UUN30" s="3"/>
      <c r="UUO30" s="426"/>
      <c r="UUP30" s="3"/>
      <c r="UUQ30" s="564"/>
      <c r="UUR30" s="3"/>
      <c r="UUS30" s="426"/>
      <c r="UUT30" s="3"/>
      <c r="UUU30" s="564"/>
      <c r="UUV30" s="3"/>
      <c r="UUW30" s="426"/>
      <c r="UUX30" s="3"/>
      <c r="UUY30" s="564"/>
      <c r="UUZ30" s="3"/>
      <c r="UVA30" s="426"/>
      <c r="UVB30" s="3"/>
      <c r="UVC30" s="564"/>
      <c r="UVD30" s="3"/>
      <c r="UVE30" s="426"/>
      <c r="UVF30" s="3"/>
      <c r="UVG30" s="564"/>
      <c r="UVH30" s="3"/>
      <c r="UVI30" s="426"/>
      <c r="UVJ30" s="3"/>
      <c r="UVK30" s="564"/>
      <c r="UVL30" s="3"/>
      <c r="UVM30" s="426"/>
      <c r="UVN30" s="3"/>
      <c r="UVO30" s="564"/>
      <c r="UVP30" s="3"/>
      <c r="UVQ30" s="426"/>
      <c r="UVR30" s="3"/>
      <c r="UVS30" s="564"/>
      <c r="UVT30" s="3"/>
      <c r="UVU30" s="426"/>
      <c r="UVV30" s="3"/>
      <c r="UVW30" s="564"/>
      <c r="UVX30" s="3"/>
      <c r="UVY30" s="426"/>
      <c r="UVZ30" s="3"/>
      <c r="UWA30" s="564"/>
      <c r="UWB30" s="3"/>
      <c r="UWC30" s="426"/>
      <c r="UWD30" s="3"/>
      <c r="UWE30" s="564"/>
      <c r="UWF30" s="3"/>
      <c r="UWG30" s="426"/>
      <c r="UWH30" s="3"/>
      <c r="UWI30" s="564"/>
      <c r="UWJ30" s="3"/>
      <c r="UWK30" s="426"/>
      <c r="UWL30" s="3"/>
      <c r="UWM30" s="564"/>
      <c r="UWN30" s="3"/>
      <c r="UWO30" s="426"/>
      <c r="UWP30" s="3"/>
      <c r="UWQ30" s="564"/>
      <c r="UWR30" s="3"/>
      <c r="UWS30" s="426"/>
      <c r="UWT30" s="3"/>
      <c r="UWU30" s="564"/>
      <c r="UWV30" s="3"/>
      <c r="UWW30" s="426"/>
      <c r="UWX30" s="3"/>
      <c r="UWY30" s="564"/>
      <c r="UWZ30" s="3"/>
      <c r="UXA30" s="426"/>
      <c r="UXB30" s="3"/>
      <c r="UXC30" s="564"/>
      <c r="UXD30" s="3"/>
      <c r="UXE30" s="426"/>
      <c r="UXF30" s="3"/>
      <c r="UXG30" s="564"/>
      <c r="UXH30" s="3"/>
      <c r="UXI30" s="426"/>
      <c r="UXJ30" s="3"/>
      <c r="UXK30" s="564"/>
      <c r="UXL30" s="3"/>
      <c r="UXM30" s="426"/>
      <c r="UXN30" s="3"/>
      <c r="UXO30" s="564"/>
      <c r="UXP30" s="3"/>
      <c r="UXQ30" s="426"/>
      <c r="UXR30" s="3"/>
      <c r="UXS30" s="564"/>
      <c r="UXT30" s="3"/>
      <c r="UXU30" s="426"/>
      <c r="UXV30" s="3"/>
      <c r="UXW30" s="564"/>
      <c r="UXX30" s="3"/>
      <c r="UXY30" s="426"/>
      <c r="UXZ30" s="3"/>
      <c r="UYA30" s="564"/>
      <c r="UYB30" s="3"/>
      <c r="UYC30" s="426"/>
      <c r="UYD30" s="3"/>
      <c r="UYE30" s="564"/>
      <c r="UYF30" s="3"/>
      <c r="UYG30" s="426"/>
      <c r="UYH30" s="3"/>
      <c r="UYI30" s="564"/>
      <c r="UYJ30" s="3"/>
      <c r="UYK30" s="426"/>
      <c r="UYL30" s="3"/>
      <c r="UYM30" s="564"/>
      <c r="UYN30" s="3"/>
      <c r="UYO30" s="426"/>
      <c r="UYP30" s="3"/>
      <c r="UYQ30" s="564"/>
      <c r="UYR30" s="3"/>
      <c r="UYS30" s="426"/>
      <c r="UYT30" s="3"/>
      <c r="UYU30" s="564"/>
      <c r="UYV30" s="3"/>
      <c r="UYW30" s="426"/>
      <c r="UYX30" s="3"/>
      <c r="UYY30" s="564"/>
      <c r="UYZ30" s="3"/>
      <c r="UZA30" s="426"/>
      <c r="UZB30" s="3"/>
      <c r="UZC30" s="564"/>
      <c r="UZD30" s="3"/>
      <c r="UZE30" s="426"/>
      <c r="UZF30" s="3"/>
      <c r="UZG30" s="564"/>
      <c r="UZH30" s="3"/>
      <c r="UZI30" s="426"/>
      <c r="UZJ30" s="3"/>
      <c r="UZK30" s="564"/>
      <c r="UZL30" s="3"/>
      <c r="UZM30" s="426"/>
      <c r="UZN30" s="3"/>
      <c r="UZO30" s="564"/>
      <c r="UZP30" s="3"/>
      <c r="UZQ30" s="426"/>
      <c r="UZR30" s="3"/>
      <c r="UZS30" s="564"/>
      <c r="UZT30" s="3"/>
      <c r="UZU30" s="426"/>
      <c r="UZV30" s="3"/>
      <c r="UZW30" s="564"/>
      <c r="UZX30" s="3"/>
      <c r="UZY30" s="426"/>
      <c r="UZZ30" s="3"/>
      <c r="VAA30" s="564"/>
      <c r="VAB30" s="3"/>
      <c r="VAC30" s="426"/>
      <c r="VAD30" s="3"/>
      <c r="VAE30" s="564"/>
      <c r="VAF30" s="3"/>
      <c r="VAG30" s="426"/>
      <c r="VAH30" s="3"/>
      <c r="VAI30" s="564"/>
      <c r="VAJ30" s="3"/>
      <c r="VAK30" s="426"/>
      <c r="VAL30" s="3"/>
      <c r="VAM30" s="564"/>
      <c r="VAN30" s="3"/>
      <c r="VAO30" s="426"/>
      <c r="VAP30" s="3"/>
      <c r="VAQ30" s="564"/>
      <c r="VAR30" s="3"/>
      <c r="VAS30" s="426"/>
      <c r="VAT30" s="3"/>
      <c r="VAU30" s="564"/>
      <c r="VAV30" s="3"/>
      <c r="VAW30" s="426"/>
      <c r="VAX30" s="3"/>
      <c r="VAY30" s="564"/>
      <c r="VAZ30" s="3"/>
      <c r="VBA30" s="426"/>
      <c r="VBB30" s="3"/>
      <c r="VBC30" s="564"/>
      <c r="VBD30" s="3"/>
      <c r="VBE30" s="426"/>
      <c r="VBF30" s="3"/>
      <c r="VBG30" s="564"/>
      <c r="VBH30" s="3"/>
      <c r="VBI30" s="426"/>
      <c r="VBJ30" s="3"/>
      <c r="VBK30" s="564"/>
      <c r="VBL30" s="3"/>
      <c r="VBM30" s="426"/>
      <c r="VBN30" s="3"/>
      <c r="VBO30" s="564"/>
      <c r="VBP30" s="3"/>
      <c r="VBQ30" s="426"/>
      <c r="VBR30" s="3"/>
      <c r="VBS30" s="564"/>
      <c r="VBT30" s="3"/>
      <c r="VBU30" s="426"/>
      <c r="VBV30" s="3"/>
      <c r="VBW30" s="564"/>
      <c r="VBX30" s="3"/>
      <c r="VBY30" s="426"/>
      <c r="VBZ30" s="3"/>
      <c r="VCA30" s="564"/>
      <c r="VCB30" s="3"/>
      <c r="VCC30" s="426"/>
      <c r="VCD30" s="3"/>
      <c r="VCE30" s="564"/>
      <c r="VCF30" s="3"/>
      <c r="VCG30" s="426"/>
      <c r="VCH30" s="3"/>
      <c r="VCI30" s="564"/>
      <c r="VCJ30" s="3"/>
      <c r="VCK30" s="426"/>
      <c r="VCL30" s="3"/>
      <c r="VCM30" s="564"/>
      <c r="VCN30" s="3"/>
      <c r="VCO30" s="426"/>
      <c r="VCP30" s="3"/>
      <c r="VCQ30" s="564"/>
      <c r="VCR30" s="3"/>
      <c r="VCS30" s="426"/>
      <c r="VCT30" s="3"/>
      <c r="VCU30" s="564"/>
      <c r="VCV30" s="3"/>
      <c r="VCW30" s="426"/>
      <c r="VCX30" s="3"/>
      <c r="VCY30" s="564"/>
      <c r="VCZ30" s="3"/>
      <c r="VDA30" s="426"/>
      <c r="VDB30" s="3"/>
      <c r="VDC30" s="564"/>
      <c r="VDD30" s="3"/>
      <c r="VDE30" s="426"/>
      <c r="VDF30" s="3"/>
      <c r="VDG30" s="564"/>
      <c r="VDH30" s="3"/>
      <c r="VDI30" s="426"/>
      <c r="VDJ30" s="3"/>
      <c r="VDK30" s="564"/>
      <c r="VDL30" s="3"/>
      <c r="VDM30" s="426"/>
      <c r="VDN30" s="3"/>
      <c r="VDO30" s="564"/>
      <c r="VDP30" s="3"/>
      <c r="VDQ30" s="426"/>
      <c r="VDR30" s="3"/>
      <c r="VDS30" s="564"/>
      <c r="VDT30" s="3"/>
      <c r="VDU30" s="426"/>
      <c r="VDV30" s="3"/>
      <c r="VDW30" s="564"/>
      <c r="VDX30" s="3"/>
      <c r="VDY30" s="426"/>
      <c r="VDZ30" s="3"/>
      <c r="VEA30" s="564"/>
      <c r="VEB30" s="3"/>
      <c r="VEC30" s="426"/>
      <c r="VED30" s="3"/>
      <c r="VEE30" s="564"/>
      <c r="VEF30" s="3"/>
      <c r="VEG30" s="426"/>
      <c r="VEH30" s="3"/>
      <c r="VEI30" s="564"/>
      <c r="VEJ30" s="3"/>
      <c r="VEK30" s="426"/>
      <c r="VEL30" s="3"/>
      <c r="VEM30" s="564"/>
      <c r="VEN30" s="3"/>
      <c r="VEO30" s="426"/>
      <c r="VEP30" s="3"/>
      <c r="VEQ30" s="564"/>
      <c r="VER30" s="3"/>
      <c r="VES30" s="426"/>
      <c r="VET30" s="3"/>
      <c r="VEU30" s="564"/>
      <c r="VEV30" s="3"/>
      <c r="VEW30" s="426"/>
      <c r="VEX30" s="3"/>
      <c r="VEY30" s="564"/>
      <c r="VEZ30" s="3"/>
      <c r="VFA30" s="426"/>
      <c r="VFB30" s="3"/>
      <c r="VFC30" s="564"/>
      <c r="VFD30" s="3"/>
      <c r="VFE30" s="426"/>
      <c r="VFF30" s="3"/>
      <c r="VFG30" s="564"/>
      <c r="VFH30" s="3"/>
      <c r="VFI30" s="426"/>
      <c r="VFJ30" s="3"/>
      <c r="VFK30" s="564"/>
      <c r="VFL30" s="3"/>
      <c r="VFM30" s="426"/>
      <c r="VFN30" s="3"/>
      <c r="VFO30" s="564"/>
      <c r="VFP30" s="3"/>
      <c r="VFQ30" s="426"/>
      <c r="VFR30" s="3"/>
      <c r="VFS30" s="564"/>
      <c r="VFT30" s="3"/>
      <c r="VFU30" s="426"/>
      <c r="VFV30" s="3"/>
      <c r="VFW30" s="564"/>
      <c r="VFX30" s="3"/>
      <c r="VFY30" s="426"/>
      <c r="VFZ30" s="3"/>
      <c r="VGA30" s="564"/>
      <c r="VGB30" s="3"/>
      <c r="VGC30" s="426"/>
      <c r="VGD30" s="3"/>
      <c r="VGE30" s="564"/>
      <c r="VGF30" s="3"/>
      <c r="VGG30" s="426"/>
      <c r="VGH30" s="3"/>
      <c r="VGI30" s="564"/>
      <c r="VGJ30" s="3"/>
      <c r="VGK30" s="426"/>
      <c r="VGL30" s="3"/>
      <c r="VGM30" s="564"/>
      <c r="VGN30" s="3"/>
      <c r="VGO30" s="426"/>
      <c r="VGP30" s="3"/>
      <c r="VGQ30" s="564"/>
      <c r="VGR30" s="3"/>
      <c r="VGS30" s="426"/>
      <c r="VGT30" s="3"/>
      <c r="VGU30" s="564"/>
      <c r="VGV30" s="3"/>
      <c r="VGW30" s="426"/>
      <c r="VGX30" s="3"/>
      <c r="VGY30" s="564"/>
      <c r="VGZ30" s="3"/>
      <c r="VHA30" s="426"/>
      <c r="VHB30" s="3"/>
      <c r="VHC30" s="564"/>
      <c r="VHD30" s="3"/>
      <c r="VHE30" s="426"/>
      <c r="VHF30" s="3"/>
      <c r="VHG30" s="564"/>
      <c r="VHH30" s="3"/>
      <c r="VHI30" s="426"/>
      <c r="VHJ30" s="3"/>
      <c r="VHK30" s="564"/>
      <c r="VHL30" s="3"/>
      <c r="VHM30" s="426"/>
      <c r="VHN30" s="3"/>
      <c r="VHO30" s="564"/>
      <c r="VHP30" s="3"/>
      <c r="VHQ30" s="426"/>
      <c r="VHR30" s="3"/>
      <c r="VHS30" s="564"/>
      <c r="VHT30" s="3"/>
      <c r="VHU30" s="426"/>
      <c r="VHV30" s="3"/>
      <c r="VHW30" s="564"/>
      <c r="VHX30" s="3"/>
      <c r="VHY30" s="426"/>
      <c r="VHZ30" s="3"/>
      <c r="VIA30" s="564"/>
      <c r="VIB30" s="3"/>
      <c r="VIC30" s="426"/>
      <c r="VID30" s="3"/>
      <c r="VIE30" s="564"/>
      <c r="VIF30" s="3"/>
      <c r="VIG30" s="426"/>
      <c r="VIH30" s="3"/>
      <c r="VII30" s="564"/>
      <c r="VIJ30" s="3"/>
      <c r="VIK30" s="426"/>
      <c r="VIL30" s="3"/>
      <c r="VIM30" s="564"/>
      <c r="VIN30" s="3"/>
      <c r="VIO30" s="426"/>
      <c r="VIP30" s="3"/>
      <c r="VIQ30" s="564"/>
      <c r="VIR30" s="3"/>
      <c r="VIS30" s="426"/>
      <c r="VIT30" s="3"/>
      <c r="VIU30" s="564"/>
      <c r="VIV30" s="3"/>
      <c r="VIW30" s="426"/>
      <c r="VIX30" s="3"/>
      <c r="VIY30" s="564"/>
      <c r="VIZ30" s="3"/>
      <c r="VJA30" s="426"/>
      <c r="VJB30" s="3"/>
      <c r="VJC30" s="564"/>
      <c r="VJD30" s="3"/>
      <c r="VJE30" s="426"/>
      <c r="VJF30" s="3"/>
      <c r="VJG30" s="564"/>
      <c r="VJH30" s="3"/>
      <c r="VJI30" s="426"/>
      <c r="VJJ30" s="3"/>
      <c r="VJK30" s="564"/>
      <c r="VJL30" s="3"/>
      <c r="VJM30" s="426"/>
      <c r="VJN30" s="3"/>
      <c r="VJO30" s="564"/>
      <c r="VJP30" s="3"/>
      <c r="VJQ30" s="426"/>
      <c r="VJR30" s="3"/>
      <c r="VJS30" s="564"/>
      <c r="VJT30" s="3"/>
      <c r="VJU30" s="426"/>
      <c r="VJV30" s="3"/>
      <c r="VJW30" s="564"/>
      <c r="VJX30" s="3"/>
      <c r="VJY30" s="426"/>
      <c r="VJZ30" s="3"/>
      <c r="VKA30" s="564"/>
      <c r="VKB30" s="3"/>
      <c r="VKC30" s="426"/>
      <c r="VKD30" s="3"/>
      <c r="VKE30" s="564"/>
      <c r="VKF30" s="3"/>
      <c r="VKG30" s="426"/>
      <c r="VKH30" s="3"/>
      <c r="VKI30" s="564"/>
      <c r="VKJ30" s="3"/>
      <c r="VKK30" s="426"/>
      <c r="VKL30" s="3"/>
      <c r="VKM30" s="564"/>
      <c r="VKN30" s="3"/>
      <c r="VKO30" s="426"/>
      <c r="VKP30" s="3"/>
      <c r="VKQ30" s="564"/>
      <c r="VKR30" s="3"/>
      <c r="VKS30" s="426"/>
      <c r="VKT30" s="3"/>
      <c r="VKU30" s="564"/>
      <c r="VKV30" s="3"/>
      <c r="VKW30" s="426"/>
      <c r="VKX30" s="3"/>
      <c r="VKY30" s="564"/>
      <c r="VKZ30" s="3"/>
      <c r="VLA30" s="426"/>
      <c r="VLB30" s="3"/>
      <c r="VLC30" s="564"/>
      <c r="VLD30" s="3"/>
      <c r="VLE30" s="426"/>
      <c r="VLF30" s="3"/>
      <c r="VLG30" s="564"/>
      <c r="VLH30" s="3"/>
      <c r="VLI30" s="426"/>
      <c r="VLJ30" s="3"/>
      <c r="VLK30" s="564"/>
      <c r="VLL30" s="3"/>
      <c r="VLM30" s="426"/>
      <c r="VLN30" s="3"/>
      <c r="VLO30" s="564"/>
      <c r="VLP30" s="3"/>
      <c r="VLQ30" s="426"/>
      <c r="VLR30" s="3"/>
      <c r="VLS30" s="564"/>
      <c r="VLT30" s="3"/>
      <c r="VLU30" s="426"/>
      <c r="VLV30" s="3"/>
      <c r="VLW30" s="564"/>
      <c r="VLX30" s="3"/>
      <c r="VLY30" s="426"/>
      <c r="VLZ30" s="3"/>
      <c r="VMA30" s="564"/>
      <c r="VMB30" s="3"/>
      <c r="VMC30" s="426"/>
      <c r="VMD30" s="3"/>
      <c r="VME30" s="564"/>
      <c r="VMF30" s="3"/>
      <c r="VMG30" s="426"/>
      <c r="VMH30" s="3"/>
      <c r="VMI30" s="564"/>
      <c r="VMJ30" s="3"/>
      <c r="VMK30" s="426"/>
      <c r="VML30" s="3"/>
      <c r="VMM30" s="564"/>
      <c r="VMN30" s="3"/>
      <c r="VMO30" s="426"/>
      <c r="VMP30" s="3"/>
      <c r="VMQ30" s="564"/>
      <c r="VMR30" s="3"/>
      <c r="VMS30" s="426"/>
      <c r="VMT30" s="3"/>
      <c r="VMU30" s="564"/>
      <c r="VMV30" s="3"/>
      <c r="VMW30" s="426"/>
      <c r="VMX30" s="3"/>
      <c r="VMY30" s="564"/>
      <c r="VMZ30" s="3"/>
      <c r="VNA30" s="426"/>
      <c r="VNB30" s="3"/>
      <c r="VNC30" s="564"/>
      <c r="VND30" s="3"/>
      <c r="VNE30" s="426"/>
      <c r="VNF30" s="3"/>
      <c r="VNG30" s="564"/>
      <c r="VNH30" s="3"/>
      <c r="VNI30" s="426"/>
      <c r="VNJ30" s="3"/>
      <c r="VNK30" s="564"/>
      <c r="VNL30" s="3"/>
      <c r="VNM30" s="426"/>
      <c r="VNN30" s="3"/>
      <c r="VNO30" s="564"/>
      <c r="VNP30" s="3"/>
      <c r="VNQ30" s="426"/>
      <c r="VNR30" s="3"/>
      <c r="VNS30" s="564"/>
      <c r="VNT30" s="3"/>
      <c r="VNU30" s="426"/>
      <c r="VNV30" s="3"/>
      <c r="VNW30" s="564"/>
      <c r="VNX30" s="3"/>
      <c r="VNY30" s="426"/>
      <c r="VNZ30" s="3"/>
      <c r="VOA30" s="564"/>
      <c r="VOB30" s="3"/>
      <c r="VOC30" s="426"/>
      <c r="VOD30" s="3"/>
      <c r="VOE30" s="564"/>
      <c r="VOF30" s="3"/>
      <c r="VOG30" s="426"/>
      <c r="VOH30" s="3"/>
      <c r="VOI30" s="564"/>
      <c r="VOJ30" s="3"/>
      <c r="VOK30" s="426"/>
      <c r="VOL30" s="3"/>
      <c r="VOM30" s="564"/>
      <c r="VON30" s="3"/>
      <c r="VOO30" s="426"/>
      <c r="VOP30" s="3"/>
      <c r="VOQ30" s="564"/>
      <c r="VOR30" s="3"/>
      <c r="VOS30" s="426"/>
      <c r="VOT30" s="3"/>
      <c r="VOU30" s="564"/>
      <c r="VOV30" s="3"/>
      <c r="VOW30" s="426"/>
      <c r="VOX30" s="3"/>
      <c r="VOY30" s="564"/>
      <c r="VOZ30" s="3"/>
      <c r="VPA30" s="426"/>
      <c r="VPB30" s="3"/>
      <c r="VPC30" s="564"/>
      <c r="VPD30" s="3"/>
      <c r="VPE30" s="426"/>
      <c r="VPF30" s="3"/>
      <c r="VPG30" s="564"/>
      <c r="VPH30" s="3"/>
      <c r="VPI30" s="426"/>
      <c r="VPJ30" s="3"/>
      <c r="VPK30" s="564"/>
      <c r="VPL30" s="3"/>
      <c r="VPM30" s="426"/>
      <c r="VPN30" s="3"/>
      <c r="VPO30" s="564"/>
      <c r="VPP30" s="3"/>
      <c r="VPQ30" s="426"/>
      <c r="VPR30" s="3"/>
      <c r="VPS30" s="564"/>
      <c r="VPT30" s="3"/>
      <c r="VPU30" s="426"/>
      <c r="VPV30" s="3"/>
      <c r="VPW30" s="564"/>
      <c r="VPX30" s="3"/>
      <c r="VPY30" s="426"/>
      <c r="VPZ30" s="3"/>
      <c r="VQA30" s="564"/>
      <c r="VQB30" s="3"/>
      <c r="VQC30" s="426"/>
      <c r="VQD30" s="3"/>
      <c r="VQE30" s="564"/>
      <c r="VQF30" s="3"/>
      <c r="VQG30" s="426"/>
      <c r="VQH30" s="3"/>
      <c r="VQI30" s="564"/>
      <c r="VQJ30" s="3"/>
      <c r="VQK30" s="426"/>
      <c r="VQL30" s="3"/>
      <c r="VQM30" s="564"/>
      <c r="VQN30" s="3"/>
      <c r="VQO30" s="426"/>
      <c r="VQP30" s="3"/>
      <c r="VQQ30" s="564"/>
      <c r="VQR30" s="3"/>
      <c r="VQS30" s="426"/>
      <c r="VQT30" s="3"/>
      <c r="VQU30" s="564"/>
      <c r="VQV30" s="3"/>
      <c r="VQW30" s="426"/>
      <c r="VQX30" s="3"/>
      <c r="VQY30" s="564"/>
      <c r="VQZ30" s="3"/>
      <c r="VRA30" s="426"/>
      <c r="VRB30" s="3"/>
      <c r="VRC30" s="564"/>
      <c r="VRD30" s="3"/>
      <c r="VRE30" s="426"/>
      <c r="VRF30" s="3"/>
      <c r="VRG30" s="564"/>
      <c r="VRH30" s="3"/>
      <c r="VRI30" s="426"/>
      <c r="VRJ30" s="3"/>
      <c r="VRK30" s="564"/>
      <c r="VRL30" s="3"/>
      <c r="VRM30" s="426"/>
      <c r="VRN30" s="3"/>
      <c r="VRO30" s="564"/>
      <c r="VRP30" s="3"/>
      <c r="VRQ30" s="426"/>
      <c r="VRR30" s="3"/>
      <c r="VRS30" s="564"/>
      <c r="VRT30" s="3"/>
      <c r="VRU30" s="426"/>
      <c r="VRV30" s="3"/>
      <c r="VRW30" s="564"/>
      <c r="VRX30" s="3"/>
      <c r="VRY30" s="426"/>
      <c r="VRZ30" s="3"/>
      <c r="VSA30" s="564"/>
      <c r="VSB30" s="3"/>
      <c r="VSC30" s="426"/>
      <c r="VSD30" s="3"/>
      <c r="VSE30" s="564"/>
      <c r="VSF30" s="3"/>
      <c r="VSG30" s="426"/>
      <c r="VSH30" s="3"/>
      <c r="VSI30" s="564"/>
      <c r="VSJ30" s="3"/>
      <c r="VSK30" s="426"/>
      <c r="VSL30" s="3"/>
      <c r="VSM30" s="564"/>
      <c r="VSN30" s="3"/>
      <c r="VSO30" s="426"/>
      <c r="VSP30" s="3"/>
      <c r="VSQ30" s="564"/>
      <c r="VSR30" s="3"/>
      <c r="VSS30" s="426"/>
      <c r="VST30" s="3"/>
      <c r="VSU30" s="564"/>
      <c r="VSV30" s="3"/>
      <c r="VSW30" s="426"/>
      <c r="VSX30" s="3"/>
      <c r="VSY30" s="564"/>
      <c r="VSZ30" s="3"/>
      <c r="VTA30" s="426"/>
      <c r="VTB30" s="3"/>
      <c r="VTC30" s="564"/>
      <c r="VTD30" s="3"/>
      <c r="VTE30" s="426"/>
      <c r="VTF30" s="3"/>
      <c r="VTG30" s="564"/>
      <c r="VTH30" s="3"/>
      <c r="VTI30" s="426"/>
      <c r="VTJ30" s="3"/>
      <c r="VTK30" s="564"/>
      <c r="VTL30" s="3"/>
      <c r="VTM30" s="426"/>
      <c r="VTN30" s="3"/>
      <c r="VTO30" s="564"/>
      <c r="VTP30" s="3"/>
      <c r="VTQ30" s="426"/>
      <c r="VTR30" s="3"/>
      <c r="VTS30" s="564"/>
      <c r="VTT30" s="3"/>
      <c r="VTU30" s="426"/>
      <c r="VTV30" s="3"/>
      <c r="VTW30" s="564"/>
      <c r="VTX30" s="3"/>
      <c r="VTY30" s="426"/>
      <c r="VTZ30" s="3"/>
      <c r="VUA30" s="564"/>
      <c r="VUB30" s="3"/>
      <c r="VUC30" s="426"/>
      <c r="VUD30" s="3"/>
      <c r="VUE30" s="564"/>
      <c r="VUF30" s="3"/>
      <c r="VUG30" s="426"/>
      <c r="VUH30" s="3"/>
      <c r="VUI30" s="564"/>
      <c r="VUJ30" s="3"/>
      <c r="VUK30" s="426"/>
      <c r="VUL30" s="3"/>
      <c r="VUM30" s="564"/>
      <c r="VUN30" s="3"/>
      <c r="VUO30" s="426"/>
      <c r="VUP30" s="3"/>
      <c r="VUQ30" s="564"/>
      <c r="VUR30" s="3"/>
      <c r="VUS30" s="426"/>
      <c r="VUT30" s="3"/>
      <c r="VUU30" s="564"/>
      <c r="VUV30" s="3"/>
      <c r="VUW30" s="426"/>
      <c r="VUX30" s="3"/>
      <c r="VUY30" s="564"/>
      <c r="VUZ30" s="3"/>
      <c r="VVA30" s="426"/>
      <c r="VVB30" s="3"/>
      <c r="VVC30" s="564"/>
      <c r="VVD30" s="3"/>
      <c r="VVE30" s="426"/>
      <c r="VVF30" s="3"/>
      <c r="VVG30" s="564"/>
      <c r="VVH30" s="3"/>
      <c r="VVI30" s="426"/>
      <c r="VVJ30" s="3"/>
      <c r="VVK30" s="564"/>
      <c r="VVL30" s="3"/>
      <c r="VVM30" s="426"/>
      <c r="VVN30" s="3"/>
      <c r="VVO30" s="564"/>
      <c r="VVP30" s="3"/>
      <c r="VVQ30" s="426"/>
      <c r="VVR30" s="3"/>
      <c r="VVS30" s="564"/>
      <c r="VVT30" s="3"/>
      <c r="VVU30" s="426"/>
      <c r="VVV30" s="3"/>
      <c r="VVW30" s="564"/>
      <c r="VVX30" s="3"/>
      <c r="VVY30" s="426"/>
      <c r="VVZ30" s="3"/>
      <c r="VWA30" s="564"/>
      <c r="VWB30" s="3"/>
      <c r="VWC30" s="426"/>
      <c r="VWD30" s="3"/>
      <c r="VWE30" s="564"/>
      <c r="VWF30" s="3"/>
      <c r="VWG30" s="426"/>
      <c r="VWH30" s="3"/>
      <c r="VWI30" s="564"/>
      <c r="VWJ30" s="3"/>
      <c r="VWK30" s="426"/>
      <c r="VWL30" s="3"/>
      <c r="VWM30" s="564"/>
      <c r="VWN30" s="3"/>
      <c r="VWO30" s="426"/>
      <c r="VWP30" s="3"/>
      <c r="VWQ30" s="564"/>
      <c r="VWR30" s="3"/>
      <c r="VWS30" s="426"/>
      <c r="VWT30" s="3"/>
      <c r="VWU30" s="564"/>
      <c r="VWV30" s="3"/>
      <c r="VWW30" s="426"/>
      <c r="VWX30" s="3"/>
      <c r="VWY30" s="564"/>
      <c r="VWZ30" s="3"/>
      <c r="VXA30" s="426"/>
      <c r="VXB30" s="3"/>
      <c r="VXC30" s="564"/>
      <c r="VXD30" s="3"/>
      <c r="VXE30" s="426"/>
      <c r="VXF30" s="3"/>
      <c r="VXG30" s="564"/>
      <c r="VXH30" s="3"/>
      <c r="VXI30" s="426"/>
      <c r="VXJ30" s="3"/>
      <c r="VXK30" s="564"/>
      <c r="VXL30" s="3"/>
      <c r="VXM30" s="426"/>
      <c r="VXN30" s="3"/>
      <c r="VXO30" s="564"/>
      <c r="VXP30" s="3"/>
      <c r="VXQ30" s="426"/>
      <c r="VXR30" s="3"/>
      <c r="VXS30" s="564"/>
      <c r="VXT30" s="3"/>
      <c r="VXU30" s="426"/>
      <c r="VXV30" s="3"/>
      <c r="VXW30" s="564"/>
      <c r="VXX30" s="3"/>
      <c r="VXY30" s="426"/>
      <c r="VXZ30" s="3"/>
      <c r="VYA30" s="564"/>
      <c r="VYB30" s="3"/>
      <c r="VYC30" s="426"/>
      <c r="VYD30" s="3"/>
      <c r="VYE30" s="564"/>
      <c r="VYF30" s="3"/>
      <c r="VYG30" s="426"/>
      <c r="VYH30" s="3"/>
      <c r="VYI30" s="564"/>
      <c r="VYJ30" s="3"/>
      <c r="VYK30" s="426"/>
      <c r="VYL30" s="3"/>
      <c r="VYM30" s="564"/>
      <c r="VYN30" s="3"/>
      <c r="VYO30" s="426"/>
      <c r="VYP30" s="3"/>
      <c r="VYQ30" s="564"/>
      <c r="VYR30" s="3"/>
      <c r="VYS30" s="426"/>
      <c r="VYT30" s="3"/>
      <c r="VYU30" s="564"/>
      <c r="VYV30" s="3"/>
      <c r="VYW30" s="426"/>
      <c r="VYX30" s="3"/>
      <c r="VYY30" s="564"/>
      <c r="VYZ30" s="3"/>
      <c r="VZA30" s="426"/>
      <c r="VZB30" s="3"/>
      <c r="VZC30" s="564"/>
      <c r="VZD30" s="3"/>
      <c r="VZE30" s="426"/>
      <c r="VZF30" s="3"/>
      <c r="VZG30" s="564"/>
      <c r="VZH30" s="3"/>
      <c r="VZI30" s="426"/>
      <c r="VZJ30" s="3"/>
      <c r="VZK30" s="564"/>
      <c r="VZL30" s="3"/>
      <c r="VZM30" s="426"/>
      <c r="VZN30" s="3"/>
      <c r="VZO30" s="564"/>
      <c r="VZP30" s="3"/>
      <c r="VZQ30" s="426"/>
      <c r="VZR30" s="3"/>
      <c r="VZS30" s="564"/>
      <c r="VZT30" s="3"/>
      <c r="VZU30" s="426"/>
      <c r="VZV30" s="3"/>
      <c r="VZW30" s="564"/>
      <c r="VZX30" s="3"/>
      <c r="VZY30" s="426"/>
      <c r="VZZ30" s="3"/>
      <c r="WAA30" s="564"/>
      <c r="WAB30" s="3"/>
      <c r="WAC30" s="426"/>
      <c r="WAD30" s="3"/>
      <c r="WAE30" s="564"/>
      <c r="WAF30" s="3"/>
      <c r="WAG30" s="426"/>
      <c r="WAH30" s="3"/>
      <c r="WAI30" s="564"/>
      <c r="WAJ30" s="3"/>
      <c r="WAK30" s="426"/>
      <c r="WAL30" s="3"/>
      <c r="WAM30" s="564"/>
      <c r="WAN30" s="3"/>
      <c r="WAO30" s="426"/>
      <c r="WAP30" s="3"/>
      <c r="WAQ30" s="564"/>
      <c r="WAR30" s="3"/>
      <c r="WAS30" s="426"/>
      <c r="WAT30" s="3"/>
      <c r="WAU30" s="564"/>
      <c r="WAV30" s="3"/>
      <c r="WAW30" s="426"/>
      <c r="WAX30" s="3"/>
      <c r="WAY30" s="564"/>
      <c r="WAZ30" s="3"/>
      <c r="WBA30" s="426"/>
      <c r="WBB30" s="3"/>
      <c r="WBC30" s="564"/>
      <c r="WBD30" s="3"/>
      <c r="WBE30" s="426"/>
      <c r="WBF30" s="3"/>
      <c r="WBG30" s="564"/>
      <c r="WBH30" s="3"/>
      <c r="WBI30" s="426"/>
      <c r="WBJ30" s="3"/>
      <c r="WBK30" s="564"/>
      <c r="WBL30" s="3"/>
      <c r="WBM30" s="426"/>
      <c r="WBN30" s="3"/>
      <c r="WBO30" s="564"/>
      <c r="WBP30" s="3"/>
      <c r="WBQ30" s="426"/>
      <c r="WBR30" s="3"/>
      <c r="WBS30" s="564"/>
      <c r="WBT30" s="3"/>
      <c r="WBU30" s="426"/>
      <c r="WBV30" s="3"/>
      <c r="WBW30" s="564"/>
      <c r="WBX30" s="3"/>
      <c r="WBY30" s="426"/>
      <c r="WBZ30" s="3"/>
      <c r="WCA30" s="564"/>
      <c r="WCB30" s="3"/>
      <c r="WCC30" s="426"/>
      <c r="WCD30" s="3"/>
      <c r="WCE30" s="564"/>
      <c r="WCF30" s="3"/>
      <c r="WCG30" s="426"/>
      <c r="WCH30" s="3"/>
      <c r="WCI30" s="564"/>
      <c r="WCJ30" s="3"/>
      <c r="WCK30" s="426"/>
      <c r="WCL30" s="3"/>
      <c r="WCM30" s="564"/>
      <c r="WCN30" s="3"/>
      <c r="WCO30" s="426"/>
      <c r="WCP30" s="3"/>
      <c r="WCQ30" s="564"/>
      <c r="WCR30" s="3"/>
      <c r="WCS30" s="426"/>
      <c r="WCT30" s="3"/>
      <c r="WCU30" s="564"/>
      <c r="WCV30" s="3"/>
      <c r="WCW30" s="426"/>
      <c r="WCX30" s="3"/>
      <c r="WCY30" s="564"/>
      <c r="WCZ30" s="3"/>
      <c r="WDA30" s="426"/>
      <c r="WDB30" s="3"/>
      <c r="WDC30" s="564"/>
      <c r="WDD30" s="3"/>
      <c r="WDE30" s="426"/>
      <c r="WDF30" s="3"/>
      <c r="WDG30" s="564"/>
      <c r="WDH30" s="3"/>
      <c r="WDI30" s="426"/>
      <c r="WDJ30" s="3"/>
      <c r="WDK30" s="564"/>
      <c r="WDL30" s="3"/>
      <c r="WDM30" s="426"/>
      <c r="WDN30" s="3"/>
      <c r="WDO30" s="564"/>
      <c r="WDP30" s="3"/>
      <c r="WDQ30" s="426"/>
      <c r="WDR30" s="3"/>
      <c r="WDS30" s="564"/>
      <c r="WDT30" s="3"/>
      <c r="WDU30" s="426"/>
      <c r="WDV30" s="3"/>
      <c r="WDW30" s="564"/>
      <c r="WDX30" s="3"/>
      <c r="WDY30" s="426"/>
      <c r="WDZ30" s="3"/>
      <c r="WEA30" s="564"/>
      <c r="WEB30" s="3"/>
      <c r="WEC30" s="426"/>
      <c r="WED30" s="3"/>
      <c r="WEE30" s="564"/>
      <c r="WEF30" s="3"/>
      <c r="WEG30" s="426"/>
      <c r="WEH30" s="3"/>
      <c r="WEI30" s="564"/>
      <c r="WEJ30" s="3"/>
      <c r="WEK30" s="426"/>
      <c r="WEL30" s="3"/>
      <c r="WEM30" s="564"/>
      <c r="WEN30" s="3"/>
      <c r="WEO30" s="426"/>
      <c r="WEP30" s="3"/>
      <c r="WEQ30" s="564"/>
      <c r="WER30" s="3"/>
      <c r="WES30" s="426"/>
      <c r="WET30" s="3"/>
      <c r="WEU30" s="564"/>
      <c r="WEV30" s="3"/>
      <c r="WEW30" s="426"/>
      <c r="WEX30" s="3"/>
      <c r="WEY30" s="564"/>
      <c r="WEZ30" s="3"/>
      <c r="WFA30" s="426"/>
      <c r="WFB30" s="3"/>
      <c r="WFC30" s="564"/>
      <c r="WFD30" s="3"/>
      <c r="WFE30" s="426"/>
      <c r="WFF30" s="3"/>
      <c r="WFG30" s="564"/>
      <c r="WFH30" s="3"/>
      <c r="WFI30" s="426"/>
      <c r="WFJ30" s="3"/>
      <c r="WFK30" s="564"/>
      <c r="WFL30" s="3"/>
      <c r="WFM30" s="426"/>
      <c r="WFN30" s="3"/>
      <c r="WFO30" s="564"/>
      <c r="WFP30" s="3"/>
      <c r="WFQ30" s="426"/>
      <c r="WFR30" s="3"/>
      <c r="WFS30" s="564"/>
      <c r="WFT30" s="3"/>
      <c r="WFU30" s="426"/>
      <c r="WFV30" s="3"/>
      <c r="WFW30" s="564"/>
      <c r="WFX30" s="3"/>
      <c r="WFY30" s="426"/>
      <c r="WFZ30" s="3"/>
      <c r="WGA30" s="564"/>
      <c r="WGB30" s="3"/>
      <c r="WGC30" s="426"/>
      <c r="WGD30" s="3"/>
      <c r="WGE30" s="564"/>
      <c r="WGF30" s="3"/>
      <c r="WGG30" s="426"/>
      <c r="WGH30" s="3"/>
      <c r="WGI30" s="564"/>
      <c r="WGJ30" s="3"/>
      <c r="WGK30" s="426"/>
      <c r="WGL30" s="3"/>
      <c r="WGM30" s="564"/>
      <c r="WGN30" s="3"/>
      <c r="WGO30" s="426"/>
      <c r="WGP30" s="3"/>
      <c r="WGQ30" s="564"/>
      <c r="WGR30" s="3"/>
      <c r="WGS30" s="426"/>
      <c r="WGT30" s="3"/>
      <c r="WGU30" s="564"/>
      <c r="WGV30" s="3"/>
      <c r="WGW30" s="426"/>
      <c r="WGX30" s="3"/>
      <c r="WGY30" s="564"/>
      <c r="WGZ30" s="3"/>
      <c r="WHA30" s="426"/>
      <c r="WHB30" s="3"/>
      <c r="WHC30" s="564"/>
      <c r="WHD30" s="3"/>
      <c r="WHE30" s="426"/>
      <c r="WHF30" s="3"/>
      <c r="WHG30" s="564"/>
      <c r="WHH30" s="3"/>
      <c r="WHI30" s="426"/>
      <c r="WHJ30" s="3"/>
      <c r="WHK30" s="564"/>
      <c r="WHL30" s="3"/>
      <c r="WHM30" s="426"/>
      <c r="WHN30" s="3"/>
      <c r="WHO30" s="564"/>
      <c r="WHP30" s="3"/>
      <c r="WHQ30" s="426"/>
      <c r="WHR30" s="3"/>
      <c r="WHS30" s="564"/>
      <c r="WHT30" s="3"/>
      <c r="WHU30" s="426"/>
      <c r="WHV30" s="3"/>
      <c r="WHW30" s="564"/>
      <c r="WHX30" s="3"/>
      <c r="WHY30" s="426"/>
      <c r="WHZ30" s="3"/>
      <c r="WIA30" s="564"/>
      <c r="WIB30" s="3"/>
      <c r="WIC30" s="426"/>
      <c r="WID30" s="3"/>
      <c r="WIE30" s="564"/>
      <c r="WIF30" s="3"/>
      <c r="WIG30" s="426"/>
      <c r="WIH30" s="3"/>
      <c r="WII30" s="564"/>
      <c r="WIJ30" s="3"/>
      <c r="WIK30" s="426"/>
      <c r="WIL30" s="3"/>
      <c r="WIM30" s="564"/>
      <c r="WIN30" s="3"/>
      <c r="WIO30" s="426"/>
      <c r="WIP30" s="3"/>
      <c r="WIQ30" s="564"/>
      <c r="WIR30" s="3"/>
      <c r="WIS30" s="426"/>
      <c r="WIT30" s="3"/>
      <c r="WIU30" s="564"/>
      <c r="WIV30" s="3"/>
      <c r="WIW30" s="426"/>
      <c r="WIX30" s="3"/>
      <c r="WIY30" s="564"/>
      <c r="WIZ30" s="3"/>
      <c r="WJA30" s="426"/>
      <c r="WJB30" s="3"/>
      <c r="WJC30" s="564"/>
      <c r="WJD30" s="3"/>
      <c r="WJE30" s="426"/>
      <c r="WJF30" s="3"/>
      <c r="WJG30" s="564"/>
      <c r="WJH30" s="3"/>
      <c r="WJI30" s="426"/>
      <c r="WJJ30" s="3"/>
      <c r="WJK30" s="564"/>
      <c r="WJL30" s="3"/>
      <c r="WJM30" s="426"/>
      <c r="WJN30" s="3"/>
      <c r="WJO30" s="564"/>
      <c r="WJP30" s="3"/>
      <c r="WJQ30" s="426"/>
      <c r="WJR30" s="3"/>
      <c r="WJS30" s="564"/>
      <c r="WJT30" s="3"/>
      <c r="WJU30" s="426"/>
      <c r="WJV30" s="3"/>
      <c r="WJW30" s="564"/>
      <c r="WJX30" s="3"/>
      <c r="WJY30" s="426"/>
      <c r="WJZ30" s="3"/>
      <c r="WKA30" s="564"/>
      <c r="WKB30" s="3"/>
      <c r="WKC30" s="426"/>
      <c r="WKD30" s="3"/>
      <c r="WKE30" s="564"/>
      <c r="WKF30" s="3"/>
      <c r="WKG30" s="426"/>
      <c r="WKH30" s="3"/>
      <c r="WKI30" s="564"/>
      <c r="WKJ30" s="3"/>
      <c r="WKK30" s="426"/>
      <c r="WKL30" s="3"/>
      <c r="WKM30" s="564"/>
      <c r="WKN30" s="3"/>
      <c r="WKO30" s="426"/>
      <c r="WKP30" s="3"/>
      <c r="WKQ30" s="564"/>
      <c r="WKR30" s="3"/>
      <c r="WKS30" s="426"/>
      <c r="WKT30" s="3"/>
      <c r="WKU30" s="564"/>
      <c r="WKV30" s="3"/>
      <c r="WKW30" s="426"/>
      <c r="WKX30" s="3"/>
      <c r="WKY30" s="564"/>
      <c r="WKZ30" s="3"/>
      <c r="WLA30" s="426"/>
      <c r="WLB30" s="3"/>
      <c r="WLC30" s="564"/>
      <c r="WLD30" s="3"/>
      <c r="WLE30" s="426"/>
      <c r="WLF30" s="3"/>
      <c r="WLG30" s="564"/>
      <c r="WLH30" s="3"/>
      <c r="WLI30" s="426"/>
      <c r="WLJ30" s="3"/>
      <c r="WLK30" s="564"/>
      <c r="WLL30" s="3"/>
      <c r="WLM30" s="426"/>
      <c r="WLN30" s="3"/>
      <c r="WLO30" s="564"/>
      <c r="WLP30" s="3"/>
      <c r="WLQ30" s="426"/>
      <c r="WLR30" s="3"/>
      <c r="WLS30" s="564"/>
      <c r="WLT30" s="3"/>
      <c r="WLU30" s="426"/>
      <c r="WLV30" s="3"/>
      <c r="WLW30" s="564"/>
      <c r="WLX30" s="3"/>
      <c r="WLY30" s="426"/>
      <c r="WLZ30" s="3"/>
      <c r="WMA30" s="564"/>
      <c r="WMB30" s="3"/>
      <c r="WMC30" s="426"/>
      <c r="WMD30" s="3"/>
      <c r="WME30" s="564"/>
      <c r="WMF30" s="3"/>
      <c r="WMG30" s="426"/>
      <c r="WMH30" s="3"/>
      <c r="WMI30" s="564"/>
      <c r="WMJ30" s="3"/>
      <c r="WMK30" s="426"/>
      <c r="WML30" s="3"/>
      <c r="WMM30" s="564"/>
      <c r="WMN30" s="3"/>
      <c r="WMO30" s="426"/>
      <c r="WMP30" s="3"/>
      <c r="WMQ30" s="564"/>
      <c r="WMR30" s="3"/>
      <c r="WMS30" s="426"/>
      <c r="WMT30" s="3"/>
      <c r="WMU30" s="564"/>
      <c r="WMV30" s="3"/>
      <c r="WMW30" s="426"/>
      <c r="WMX30" s="3"/>
      <c r="WMY30" s="564"/>
      <c r="WMZ30" s="3"/>
      <c r="WNA30" s="426"/>
      <c r="WNB30" s="3"/>
      <c r="WNC30" s="564"/>
      <c r="WND30" s="3"/>
      <c r="WNE30" s="426"/>
      <c r="WNF30" s="3"/>
      <c r="WNG30" s="564"/>
      <c r="WNH30" s="3"/>
      <c r="WNI30" s="426"/>
      <c r="WNJ30" s="3"/>
      <c r="WNK30" s="564"/>
      <c r="WNL30" s="3"/>
      <c r="WNM30" s="426"/>
      <c r="WNN30" s="3"/>
      <c r="WNO30" s="564"/>
      <c r="WNP30" s="3"/>
      <c r="WNQ30" s="426"/>
      <c r="WNR30" s="3"/>
      <c r="WNS30" s="564"/>
      <c r="WNT30" s="3"/>
      <c r="WNU30" s="426"/>
      <c r="WNV30" s="3"/>
      <c r="WNW30" s="564"/>
      <c r="WNX30" s="3"/>
      <c r="WNY30" s="426"/>
      <c r="WNZ30" s="3"/>
      <c r="WOA30" s="564"/>
      <c r="WOB30" s="3"/>
      <c r="WOC30" s="426"/>
      <c r="WOD30" s="3"/>
      <c r="WOE30" s="564"/>
      <c r="WOF30" s="3"/>
      <c r="WOG30" s="426"/>
      <c r="WOH30" s="3"/>
      <c r="WOI30" s="564"/>
      <c r="WOJ30" s="3"/>
      <c r="WOK30" s="426"/>
      <c r="WOL30" s="3"/>
      <c r="WOM30" s="564"/>
      <c r="WON30" s="3"/>
      <c r="WOO30" s="426"/>
      <c r="WOP30" s="3"/>
      <c r="WOQ30" s="564"/>
      <c r="WOR30" s="3"/>
      <c r="WOS30" s="426"/>
      <c r="WOT30" s="3"/>
      <c r="WOU30" s="564"/>
      <c r="WOV30" s="3"/>
      <c r="WOW30" s="426"/>
      <c r="WOX30" s="3"/>
      <c r="WOY30" s="564"/>
      <c r="WOZ30" s="3"/>
      <c r="WPA30" s="426"/>
      <c r="WPB30" s="3"/>
      <c r="WPC30" s="564"/>
      <c r="WPD30" s="3"/>
      <c r="WPE30" s="426"/>
      <c r="WPF30" s="3"/>
      <c r="WPG30" s="564"/>
      <c r="WPH30" s="3"/>
      <c r="WPI30" s="426"/>
      <c r="WPJ30" s="3"/>
      <c r="WPK30" s="564"/>
      <c r="WPL30" s="3"/>
      <c r="WPM30" s="426"/>
      <c r="WPN30" s="3"/>
      <c r="WPO30" s="564"/>
      <c r="WPP30" s="3"/>
      <c r="WPQ30" s="426"/>
      <c r="WPR30" s="3"/>
      <c r="WPS30" s="564"/>
      <c r="WPT30" s="3"/>
      <c r="WPU30" s="426"/>
      <c r="WPV30" s="3"/>
      <c r="WPW30" s="564"/>
      <c r="WPX30" s="3"/>
      <c r="WPY30" s="426"/>
      <c r="WPZ30" s="3"/>
      <c r="WQA30" s="564"/>
      <c r="WQB30" s="3"/>
      <c r="WQC30" s="426"/>
      <c r="WQD30" s="3"/>
      <c r="WQE30" s="564"/>
      <c r="WQF30" s="3"/>
      <c r="WQG30" s="426"/>
      <c r="WQH30" s="3"/>
      <c r="WQI30" s="564"/>
      <c r="WQJ30" s="3"/>
      <c r="WQK30" s="426"/>
      <c r="WQL30" s="3"/>
      <c r="WQM30" s="564"/>
      <c r="WQN30" s="3"/>
      <c r="WQO30" s="426"/>
      <c r="WQP30" s="3"/>
      <c r="WQQ30" s="564"/>
      <c r="WQR30" s="3"/>
      <c r="WQS30" s="426"/>
      <c r="WQT30" s="3"/>
      <c r="WQU30" s="564"/>
      <c r="WQV30" s="3"/>
      <c r="WQW30" s="426"/>
      <c r="WQX30" s="3"/>
      <c r="WQY30" s="564"/>
      <c r="WQZ30" s="3"/>
      <c r="WRA30" s="426"/>
      <c r="WRB30" s="3"/>
      <c r="WRC30" s="564"/>
      <c r="WRD30" s="3"/>
      <c r="WRE30" s="426"/>
      <c r="WRF30" s="3"/>
      <c r="WRG30" s="564"/>
      <c r="WRH30" s="3"/>
      <c r="WRI30" s="426"/>
      <c r="WRJ30" s="3"/>
      <c r="WRK30" s="564"/>
      <c r="WRL30" s="3"/>
      <c r="WRM30" s="426"/>
      <c r="WRN30" s="3"/>
      <c r="WRO30" s="564"/>
      <c r="WRP30" s="3"/>
      <c r="WRQ30" s="426"/>
      <c r="WRR30" s="3"/>
      <c r="WRS30" s="564"/>
      <c r="WRT30" s="3"/>
      <c r="WRU30" s="426"/>
      <c r="WRV30" s="3"/>
      <c r="WRW30" s="564"/>
      <c r="WRX30" s="3"/>
      <c r="WRY30" s="426"/>
      <c r="WRZ30" s="3"/>
      <c r="WSA30" s="564"/>
      <c r="WSB30" s="3"/>
      <c r="WSC30" s="426"/>
      <c r="WSD30" s="3"/>
      <c r="WSE30" s="564"/>
      <c r="WSF30" s="3"/>
      <c r="WSG30" s="426"/>
      <c r="WSH30" s="3"/>
      <c r="WSI30" s="564"/>
      <c r="WSJ30" s="3"/>
      <c r="WSK30" s="426"/>
      <c r="WSL30" s="3"/>
      <c r="WSM30" s="564"/>
      <c r="WSN30" s="3"/>
      <c r="WSO30" s="426"/>
      <c r="WSP30" s="3"/>
      <c r="WSQ30" s="564"/>
      <c r="WSR30" s="3"/>
      <c r="WSS30" s="426"/>
      <c r="WST30" s="3"/>
      <c r="WSU30" s="564"/>
      <c r="WSV30" s="3"/>
      <c r="WSW30" s="426"/>
      <c r="WSX30" s="3"/>
      <c r="WSY30" s="564"/>
      <c r="WSZ30" s="3"/>
      <c r="WTA30" s="426"/>
      <c r="WTB30" s="3"/>
      <c r="WTC30" s="564"/>
      <c r="WTD30" s="3"/>
      <c r="WTE30" s="426"/>
      <c r="WTF30" s="3"/>
      <c r="WTG30" s="564"/>
      <c r="WTH30" s="3"/>
      <c r="WTI30" s="426"/>
      <c r="WTJ30" s="3"/>
      <c r="WTK30" s="564"/>
      <c r="WTL30" s="3"/>
      <c r="WTM30" s="426"/>
      <c r="WTN30" s="3"/>
      <c r="WTO30" s="564"/>
      <c r="WTP30" s="3"/>
      <c r="WTQ30" s="426"/>
      <c r="WTR30" s="3"/>
      <c r="WTS30" s="564"/>
      <c r="WTT30" s="3"/>
      <c r="WTU30" s="426"/>
      <c r="WTV30" s="3"/>
      <c r="WTW30" s="564"/>
      <c r="WTX30" s="3"/>
      <c r="WTY30" s="426"/>
      <c r="WTZ30" s="3"/>
      <c r="WUA30" s="564"/>
      <c r="WUB30" s="3"/>
      <c r="WUC30" s="426"/>
      <c r="WUD30" s="3"/>
      <c r="WUE30" s="564"/>
      <c r="WUF30" s="3"/>
      <c r="WUG30" s="426"/>
      <c r="WUH30" s="3"/>
      <c r="WUI30" s="564"/>
      <c r="WUJ30" s="3"/>
      <c r="WUK30" s="426"/>
      <c r="WUL30" s="3"/>
      <c r="WUM30" s="564"/>
      <c r="WUN30" s="3"/>
      <c r="WUO30" s="426"/>
      <c r="WUP30" s="3"/>
      <c r="WUQ30" s="564"/>
      <c r="WUR30" s="3"/>
      <c r="WUS30" s="426"/>
      <c r="WUT30" s="3"/>
      <c r="WUU30" s="564"/>
      <c r="WUV30" s="3"/>
      <c r="WUW30" s="426"/>
      <c r="WUX30" s="3"/>
      <c r="WUY30" s="564"/>
      <c r="WUZ30" s="3"/>
      <c r="WVA30" s="426"/>
      <c r="WVB30" s="3"/>
      <c r="WVC30" s="564"/>
      <c r="WVD30" s="3"/>
      <c r="WVE30" s="426"/>
      <c r="WVF30" s="3"/>
      <c r="WVG30" s="564"/>
      <c r="WVH30" s="3"/>
      <c r="WVI30" s="426"/>
      <c r="WVJ30" s="3"/>
      <c r="WVK30" s="564"/>
      <c r="WVL30" s="3"/>
      <c r="WVM30" s="426"/>
      <c r="WVN30" s="3"/>
      <c r="WVO30" s="564"/>
      <c r="WVP30" s="3"/>
      <c r="WVQ30" s="426"/>
      <c r="WVR30" s="3"/>
      <c r="WVS30" s="564"/>
      <c r="WVT30" s="3"/>
      <c r="WVU30" s="426"/>
      <c r="WVV30" s="3"/>
      <c r="WVW30" s="564"/>
      <c r="WVX30" s="3"/>
      <c r="WVY30" s="426"/>
      <c r="WVZ30" s="3"/>
      <c r="WWA30" s="564"/>
      <c r="WWB30" s="3"/>
      <c r="WWC30" s="426"/>
      <c r="WWD30" s="3"/>
      <c r="WWE30" s="564"/>
      <c r="WWF30" s="3"/>
      <c r="WWG30" s="426"/>
      <c r="WWH30" s="3"/>
      <c r="WWI30" s="564"/>
      <c r="WWJ30" s="3"/>
      <c r="WWK30" s="426"/>
      <c r="WWL30" s="3"/>
      <c r="WWM30" s="564"/>
      <c r="WWN30" s="3"/>
      <c r="WWO30" s="426"/>
      <c r="WWP30" s="3"/>
      <c r="WWQ30" s="564"/>
      <c r="WWR30" s="3"/>
      <c r="WWS30" s="426"/>
      <c r="WWT30" s="3"/>
      <c r="WWU30" s="564"/>
      <c r="WWV30" s="3"/>
      <c r="WWW30" s="426"/>
      <c r="WWX30" s="3"/>
      <c r="WWY30" s="564"/>
      <c r="WWZ30" s="3"/>
      <c r="WXA30" s="426"/>
      <c r="WXB30" s="3"/>
      <c r="WXC30" s="564"/>
      <c r="WXD30" s="3"/>
      <c r="WXE30" s="426"/>
      <c r="WXF30" s="3"/>
      <c r="WXG30" s="564"/>
      <c r="WXH30" s="3"/>
      <c r="WXI30" s="426"/>
      <c r="WXJ30" s="3"/>
      <c r="WXK30" s="564"/>
      <c r="WXL30" s="3"/>
      <c r="WXM30" s="426"/>
      <c r="WXN30" s="3"/>
      <c r="WXO30" s="564"/>
      <c r="WXP30" s="3"/>
      <c r="WXQ30" s="426"/>
      <c r="WXR30" s="3"/>
      <c r="WXS30" s="564"/>
      <c r="WXT30" s="3"/>
      <c r="WXU30" s="426"/>
      <c r="WXV30" s="3"/>
      <c r="WXW30" s="564"/>
      <c r="WXX30" s="3"/>
      <c r="WXY30" s="426"/>
      <c r="WXZ30" s="3"/>
      <c r="WYA30" s="564"/>
      <c r="WYB30" s="3"/>
      <c r="WYC30" s="426"/>
      <c r="WYD30" s="3"/>
      <c r="WYE30" s="564"/>
      <c r="WYF30" s="3"/>
      <c r="WYG30" s="426"/>
      <c r="WYH30" s="3"/>
      <c r="WYI30" s="564"/>
      <c r="WYJ30" s="3"/>
      <c r="WYK30" s="426"/>
      <c r="WYL30" s="3"/>
      <c r="WYM30" s="564"/>
      <c r="WYN30" s="3"/>
      <c r="WYO30" s="426"/>
      <c r="WYP30" s="3"/>
      <c r="WYQ30" s="564"/>
      <c r="WYR30" s="3"/>
      <c r="WYS30" s="426"/>
      <c r="WYT30" s="3"/>
      <c r="WYU30" s="564"/>
      <c r="WYV30" s="3"/>
      <c r="WYW30" s="426"/>
      <c r="WYX30" s="3"/>
      <c r="WYY30" s="564"/>
      <c r="WYZ30" s="3"/>
      <c r="WZA30" s="426"/>
      <c r="WZB30" s="3"/>
      <c r="WZC30" s="564"/>
      <c r="WZD30" s="3"/>
      <c r="WZE30" s="426"/>
      <c r="WZF30" s="3"/>
      <c r="WZG30" s="564"/>
      <c r="WZH30" s="3"/>
      <c r="WZI30" s="426"/>
      <c r="WZJ30" s="3"/>
      <c r="WZK30" s="564"/>
      <c r="WZL30" s="3"/>
      <c r="WZM30" s="426"/>
      <c r="WZN30" s="3"/>
      <c r="WZO30" s="564"/>
      <c r="WZP30" s="3"/>
      <c r="WZQ30" s="426"/>
      <c r="WZR30" s="3"/>
      <c r="WZS30" s="564"/>
      <c r="WZT30" s="3"/>
      <c r="WZU30" s="426"/>
      <c r="WZV30" s="3"/>
      <c r="WZW30" s="564"/>
      <c r="WZX30" s="3"/>
      <c r="WZY30" s="426"/>
      <c r="WZZ30" s="3"/>
      <c r="XAA30" s="564"/>
      <c r="XAB30" s="3"/>
      <c r="XAC30" s="426"/>
      <c r="XAD30" s="3"/>
      <c r="XAE30" s="564"/>
      <c r="XAF30" s="3"/>
      <c r="XAG30" s="426"/>
      <c r="XAH30" s="3"/>
      <c r="XAI30" s="564"/>
      <c r="XAJ30" s="3"/>
      <c r="XAK30" s="426"/>
      <c r="XAL30" s="3"/>
      <c r="XAM30" s="564"/>
      <c r="XAN30" s="3"/>
      <c r="XAO30" s="426"/>
      <c r="XAP30" s="3"/>
      <c r="XAQ30" s="564"/>
      <c r="XAR30" s="3"/>
      <c r="XAS30" s="426"/>
      <c r="XAT30" s="3"/>
      <c r="XAU30" s="564"/>
      <c r="XAV30" s="3"/>
      <c r="XAW30" s="426"/>
      <c r="XAX30" s="3"/>
      <c r="XAY30" s="564"/>
      <c r="XAZ30" s="3"/>
      <c r="XBA30" s="426"/>
      <c r="XBB30" s="3"/>
      <c r="XBC30" s="564"/>
      <c r="XBD30" s="3"/>
      <c r="XBE30" s="426"/>
      <c r="XBF30" s="3"/>
      <c r="XBG30" s="564"/>
      <c r="XBH30" s="3"/>
      <c r="XBI30" s="426"/>
      <c r="XBJ30" s="3"/>
      <c r="XBK30" s="564"/>
      <c r="XBL30" s="3"/>
      <c r="XBM30" s="426"/>
      <c r="XBN30" s="3"/>
      <c r="XBO30" s="564"/>
      <c r="XBP30" s="3"/>
      <c r="XBQ30" s="426"/>
      <c r="XBR30" s="3"/>
      <c r="XBS30" s="564"/>
      <c r="XBT30" s="3"/>
      <c r="XBU30" s="426"/>
      <c r="XBV30" s="3"/>
      <c r="XBW30" s="564"/>
      <c r="XBX30" s="3"/>
      <c r="XBY30" s="426"/>
      <c r="XBZ30" s="3"/>
      <c r="XCA30" s="564"/>
      <c r="XCB30" s="3"/>
      <c r="XCC30" s="426"/>
      <c r="XCD30" s="3"/>
      <c r="XCE30" s="564"/>
      <c r="XCF30" s="3"/>
      <c r="XCG30" s="426"/>
      <c r="XCH30" s="3"/>
      <c r="XCI30" s="564"/>
      <c r="XCJ30" s="3"/>
      <c r="XCK30" s="426"/>
      <c r="XCL30" s="3"/>
      <c r="XCM30" s="564"/>
      <c r="XCN30" s="3"/>
      <c r="XCO30" s="426"/>
      <c r="XCP30" s="3"/>
      <c r="XCQ30" s="564"/>
      <c r="XCR30" s="3"/>
      <c r="XCS30" s="426"/>
      <c r="XCT30" s="3"/>
      <c r="XCU30" s="564"/>
      <c r="XCV30" s="3"/>
      <c r="XCW30" s="426"/>
      <c r="XCX30" s="3"/>
      <c r="XCY30" s="564"/>
      <c r="XCZ30" s="3"/>
      <c r="XDA30" s="426"/>
      <c r="XDB30" s="3"/>
      <c r="XDC30" s="564"/>
      <c r="XDD30" s="3"/>
      <c r="XDE30" s="426"/>
      <c r="XDF30" s="3"/>
      <c r="XDG30" s="564"/>
      <c r="XDH30" s="3"/>
      <c r="XDI30" s="426"/>
      <c r="XDJ30" s="3"/>
      <c r="XDK30" s="564"/>
      <c r="XDL30" s="3"/>
      <c r="XDM30" s="426"/>
      <c r="XDN30" s="3"/>
      <c r="XDO30" s="564"/>
      <c r="XDP30" s="3"/>
      <c r="XDQ30" s="426"/>
      <c r="XDR30" s="3"/>
      <c r="XDS30" s="564"/>
      <c r="XDT30" s="3"/>
      <c r="XDU30" s="426"/>
      <c r="XDV30" s="3"/>
      <c r="XDW30" s="564"/>
      <c r="XDX30" s="3"/>
      <c r="XDY30" s="426"/>
      <c r="XDZ30" s="3"/>
      <c r="XEA30" s="564"/>
      <c r="XEB30" s="3"/>
      <c r="XEC30" s="426"/>
      <c r="XED30" s="3"/>
      <c r="XEE30" s="564"/>
      <c r="XEF30" s="3"/>
      <c r="XEG30" s="426"/>
      <c r="XEH30" s="3"/>
      <c r="XEI30" s="564"/>
      <c r="XEJ30" s="3"/>
      <c r="XEK30" s="426"/>
      <c r="XEL30" s="3"/>
      <c r="XEM30" s="564"/>
      <c r="XEN30" s="3"/>
      <c r="XEO30" s="426"/>
      <c r="XEP30" s="3"/>
      <c r="XEQ30" s="564"/>
      <c r="XER30" s="3"/>
      <c r="XES30" s="426"/>
      <c r="XET30" s="3"/>
      <c r="XEU30" s="564"/>
      <c r="XEV30" s="3"/>
      <c r="XEW30" s="426"/>
      <c r="XEX30" s="3"/>
      <c r="XEY30" s="564"/>
      <c r="XEZ30" s="3"/>
      <c r="XFA30" s="426"/>
      <c r="XFB30" s="3"/>
      <c r="XFC30" s="564"/>
      <c r="XFD30" s="3"/>
    </row>
    <row r="31" spans="1:16384" x14ac:dyDescent="0.3">
      <c r="A31" s="426"/>
    </row>
    <row r="32" spans="1:16384" ht="23.25" x14ac:dyDescent="0.35">
      <c r="B32" s="379" t="s">
        <v>833</v>
      </c>
    </row>
  </sheetData>
  <mergeCells count="8">
    <mergeCell ref="A26:D26"/>
    <mergeCell ref="C6:C7"/>
    <mergeCell ref="D6:D7"/>
    <mergeCell ref="A1:D1"/>
    <mergeCell ref="A2:D2"/>
    <mergeCell ref="A3:D3"/>
    <mergeCell ref="A6:B7"/>
    <mergeCell ref="B4:C4"/>
  </mergeCells>
  <printOptions horizontalCentered="1"/>
  <pageMargins left="0.39370078740157483" right="0.39370078740157483" top="0.74803149606299213" bottom="0.74803149606299213" header="0.31496062992125984" footer="0.31496062992125984"/>
  <pageSetup scale="9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523"/>
  <sheetViews>
    <sheetView view="pageBreakPreview" topLeftCell="A391" zoomScale="106" zoomScaleNormal="100" zoomScaleSheetLayoutView="106" workbookViewId="0">
      <selection activeCell="C513" sqref="C513"/>
    </sheetView>
  </sheetViews>
  <sheetFormatPr baseColWidth="10" defaultRowHeight="15" x14ac:dyDescent="0.25"/>
  <cols>
    <col min="1" max="1" width="29" customWidth="1"/>
    <col min="2" max="2" width="38.5703125" customWidth="1"/>
    <col min="3" max="3" width="46.140625" style="1076" customWidth="1"/>
    <col min="4" max="4" width="11.42578125" customWidth="1"/>
  </cols>
  <sheetData>
    <row r="1" spans="1:3" ht="15.75" x14ac:dyDescent="0.25">
      <c r="A1" s="1485" t="s">
        <v>2417</v>
      </c>
      <c r="B1" s="1485">
        <f>'ETCA-I-01'!A1:G1</f>
        <v>0</v>
      </c>
      <c r="C1" s="1485"/>
    </row>
    <row r="2" spans="1:3" ht="15.75" x14ac:dyDescent="0.25">
      <c r="A2" s="1485" t="s">
        <v>1055</v>
      </c>
      <c r="B2" s="1485"/>
      <c r="C2" s="1485"/>
    </row>
    <row r="3" spans="1:3" ht="15.75" x14ac:dyDescent="0.25">
      <c r="A3" s="1485" t="str">
        <f>'ETCA-I-01'!A3</f>
        <v>Al 30 de Septiembre de 2020</v>
      </c>
      <c r="B3" s="1485"/>
      <c r="C3" s="1485"/>
    </row>
    <row r="4" spans="1:3" ht="15.75" thickBot="1" x14ac:dyDescent="0.3"/>
    <row r="5" spans="1:3" x14ac:dyDescent="0.25">
      <c r="A5" s="1497" t="s">
        <v>825</v>
      </c>
      <c r="B5" s="1497" t="s">
        <v>241</v>
      </c>
      <c r="C5" s="1077" t="s">
        <v>1056</v>
      </c>
    </row>
    <row r="6" spans="1:3" ht="24" x14ac:dyDescent="0.25">
      <c r="A6" s="1498"/>
      <c r="B6" s="1498"/>
      <c r="C6" s="1078" t="s">
        <v>1057</v>
      </c>
    </row>
    <row r="7" spans="1:3" x14ac:dyDescent="0.25">
      <c r="A7" s="785">
        <v>1</v>
      </c>
      <c r="B7" s="785" t="s">
        <v>1058</v>
      </c>
      <c r="C7" s="1079"/>
    </row>
    <row r="8" spans="1:3" x14ac:dyDescent="0.25">
      <c r="A8" s="785"/>
      <c r="B8" s="785"/>
      <c r="C8" s="1080"/>
    </row>
    <row r="9" spans="1:3" x14ac:dyDescent="0.25">
      <c r="A9" s="785">
        <v>1.1000000000000001</v>
      </c>
      <c r="B9" s="785" t="s">
        <v>1059</v>
      </c>
      <c r="C9" s="1079"/>
    </row>
    <row r="10" spans="1:3" x14ac:dyDescent="0.25">
      <c r="A10" s="785"/>
      <c r="B10" s="785"/>
      <c r="C10" s="1080"/>
    </row>
    <row r="11" spans="1:3" x14ac:dyDescent="0.25">
      <c r="A11" s="785" t="s">
        <v>1060</v>
      </c>
      <c r="B11" s="785" t="s">
        <v>193</v>
      </c>
      <c r="C11" s="1080"/>
    </row>
    <row r="12" spans="1:3" ht="24" x14ac:dyDescent="0.25">
      <c r="A12" s="785" t="s">
        <v>1061</v>
      </c>
      <c r="B12" s="785" t="s">
        <v>1062</v>
      </c>
      <c r="C12" s="1081"/>
    </row>
    <row r="13" spans="1:3" x14ac:dyDescent="0.25">
      <c r="A13" s="793"/>
      <c r="B13" s="786"/>
      <c r="C13" s="1080"/>
    </row>
    <row r="14" spans="1:3" x14ac:dyDescent="0.25">
      <c r="A14" s="793" t="s">
        <v>1063</v>
      </c>
      <c r="B14" s="786" t="s">
        <v>1064</v>
      </c>
      <c r="C14" s="1080"/>
    </row>
    <row r="15" spans="1:3" x14ac:dyDescent="0.25">
      <c r="A15" s="793" t="s">
        <v>1065</v>
      </c>
      <c r="B15" s="793" t="s">
        <v>1066</v>
      </c>
      <c r="C15" s="1093">
        <v>0</v>
      </c>
    </row>
    <row r="16" spans="1:3" x14ac:dyDescent="0.25">
      <c r="A16" s="785"/>
      <c r="B16" s="785"/>
      <c r="C16" s="1081"/>
    </row>
    <row r="17" spans="1:3" ht="24" x14ac:dyDescent="0.25">
      <c r="A17" s="793" t="s">
        <v>1067</v>
      </c>
      <c r="B17" s="786" t="s">
        <v>1068</v>
      </c>
      <c r="C17" s="1080"/>
    </row>
    <row r="18" spans="1:3" x14ac:dyDescent="0.25">
      <c r="A18" s="793" t="s">
        <v>1069</v>
      </c>
      <c r="B18" s="793" t="s">
        <v>1066</v>
      </c>
      <c r="C18" s="1093">
        <v>0</v>
      </c>
    </row>
    <row r="19" spans="1:3" x14ac:dyDescent="0.25">
      <c r="A19" s="785"/>
      <c r="B19" s="785"/>
      <c r="C19" s="1081"/>
    </row>
    <row r="20" spans="1:3" x14ac:dyDescent="0.25">
      <c r="A20" s="793" t="s">
        <v>1070</v>
      </c>
      <c r="B20" s="786" t="s">
        <v>1071</v>
      </c>
      <c r="C20" s="1080"/>
    </row>
    <row r="21" spans="1:3" x14ac:dyDescent="0.25">
      <c r="A21" s="785"/>
      <c r="B21" s="785"/>
      <c r="C21" s="1081"/>
    </row>
    <row r="22" spans="1:3" ht="24" x14ac:dyDescent="0.25">
      <c r="A22" s="785" t="s">
        <v>1072</v>
      </c>
      <c r="B22" s="785" t="s">
        <v>1073</v>
      </c>
      <c r="C22" s="1081"/>
    </row>
    <row r="23" spans="1:3" x14ac:dyDescent="0.25">
      <c r="A23" s="793" t="s">
        <v>1074</v>
      </c>
      <c r="B23" s="793" t="s">
        <v>1075</v>
      </c>
      <c r="C23" s="1093">
        <v>0</v>
      </c>
    </row>
    <row r="24" spans="1:3" x14ac:dyDescent="0.25">
      <c r="A24" s="793"/>
      <c r="B24" s="793"/>
      <c r="C24" s="1057"/>
    </row>
    <row r="25" spans="1:3" x14ac:dyDescent="0.25">
      <c r="A25" s="785" t="s">
        <v>1076</v>
      </c>
      <c r="B25" s="785" t="s">
        <v>1077</v>
      </c>
      <c r="C25" s="1093">
        <v>0</v>
      </c>
    </row>
    <row r="26" spans="1:3" x14ac:dyDescent="0.25">
      <c r="A26" s="793"/>
      <c r="B26" s="793"/>
      <c r="C26" s="1057"/>
    </row>
    <row r="27" spans="1:3" x14ac:dyDescent="0.25">
      <c r="A27" s="785" t="s">
        <v>1078</v>
      </c>
      <c r="B27" s="785" t="s">
        <v>1079</v>
      </c>
      <c r="C27" s="785"/>
    </row>
    <row r="28" spans="1:3" ht="24" x14ac:dyDescent="0.25">
      <c r="A28" s="793" t="s">
        <v>1080</v>
      </c>
      <c r="B28" s="793" t="s">
        <v>1081</v>
      </c>
      <c r="C28" s="1094">
        <v>0</v>
      </c>
    </row>
    <row r="29" spans="1:3" x14ac:dyDescent="0.25">
      <c r="A29" s="793" t="s">
        <v>1082</v>
      </c>
      <c r="B29" s="793" t="s">
        <v>1083</v>
      </c>
      <c r="C29" s="1093">
        <v>0</v>
      </c>
    </row>
    <row r="30" spans="1:3" ht="24" x14ac:dyDescent="0.25">
      <c r="A30" s="793" t="s">
        <v>1084</v>
      </c>
      <c r="B30" s="793" t="s">
        <v>1085</v>
      </c>
      <c r="C30" s="1093">
        <v>0</v>
      </c>
    </row>
    <row r="31" spans="1:3" x14ac:dyDescent="0.25">
      <c r="A31" s="793" t="s">
        <v>1086</v>
      </c>
      <c r="B31" s="793" t="s">
        <v>1087</v>
      </c>
      <c r="C31" s="1093">
        <v>0</v>
      </c>
    </row>
    <row r="32" spans="1:3" x14ac:dyDescent="0.25">
      <c r="A32" s="785"/>
      <c r="B32" s="785"/>
      <c r="C32" s="785"/>
    </row>
    <row r="33" spans="1:3" ht="36" x14ac:dyDescent="0.25">
      <c r="A33" s="785" t="s">
        <v>1088</v>
      </c>
      <c r="B33" s="785" t="s">
        <v>1089</v>
      </c>
      <c r="C33" s="785"/>
    </row>
    <row r="34" spans="1:3" x14ac:dyDescent="0.25">
      <c r="A34" s="793" t="s">
        <v>1090</v>
      </c>
      <c r="B34" s="793" t="s">
        <v>1091</v>
      </c>
      <c r="C34" s="1093">
        <v>0</v>
      </c>
    </row>
    <row r="35" spans="1:3" x14ac:dyDescent="0.25">
      <c r="A35" s="793" t="s">
        <v>1092</v>
      </c>
      <c r="B35" s="793" t="s">
        <v>1093</v>
      </c>
      <c r="C35" s="1093">
        <v>0</v>
      </c>
    </row>
    <row r="36" spans="1:3" x14ac:dyDescent="0.25">
      <c r="A36" s="785"/>
      <c r="B36" s="785"/>
      <c r="C36" s="785"/>
    </row>
    <row r="37" spans="1:3" x14ac:dyDescent="0.25">
      <c r="A37" s="785" t="s">
        <v>1094</v>
      </c>
      <c r="B37" s="785" t="s">
        <v>1095</v>
      </c>
      <c r="C37" s="1093">
        <v>0</v>
      </c>
    </row>
    <row r="38" spans="1:3" x14ac:dyDescent="0.25">
      <c r="A38" s="793"/>
      <c r="B38" s="793"/>
      <c r="C38" s="1057"/>
    </row>
    <row r="39" spans="1:3" x14ac:dyDescent="0.25">
      <c r="A39" s="785" t="s">
        <v>1096</v>
      </c>
      <c r="B39" s="785" t="s">
        <v>1097</v>
      </c>
      <c r="C39" s="1093">
        <v>0</v>
      </c>
    </row>
    <row r="40" spans="1:3" x14ac:dyDescent="0.25">
      <c r="A40" s="793"/>
      <c r="B40" s="793"/>
      <c r="C40" s="1057"/>
    </row>
    <row r="41" spans="1:3" x14ac:dyDescent="0.25">
      <c r="A41" s="785" t="s">
        <v>1098</v>
      </c>
      <c r="B41" s="785" t="s">
        <v>1099</v>
      </c>
      <c r="C41" s="1093">
        <v>0</v>
      </c>
    </row>
    <row r="42" spans="1:3" x14ac:dyDescent="0.25">
      <c r="A42" s="793"/>
      <c r="B42" s="793"/>
      <c r="C42" s="1057"/>
    </row>
    <row r="43" spans="1:3" x14ac:dyDescent="0.25">
      <c r="A43" s="785" t="s">
        <v>1100</v>
      </c>
      <c r="B43" s="785" t="s">
        <v>1101</v>
      </c>
      <c r="C43" s="1093">
        <v>0</v>
      </c>
    </row>
    <row r="44" spans="1:3" x14ac:dyDescent="0.25">
      <c r="A44" s="785"/>
      <c r="B44" s="785"/>
      <c r="C44" s="1057"/>
    </row>
    <row r="45" spans="1:3" x14ac:dyDescent="0.25">
      <c r="A45" s="785" t="s">
        <v>1102</v>
      </c>
      <c r="B45" s="785" t="s">
        <v>1103</v>
      </c>
      <c r="C45" s="1057"/>
    </row>
    <row r="46" spans="1:3" x14ac:dyDescent="0.25">
      <c r="A46" s="793" t="s">
        <v>1104</v>
      </c>
      <c r="B46" s="793" t="s">
        <v>1105</v>
      </c>
      <c r="C46" s="1093">
        <v>0</v>
      </c>
    </row>
    <row r="47" spans="1:3" x14ac:dyDescent="0.25">
      <c r="A47" s="793" t="s">
        <v>1106</v>
      </c>
      <c r="B47" s="793" t="s">
        <v>1107</v>
      </c>
      <c r="C47" s="1093">
        <v>0</v>
      </c>
    </row>
    <row r="48" spans="1:3" ht="24" x14ac:dyDescent="0.25">
      <c r="A48" s="793" t="s">
        <v>1108</v>
      </c>
      <c r="B48" s="793" t="s">
        <v>1109</v>
      </c>
      <c r="C48" s="1093">
        <v>0</v>
      </c>
    </row>
    <row r="49" spans="1:3" x14ac:dyDescent="0.25">
      <c r="A49" s="793" t="s">
        <v>1110</v>
      </c>
      <c r="B49" s="793" t="s">
        <v>1111</v>
      </c>
      <c r="C49" s="1093">
        <v>0</v>
      </c>
    </row>
    <row r="50" spans="1:3" x14ac:dyDescent="0.25">
      <c r="A50" s="785" t="s">
        <v>1112</v>
      </c>
      <c r="B50" s="785" t="s">
        <v>365</v>
      </c>
      <c r="C50" s="1093">
        <v>0</v>
      </c>
    </row>
    <row r="51" spans="1:3" x14ac:dyDescent="0.25">
      <c r="A51" s="793"/>
      <c r="B51" s="793"/>
      <c r="C51" s="1080"/>
    </row>
    <row r="52" spans="1:3" ht="24" x14ac:dyDescent="0.25">
      <c r="A52" s="785" t="s">
        <v>1113</v>
      </c>
      <c r="B52" s="785" t="s">
        <v>1114</v>
      </c>
      <c r="C52" s="1080"/>
    </row>
    <row r="53" spans="1:3" x14ac:dyDescent="0.25">
      <c r="A53" s="793" t="s">
        <v>1115</v>
      </c>
      <c r="B53" s="793" t="s">
        <v>1116</v>
      </c>
      <c r="C53" s="1100">
        <f>'ETCA-II-01'!F15+'ETCA-II-01'!F13</f>
        <v>8436342.7699999996</v>
      </c>
    </row>
    <row r="54" spans="1:3" ht="24" x14ac:dyDescent="0.25">
      <c r="A54" s="793" t="s">
        <v>1117</v>
      </c>
      <c r="B54" s="793" t="s">
        <v>1118</v>
      </c>
      <c r="C54" s="1093">
        <v>0</v>
      </c>
    </row>
    <row r="55" spans="1:3" ht="24" x14ac:dyDescent="0.25">
      <c r="A55" s="793" t="s">
        <v>1119</v>
      </c>
      <c r="B55" s="793" t="s">
        <v>1120</v>
      </c>
      <c r="C55" s="1093">
        <v>0</v>
      </c>
    </row>
    <row r="56" spans="1:3" x14ac:dyDescent="0.25">
      <c r="A56" s="793"/>
      <c r="B56" s="793"/>
      <c r="C56" s="1057"/>
    </row>
    <row r="57" spans="1:3" x14ac:dyDescent="0.25">
      <c r="A57" s="785" t="s">
        <v>1121</v>
      </c>
      <c r="B57" s="785" t="s">
        <v>1122</v>
      </c>
      <c r="C57" s="1057"/>
    </row>
    <row r="58" spans="1:3" x14ac:dyDescent="0.25">
      <c r="A58" s="793" t="s">
        <v>1123</v>
      </c>
      <c r="B58" s="793" t="s">
        <v>1124</v>
      </c>
      <c r="C58" s="1093">
        <v>0</v>
      </c>
    </row>
    <row r="59" spans="1:3" x14ac:dyDescent="0.25">
      <c r="A59" s="793" t="s">
        <v>1125</v>
      </c>
      <c r="B59" s="793" t="s">
        <v>1126</v>
      </c>
      <c r="C59" s="1057"/>
    </row>
    <row r="60" spans="1:3" x14ac:dyDescent="0.25">
      <c r="A60" s="793" t="s">
        <v>1127</v>
      </c>
      <c r="B60" s="793" t="s">
        <v>1128</v>
      </c>
      <c r="C60" s="1057"/>
    </row>
    <row r="61" spans="1:3" x14ac:dyDescent="0.25">
      <c r="A61" s="793" t="s">
        <v>1129</v>
      </c>
      <c r="B61" s="793" t="s">
        <v>1130</v>
      </c>
      <c r="C61" s="1093">
        <v>0</v>
      </c>
    </row>
    <row r="62" spans="1:3" x14ac:dyDescent="0.25">
      <c r="A62" s="793" t="s">
        <v>1131</v>
      </c>
      <c r="B62" s="793" t="s">
        <v>1132</v>
      </c>
      <c r="C62" s="1093">
        <v>0</v>
      </c>
    </row>
    <row r="63" spans="1:3" x14ac:dyDescent="0.25">
      <c r="A63" s="793" t="s">
        <v>1133</v>
      </c>
      <c r="B63" s="793" t="s">
        <v>1134</v>
      </c>
      <c r="C63" s="1093">
        <v>0</v>
      </c>
    </row>
    <row r="64" spans="1:3" x14ac:dyDescent="0.25">
      <c r="A64" s="793"/>
      <c r="B64" s="793"/>
      <c r="C64" s="1057"/>
    </row>
    <row r="65" spans="1:3" ht="36" x14ac:dyDescent="0.25">
      <c r="A65" s="785" t="s">
        <v>1135</v>
      </c>
      <c r="B65" s="785" t="s">
        <v>1136</v>
      </c>
      <c r="C65" s="785"/>
    </row>
    <row r="66" spans="1:3" x14ac:dyDescent="0.25">
      <c r="A66" s="793" t="s">
        <v>1137</v>
      </c>
      <c r="B66" s="793" t="s">
        <v>1138</v>
      </c>
      <c r="C66" s="1093">
        <v>0</v>
      </c>
    </row>
    <row r="67" spans="1:3" x14ac:dyDescent="0.25">
      <c r="A67" s="793" t="s">
        <v>1139</v>
      </c>
      <c r="B67" s="793" t="s">
        <v>1140</v>
      </c>
      <c r="C67" s="1093">
        <v>0</v>
      </c>
    </row>
    <row r="68" spans="1:3" x14ac:dyDescent="0.25">
      <c r="A68" s="793" t="s">
        <v>1141</v>
      </c>
      <c r="B68" s="793" t="s">
        <v>1142</v>
      </c>
      <c r="C68" s="1094">
        <v>0</v>
      </c>
    </row>
    <row r="69" spans="1:3" x14ac:dyDescent="0.25">
      <c r="A69" s="785"/>
      <c r="B69" s="785"/>
      <c r="C69" s="1081"/>
    </row>
    <row r="70" spans="1:3" x14ac:dyDescent="0.25">
      <c r="A70" s="785"/>
      <c r="B70" s="785"/>
      <c r="C70" s="1081"/>
    </row>
    <row r="71" spans="1:3" ht="24" x14ac:dyDescent="0.25">
      <c r="A71" s="785" t="s">
        <v>1143</v>
      </c>
      <c r="B71" s="785" t="s">
        <v>1144</v>
      </c>
      <c r="C71" s="1081"/>
    </row>
    <row r="72" spans="1:3" ht="36" x14ac:dyDescent="0.25">
      <c r="A72" s="793" t="s">
        <v>1145</v>
      </c>
      <c r="B72" s="793" t="s">
        <v>1146</v>
      </c>
      <c r="C72" s="1095">
        <f>'ETCA-II-01'!F17+'ETCA-II-01'!F16</f>
        <v>96351344.920000002</v>
      </c>
    </row>
    <row r="73" spans="1:3" ht="36" x14ac:dyDescent="0.25">
      <c r="A73" s="793" t="s">
        <v>1147</v>
      </c>
      <c r="B73" s="793" t="s">
        <v>1148</v>
      </c>
      <c r="C73" s="1096">
        <v>0</v>
      </c>
    </row>
    <row r="74" spans="1:3" x14ac:dyDescent="0.25">
      <c r="A74" s="785"/>
      <c r="B74" s="785"/>
      <c r="C74" s="1081"/>
    </row>
    <row r="75" spans="1:3" ht="24" x14ac:dyDescent="0.25">
      <c r="A75" s="785" t="s">
        <v>1149</v>
      </c>
      <c r="B75" s="785" t="s">
        <v>1150</v>
      </c>
      <c r="C75" s="1081"/>
    </row>
    <row r="76" spans="1:3" x14ac:dyDescent="0.25">
      <c r="A76" s="793" t="s">
        <v>1151</v>
      </c>
      <c r="B76" s="793" t="s">
        <v>1152</v>
      </c>
      <c r="C76" s="1082" t="s">
        <v>1153</v>
      </c>
    </row>
    <row r="77" spans="1:3" x14ac:dyDescent="0.25">
      <c r="A77" s="793" t="s">
        <v>1154</v>
      </c>
      <c r="B77" s="793" t="s">
        <v>1155</v>
      </c>
      <c r="C77" s="1093">
        <v>0</v>
      </c>
    </row>
    <row r="78" spans="1:3" x14ac:dyDescent="0.25">
      <c r="A78" s="793" t="s">
        <v>1156</v>
      </c>
      <c r="B78" s="793" t="s">
        <v>1157</v>
      </c>
      <c r="C78" s="1097">
        <f>SUM('[5]BALANZA SEPT'!I794)</f>
        <v>69333414.930000007</v>
      </c>
    </row>
    <row r="79" spans="1:3" x14ac:dyDescent="0.25">
      <c r="A79" s="793" t="s">
        <v>1158</v>
      </c>
      <c r="B79" s="793" t="s">
        <v>1159</v>
      </c>
      <c r="C79" s="1093">
        <v>0</v>
      </c>
    </row>
    <row r="80" spans="1:3" x14ac:dyDescent="0.25">
      <c r="A80" s="793" t="s">
        <v>1160</v>
      </c>
      <c r="B80" s="793" t="s">
        <v>1161</v>
      </c>
      <c r="C80" s="1093">
        <v>0</v>
      </c>
    </row>
    <row r="81" spans="1:3" x14ac:dyDescent="0.25">
      <c r="A81" s="793" t="s">
        <v>1162</v>
      </c>
      <c r="B81" s="793" t="s">
        <v>214</v>
      </c>
      <c r="C81" s="1093">
        <v>0</v>
      </c>
    </row>
    <row r="82" spans="1:3" ht="24" x14ac:dyDescent="0.25">
      <c r="A82" s="793" t="s">
        <v>1163</v>
      </c>
      <c r="B82" s="793" t="s">
        <v>1164</v>
      </c>
      <c r="C82" s="1093">
        <v>0</v>
      </c>
    </row>
    <row r="83" spans="1:3" x14ac:dyDescent="0.25">
      <c r="A83" s="793" t="s">
        <v>1165</v>
      </c>
      <c r="B83" s="793" t="s">
        <v>1166</v>
      </c>
      <c r="C83" s="1093">
        <v>0</v>
      </c>
    </row>
    <row r="84" spans="1:3" x14ac:dyDescent="0.25">
      <c r="A84" s="793" t="s">
        <v>1167</v>
      </c>
      <c r="B84" s="793" t="s">
        <v>1168</v>
      </c>
      <c r="C84" s="1093">
        <v>0</v>
      </c>
    </row>
    <row r="85" spans="1:3" x14ac:dyDescent="0.25">
      <c r="A85" s="793" t="s">
        <v>1169</v>
      </c>
      <c r="B85" s="793" t="s">
        <v>1170</v>
      </c>
      <c r="C85" s="1080"/>
    </row>
    <row r="86" spans="1:3" x14ac:dyDescent="0.25">
      <c r="A86" s="793" t="s">
        <v>1171</v>
      </c>
      <c r="B86" s="793" t="s">
        <v>1172</v>
      </c>
      <c r="C86" s="1080"/>
    </row>
    <row r="87" spans="1:3" x14ac:dyDescent="0.25">
      <c r="A87" s="793" t="s">
        <v>1173</v>
      </c>
      <c r="B87" s="793" t="s">
        <v>1174</v>
      </c>
      <c r="C87" s="1080"/>
    </row>
    <row r="88" spans="1:3" x14ac:dyDescent="0.25">
      <c r="A88" s="793" t="s">
        <v>1175</v>
      </c>
      <c r="B88" s="793" t="s">
        <v>1176</v>
      </c>
      <c r="C88" s="1080"/>
    </row>
    <row r="89" spans="1:3" x14ac:dyDescent="0.25">
      <c r="A89" s="785"/>
      <c r="B89" s="785"/>
      <c r="C89" s="1081"/>
    </row>
    <row r="90" spans="1:3" x14ac:dyDescent="0.25">
      <c r="A90" s="785" t="s">
        <v>1177</v>
      </c>
      <c r="B90" s="785" t="s">
        <v>220</v>
      </c>
      <c r="C90" s="1093">
        <v>0</v>
      </c>
    </row>
    <row r="91" spans="1:3" x14ac:dyDescent="0.25">
      <c r="A91" s="793"/>
      <c r="B91" s="793"/>
      <c r="C91" s="1080"/>
    </row>
    <row r="92" spans="1:3" x14ac:dyDescent="0.25">
      <c r="A92" s="785">
        <v>1.2</v>
      </c>
      <c r="B92" s="785" t="s">
        <v>1178</v>
      </c>
      <c r="C92" s="1080"/>
    </row>
    <row r="93" spans="1:3" x14ac:dyDescent="0.25">
      <c r="A93" s="785"/>
      <c r="B93" s="785"/>
      <c r="C93" s="1080"/>
    </row>
    <row r="94" spans="1:3" x14ac:dyDescent="0.25">
      <c r="A94" s="785" t="s">
        <v>1179</v>
      </c>
      <c r="B94" s="785" t="s">
        <v>1180</v>
      </c>
      <c r="C94" s="1080"/>
    </row>
    <row r="95" spans="1:3" x14ac:dyDescent="0.25">
      <c r="A95" s="793" t="s">
        <v>1181</v>
      </c>
      <c r="B95" s="793" t="s">
        <v>1182</v>
      </c>
      <c r="C95" s="1093">
        <v>0</v>
      </c>
    </row>
    <row r="96" spans="1:3" x14ac:dyDescent="0.25">
      <c r="A96" s="793" t="s">
        <v>1183</v>
      </c>
      <c r="B96" s="793" t="s">
        <v>1184</v>
      </c>
      <c r="C96" s="1093">
        <v>0</v>
      </c>
    </row>
    <row r="97" spans="1:3" x14ac:dyDescent="0.25">
      <c r="A97" s="793" t="s">
        <v>1185</v>
      </c>
      <c r="B97" s="793" t="s">
        <v>1186</v>
      </c>
      <c r="C97" s="1093">
        <v>0</v>
      </c>
    </row>
    <row r="98" spans="1:3" x14ac:dyDescent="0.25">
      <c r="A98" s="785"/>
      <c r="B98" s="785"/>
      <c r="C98" s="1081"/>
    </row>
    <row r="99" spans="1:3" x14ac:dyDescent="0.25">
      <c r="A99" s="785" t="s">
        <v>1187</v>
      </c>
      <c r="B99" s="785" t="s">
        <v>1188</v>
      </c>
      <c r="C99" s="1083" t="s">
        <v>1189</v>
      </c>
    </row>
    <row r="100" spans="1:3" x14ac:dyDescent="0.25">
      <c r="A100" s="793" t="s">
        <v>1190</v>
      </c>
      <c r="B100" s="793" t="s">
        <v>208</v>
      </c>
      <c r="C100" s="1093">
        <v>0</v>
      </c>
    </row>
    <row r="101" spans="1:3" x14ac:dyDescent="0.25">
      <c r="A101" s="793" t="s">
        <v>1191</v>
      </c>
      <c r="B101" s="793" t="s">
        <v>1192</v>
      </c>
      <c r="C101" s="1093">
        <v>0</v>
      </c>
    </row>
    <row r="102" spans="1:3" x14ac:dyDescent="0.25">
      <c r="A102" s="793" t="s">
        <v>1193</v>
      </c>
      <c r="B102" s="793" t="s">
        <v>1194</v>
      </c>
      <c r="C102" s="1093">
        <v>0</v>
      </c>
    </row>
    <row r="103" spans="1:3" x14ac:dyDescent="0.25">
      <c r="A103" s="793" t="s">
        <v>1195</v>
      </c>
      <c r="B103" s="793" t="s">
        <v>1196</v>
      </c>
      <c r="C103" s="1093">
        <v>0</v>
      </c>
    </row>
    <row r="104" spans="1:3" x14ac:dyDescent="0.25">
      <c r="A104" s="793" t="s">
        <v>1197</v>
      </c>
      <c r="B104" s="793" t="s">
        <v>1198</v>
      </c>
      <c r="C104" s="1093">
        <v>0</v>
      </c>
    </row>
    <row r="105" spans="1:3" x14ac:dyDescent="0.25">
      <c r="A105" s="793" t="s">
        <v>1199</v>
      </c>
      <c r="B105" s="793" t="s">
        <v>1200</v>
      </c>
      <c r="C105" s="1093">
        <v>0</v>
      </c>
    </row>
    <row r="106" spans="1:3" x14ac:dyDescent="0.25">
      <c r="A106" s="1496" t="s">
        <v>1201</v>
      </c>
      <c r="B106" s="1496" t="s">
        <v>1202</v>
      </c>
      <c r="C106" s="1093">
        <v>0</v>
      </c>
    </row>
    <row r="107" spans="1:3" x14ac:dyDescent="0.25">
      <c r="A107" s="1496"/>
      <c r="B107" s="1496"/>
      <c r="C107" s="1093">
        <v>0</v>
      </c>
    </row>
    <row r="108" spans="1:3" x14ac:dyDescent="0.25">
      <c r="A108" s="785"/>
      <c r="B108" s="785"/>
      <c r="C108" s="1081"/>
    </row>
    <row r="109" spans="1:3" ht="24" x14ac:dyDescent="0.25">
      <c r="A109" s="785" t="s">
        <v>1203</v>
      </c>
      <c r="B109" s="785" t="s">
        <v>1204</v>
      </c>
      <c r="C109" s="1083"/>
    </row>
    <row r="110" spans="1:3" x14ac:dyDescent="0.25">
      <c r="A110" s="785"/>
      <c r="B110" s="785"/>
      <c r="C110" s="1081"/>
    </row>
    <row r="111" spans="1:3" x14ac:dyDescent="0.25">
      <c r="A111" s="793" t="s">
        <v>1205</v>
      </c>
      <c r="B111" s="793" t="s">
        <v>1206</v>
      </c>
      <c r="C111" s="1093">
        <v>0</v>
      </c>
    </row>
    <row r="112" spans="1:3" x14ac:dyDescent="0.25">
      <c r="A112" s="793" t="s">
        <v>1207</v>
      </c>
      <c r="B112" s="793" t="s">
        <v>1208</v>
      </c>
      <c r="C112" s="1093">
        <v>0</v>
      </c>
    </row>
    <row r="113" spans="1:3" x14ac:dyDescent="0.25">
      <c r="A113" s="793" t="s">
        <v>1209</v>
      </c>
      <c r="B113" s="793" t="s">
        <v>1210</v>
      </c>
      <c r="C113" s="1093">
        <v>0</v>
      </c>
    </row>
    <row r="114" spans="1:3" x14ac:dyDescent="0.25">
      <c r="A114" s="793" t="s">
        <v>1211</v>
      </c>
      <c r="B114" s="793" t="s">
        <v>230</v>
      </c>
      <c r="C114" s="1093">
        <v>0</v>
      </c>
    </row>
    <row r="115" spans="1:3" ht="24" x14ac:dyDescent="0.25">
      <c r="A115" s="785" t="s">
        <v>1212</v>
      </c>
      <c r="B115" s="785" t="s">
        <v>1213</v>
      </c>
      <c r="C115" s="1081"/>
    </row>
    <row r="116" spans="1:3" x14ac:dyDescent="0.25">
      <c r="A116" s="1496" t="s">
        <v>1214</v>
      </c>
      <c r="B116" s="1496" t="s">
        <v>1152</v>
      </c>
      <c r="C116" s="1099">
        <v>0</v>
      </c>
    </row>
    <row r="117" spans="1:3" x14ac:dyDescent="0.25">
      <c r="A117" s="1496"/>
      <c r="B117" s="1496"/>
      <c r="C117" s="1098">
        <v>0</v>
      </c>
    </row>
    <row r="118" spans="1:3" x14ac:dyDescent="0.25">
      <c r="A118" s="793" t="s">
        <v>1215</v>
      </c>
      <c r="B118" s="793" t="s">
        <v>1155</v>
      </c>
      <c r="C118" s="1093">
        <v>0</v>
      </c>
    </row>
    <row r="119" spans="1:3" x14ac:dyDescent="0.25">
      <c r="A119" s="793" t="s">
        <v>1216</v>
      </c>
      <c r="B119" s="793" t="s">
        <v>1217</v>
      </c>
      <c r="C119" s="1093">
        <v>0</v>
      </c>
    </row>
    <row r="120" spans="1:3" x14ac:dyDescent="0.25">
      <c r="A120" s="793" t="s">
        <v>1218</v>
      </c>
      <c r="B120" s="793" t="s">
        <v>1159</v>
      </c>
      <c r="C120" s="1093">
        <v>0</v>
      </c>
    </row>
    <row r="121" spans="1:3" x14ac:dyDescent="0.25">
      <c r="A121" s="793" t="s">
        <v>1219</v>
      </c>
      <c r="B121" s="793" t="s">
        <v>1161</v>
      </c>
      <c r="C121" s="1093">
        <v>0</v>
      </c>
    </row>
    <row r="122" spans="1:3" x14ac:dyDescent="0.25">
      <c r="A122" s="793" t="s">
        <v>1220</v>
      </c>
      <c r="B122" s="793" t="s">
        <v>214</v>
      </c>
      <c r="C122" s="1093">
        <v>0</v>
      </c>
    </row>
    <row r="123" spans="1:3" ht="24" x14ac:dyDescent="0.25">
      <c r="A123" s="793" t="s">
        <v>1221</v>
      </c>
      <c r="B123" s="793" t="s">
        <v>1164</v>
      </c>
      <c r="C123" s="1093">
        <v>0</v>
      </c>
    </row>
    <row r="124" spans="1:3" x14ac:dyDescent="0.25">
      <c r="A124" s="793" t="s">
        <v>1222</v>
      </c>
      <c r="B124" s="793" t="s">
        <v>1166</v>
      </c>
      <c r="C124" s="1093">
        <v>0</v>
      </c>
    </row>
    <row r="125" spans="1:3" x14ac:dyDescent="0.25">
      <c r="A125" s="793" t="s">
        <v>1223</v>
      </c>
      <c r="B125" s="793" t="s">
        <v>1168</v>
      </c>
      <c r="C125" s="1080">
        <v>0</v>
      </c>
    </row>
    <row r="126" spans="1:3" x14ac:dyDescent="0.25">
      <c r="A126" s="793" t="s">
        <v>1224</v>
      </c>
      <c r="B126" s="793" t="s">
        <v>1170</v>
      </c>
      <c r="C126" s="1080" t="s">
        <v>1225</v>
      </c>
    </row>
    <row r="127" spans="1:3" x14ac:dyDescent="0.25">
      <c r="A127" s="793" t="s">
        <v>1226</v>
      </c>
      <c r="B127" s="793" t="s">
        <v>1172</v>
      </c>
      <c r="C127" s="1080"/>
    </row>
    <row r="128" spans="1:3" x14ac:dyDescent="0.25">
      <c r="A128" s="793" t="s">
        <v>1227</v>
      </c>
      <c r="B128" s="793" t="s">
        <v>1174</v>
      </c>
      <c r="C128" s="1080"/>
    </row>
    <row r="129" spans="1:3" x14ac:dyDescent="0.25">
      <c r="A129" s="793" t="s">
        <v>1228</v>
      </c>
      <c r="B129" s="793" t="s">
        <v>1176</v>
      </c>
      <c r="C129" s="1080"/>
    </row>
    <row r="130" spans="1:3" x14ac:dyDescent="0.25">
      <c r="A130" s="785"/>
      <c r="B130" s="785"/>
      <c r="C130" s="1081"/>
    </row>
    <row r="131" spans="1:3" ht="24" x14ac:dyDescent="0.25">
      <c r="A131" s="785" t="s">
        <v>1229</v>
      </c>
      <c r="B131" s="785" t="s">
        <v>1230</v>
      </c>
      <c r="C131" s="1080" t="s">
        <v>1231</v>
      </c>
    </row>
    <row r="132" spans="1:3" ht="24" x14ac:dyDescent="0.25">
      <c r="A132" s="793" t="s">
        <v>1232</v>
      </c>
      <c r="B132" s="793" t="s">
        <v>1233</v>
      </c>
      <c r="C132" s="1080"/>
    </row>
    <row r="133" spans="1:3" ht="24" x14ac:dyDescent="0.25">
      <c r="A133" s="793" t="s">
        <v>1234</v>
      </c>
      <c r="B133" s="793" t="s">
        <v>1235</v>
      </c>
      <c r="C133" s="1080"/>
    </row>
    <row r="134" spans="1:3" ht="24" x14ac:dyDescent="0.25">
      <c r="A134" s="793" t="s">
        <v>1236</v>
      </c>
      <c r="B134" s="793" t="s">
        <v>1237</v>
      </c>
      <c r="C134" s="1080"/>
    </row>
    <row r="135" spans="1:3" ht="24" x14ac:dyDescent="0.25">
      <c r="A135" s="793" t="s">
        <v>1238</v>
      </c>
      <c r="B135" s="793" t="s">
        <v>1239</v>
      </c>
      <c r="C135" s="1080"/>
    </row>
    <row r="136" spans="1:3" x14ac:dyDescent="0.25">
      <c r="A136" s="785"/>
      <c r="B136" s="785"/>
      <c r="C136" s="1081"/>
    </row>
    <row r="137" spans="1:3" x14ac:dyDescent="0.25">
      <c r="A137" s="785"/>
      <c r="B137" s="785" t="s">
        <v>1240</v>
      </c>
      <c r="C137" s="1079">
        <f>C72+C53</f>
        <v>104787687.69</v>
      </c>
    </row>
    <row r="138" spans="1:3" x14ac:dyDescent="0.25">
      <c r="A138" s="785"/>
      <c r="B138" s="785"/>
      <c r="C138" s="1081"/>
    </row>
    <row r="139" spans="1:3" x14ac:dyDescent="0.25">
      <c r="A139" s="785">
        <v>2</v>
      </c>
      <c r="B139" s="785" t="s">
        <v>1241</v>
      </c>
      <c r="C139" s="1079">
        <f>SUM('[5]BALANZA SEPT'!H801)</f>
        <v>98852126.400000006</v>
      </c>
    </row>
    <row r="140" spans="1:3" x14ac:dyDescent="0.25">
      <c r="A140" s="785"/>
      <c r="B140" s="785"/>
      <c r="C140" s="1081"/>
    </row>
    <row r="141" spans="1:3" x14ac:dyDescent="0.25">
      <c r="A141" s="785">
        <v>2.1</v>
      </c>
      <c r="B141" s="785" t="s">
        <v>1242</v>
      </c>
      <c r="C141" s="1079">
        <f>SUM('[5]BALANZA SEPT'!H802)</f>
        <v>90988623.040000007</v>
      </c>
    </row>
    <row r="142" spans="1:3" ht="36" x14ac:dyDescent="0.25">
      <c r="A142" s="785" t="s">
        <v>1243</v>
      </c>
      <c r="B142" s="785" t="s">
        <v>1244</v>
      </c>
      <c r="C142" s="1104">
        <f>SUM(C143:C147)</f>
        <v>91088618</v>
      </c>
    </row>
    <row r="143" spans="1:3" x14ac:dyDescent="0.25">
      <c r="A143" s="793" t="s">
        <v>1245</v>
      </c>
      <c r="B143" s="793" t="s">
        <v>1246</v>
      </c>
      <c r="C143" s="1101">
        <v>916800.81</v>
      </c>
    </row>
    <row r="144" spans="1:3" x14ac:dyDescent="0.25">
      <c r="A144" s="793" t="s">
        <v>1247</v>
      </c>
      <c r="B144" s="793" t="s">
        <v>1248</v>
      </c>
      <c r="C144" s="1101">
        <f>'ETCA-II-13'!F10+'ETCA-II-13'!F11+'ETCA-II-13'!F12+'ETCA-II-13'!F13+'ETCA-II-13'!F14+'ETCA-II-13'!F15+'ETCA-II-13'!F16+'ETCA-II-13'!F17+'ETCA-II-13'!F18+'ETCA-II-13'!F19+'ETCA-II-13'!F20+'ETCA-II-13'!F21</f>
        <v>65950482.310000002</v>
      </c>
    </row>
    <row r="145" spans="1:3" x14ac:dyDescent="0.25">
      <c r="A145" s="793" t="s">
        <v>1249</v>
      </c>
      <c r="B145" s="793" t="s">
        <v>1250</v>
      </c>
      <c r="C145" s="1101">
        <f>'ETCA-II-13'!F22+'ETCA-II-13'!F23+'ETCA-II-13'!F24+'ETCA-II-13'!F25+'ETCA-II-13'!F26+'ETCA-II-13'!F27+'ETCA-II-13'!F28+'ETCA-II-13'!F29+'ETCA-II-13'!F30+'ETCA-II-13'!F31</f>
        <v>15784110.780000001</v>
      </c>
    </row>
    <row r="146" spans="1:3" x14ac:dyDescent="0.25">
      <c r="A146" s="793" t="s">
        <v>1251</v>
      </c>
      <c r="B146" s="793" t="s">
        <v>1252</v>
      </c>
      <c r="C146" s="1101">
        <f>'ETCA-II-13'!F98</f>
        <v>1588488</v>
      </c>
    </row>
    <row r="147" spans="1:3" x14ac:dyDescent="0.25">
      <c r="A147" s="793" t="s">
        <v>1253</v>
      </c>
      <c r="B147" s="793" t="s">
        <v>1254</v>
      </c>
      <c r="C147" s="1101">
        <v>6848736.0999999996</v>
      </c>
    </row>
    <row r="148" spans="1:3" x14ac:dyDescent="0.25">
      <c r="A148" s="785"/>
      <c r="B148" s="785"/>
      <c r="C148" s="1081"/>
    </row>
    <row r="149" spans="1:3" x14ac:dyDescent="0.25">
      <c r="A149" s="793"/>
      <c r="B149" s="793"/>
      <c r="C149" s="1083" t="s">
        <v>1189</v>
      </c>
    </row>
    <row r="150" spans="1:3" ht="24" x14ac:dyDescent="0.25">
      <c r="A150" s="793" t="s">
        <v>1255</v>
      </c>
      <c r="B150" s="793" t="s">
        <v>1256</v>
      </c>
      <c r="C150" s="1093">
        <v>0</v>
      </c>
    </row>
    <row r="151" spans="1:3" x14ac:dyDescent="0.25">
      <c r="A151" s="793" t="s">
        <v>1257</v>
      </c>
      <c r="B151" s="793" t="s">
        <v>1206</v>
      </c>
      <c r="C151" s="1093">
        <v>0</v>
      </c>
    </row>
    <row r="152" spans="1:3" x14ac:dyDescent="0.25">
      <c r="A152" s="793" t="s">
        <v>1258</v>
      </c>
      <c r="B152" s="793" t="s">
        <v>1208</v>
      </c>
      <c r="C152" s="1093">
        <v>0</v>
      </c>
    </row>
    <row r="153" spans="1:3" x14ac:dyDescent="0.25">
      <c r="A153" s="793"/>
      <c r="B153" s="793"/>
      <c r="C153" s="1080"/>
    </row>
    <row r="154" spans="1:3" ht="36" x14ac:dyDescent="0.25">
      <c r="A154" s="793" t="s">
        <v>1259</v>
      </c>
      <c r="B154" s="793" t="s">
        <v>1260</v>
      </c>
      <c r="C154" s="1080"/>
    </row>
    <row r="155" spans="1:3" x14ac:dyDescent="0.25">
      <c r="A155" s="785"/>
      <c r="B155" s="785"/>
      <c r="C155" s="1081"/>
    </row>
    <row r="156" spans="1:3" ht="24" x14ac:dyDescent="0.25">
      <c r="A156" s="785" t="s">
        <v>1261</v>
      </c>
      <c r="B156" s="785" t="s">
        <v>1262</v>
      </c>
      <c r="C156" s="1106">
        <v>0</v>
      </c>
    </row>
    <row r="157" spans="1:3" x14ac:dyDescent="0.25">
      <c r="A157" s="785"/>
      <c r="B157" s="785"/>
      <c r="C157" s="1081"/>
    </row>
    <row r="158" spans="1:3" x14ac:dyDescent="0.25">
      <c r="A158" s="785" t="s">
        <v>1263</v>
      </c>
      <c r="B158" s="785" t="s">
        <v>1264</v>
      </c>
      <c r="C158" s="1081"/>
    </row>
    <row r="159" spans="1:3" x14ac:dyDescent="0.25">
      <c r="A159" s="793" t="s">
        <v>1265</v>
      </c>
      <c r="B159" s="793" t="s">
        <v>1124</v>
      </c>
      <c r="C159" s="1080"/>
    </row>
    <row r="160" spans="1:3" x14ac:dyDescent="0.25">
      <c r="A160" s="793" t="s">
        <v>1266</v>
      </c>
      <c r="B160" s="793" t="s">
        <v>1267</v>
      </c>
      <c r="C160" s="1093">
        <v>0</v>
      </c>
    </row>
    <row r="161" spans="1:3" x14ac:dyDescent="0.25">
      <c r="A161" s="793" t="s">
        <v>1268</v>
      </c>
      <c r="B161" s="793" t="s">
        <v>1269</v>
      </c>
      <c r="C161" s="1093">
        <v>0</v>
      </c>
    </row>
    <row r="162" spans="1:3" x14ac:dyDescent="0.25">
      <c r="A162" s="793" t="s">
        <v>1270</v>
      </c>
      <c r="B162" s="793" t="s">
        <v>1271</v>
      </c>
      <c r="C162" s="1093">
        <v>0</v>
      </c>
    </row>
    <row r="163" spans="1:3" x14ac:dyDescent="0.25">
      <c r="A163" s="793" t="s">
        <v>1272</v>
      </c>
      <c r="B163" s="793" t="s">
        <v>1130</v>
      </c>
      <c r="C163" s="1093">
        <v>0</v>
      </c>
    </row>
    <row r="164" spans="1:3" ht="24" x14ac:dyDescent="0.25">
      <c r="A164" s="793" t="s">
        <v>1273</v>
      </c>
      <c r="B164" s="793" t="s">
        <v>1274</v>
      </c>
      <c r="C164" s="1093">
        <v>0</v>
      </c>
    </row>
    <row r="165" spans="1:3" x14ac:dyDescent="0.25">
      <c r="A165" s="785"/>
      <c r="B165" s="785"/>
      <c r="C165" s="1081"/>
    </row>
    <row r="166" spans="1:3" ht="24" x14ac:dyDescent="0.25">
      <c r="A166" s="785" t="s">
        <v>1275</v>
      </c>
      <c r="B166" s="785" t="s">
        <v>1276</v>
      </c>
      <c r="C166" s="1081"/>
    </row>
    <row r="167" spans="1:3" x14ac:dyDescent="0.25">
      <c r="A167" s="793" t="s">
        <v>1277</v>
      </c>
      <c r="B167" s="793" t="s">
        <v>1278</v>
      </c>
      <c r="C167" s="1080"/>
    </row>
    <row r="168" spans="1:3" x14ac:dyDescent="0.25">
      <c r="A168" s="793" t="s">
        <v>1279</v>
      </c>
      <c r="B168" s="793" t="s">
        <v>1280</v>
      </c>
      <c r="C168" s="1093">
        <v>0</v>
      </c>
    </row>
    <row r="169" spans="1:3" x14ac:dyDescent="0.25">
      <c r="A169" s="793" t="s">
        <v>1281</v>
      </c>
      <c r="B169" s="793" t="s">
        <v>1282</v>
      </c>
      <c r="C169" s="1093">
        <v>0</v>
      </c>
    </row>
    <row r="170" spans="1:3" x14ac:dyDescent="0.25">
      <c r="A170" s="793" t="s">
        <v>1283</v>
      </c>
      <c r="B170" s="793" t="s">
        <v>1284</v>
      </c>
      <c r="C170" s="1057"/>
    </row>
    <row r="171" spans="1:3" x14ac:dyDescent="0.25">
      <c r="A171" s="793" t="s">
        <v>1285</v>
      </c>
      <c r="B171" s="793" t="s">
        <v>1286</v>
      </c>
      <c r="C171" s="1093">
        <v>0</v>
      </c>
    </row>
    <row r="172" spans="1:3" x14ac:dyDescent="0.25">
      <c r="A172" s="793" t="s">
        <v>1287</v>
      </c>
      <c r="B172" s="793" t="s">
        <v>1282</v>
      </c>
      <c r="C172" s="1093">
        <v>0</v>
      </c>
    </row>
    <row r="173" spans="1:3" x14ac:dyDescent="0.25">
      <c r="A173" s="785"/>
      <c r="B173" s="785"/>
      <c r="C173" s="1081"/>
    </row>
    <row r="174" spans="1:3" ht="24" x14ac:dyDescent="0.25">
      <c r="A174" s="785" t="s">
        <v>1288</v>
      </c>
      <c r="B174" s="785" t="s">
        <v>1289</v>
      </c>
      <c r="C174" s="1081"/>
    </row>
    <row r="175" spans="1:3" x14ac:dyDescent="0.25">
      <c r="A175" s="785" t="s">
        <v>1290</v>
      </c>
      <c r="B175" s="785" t="s">
        <v>1291</v>
      </c>
      <c r="C175" s="1080"/>
    </row>
    <row r="176" spans="1:3" x14ac:dyDescent="0.25">
      <c r="A176" s="793" t="s">
        <v>1292</v>
      </c>
      <c r="B176" s="793" t="s">
        <v>1293</v>
      </c>
      <c r="C176" s="1093">
        <v>0</v>
      </c>
    </row>
    <row r="177" spans="1:3" x14ac:dyDescent="0.25">
      <c r="A177" s="793" t="s">
        <v>1294</v>
      </c>
      <c r="B177" s="793" t="s">
        <v>1295</v>
      </c>
      <c r="C177" s="1093">
        <v>0</v>
      </c>
    </row>
    <row r="178" spans="1:3" x14ac:dyDescent="0.25">
      <c r="A178" s="793" t="s">
        <v>1296</v>
      </c>
      <c r="B178" s="793" t="s">
        <v>1297</v>
      </c>
      <c r="C178" s="1093">
        <v>0</v>
      </c>
    </row>
    <row r="179" spans="1:3" x14ac:dyDescent="0.25">
      <c r="A179" s="793" t="s">
        <v>1298</v>
      </c>
      <c r="B179" s="793" t="s">
        <v>1299</v>
      </c>
      <c r="C179" s="1093">
        <v>0</v>
      </c>
    </row>
    <row r="180" spans="1:3" x14ac:dyDescent="0.25">
      <c r="A180" s="793" t="s">
        <v>1300</v>
      </c>
      <c r="B180" s="793" t="s">
        <v>744</v>
      </c>
      <c r="C180" s="1093">
        <v>0</v>
      </c>
    </row>
    <row r="181" spans="1:3" x14ac:dyDescent="0.25">
      <c r="A181" s="793" t="s">
        <v>1301</v>
      </c>
      <c r="B181" s="793" t="s">
        <v>1302</v>
      </c>
      <c r="C181" s="1093">
        <v>0</v>
      </c>
    </row>
    <row r="182" spans="1:3" x14ac:dyDescent="0.25">
      <c r="A182" s="793" t="s">
        <v>1303</v>
      </c>
      <c r="B182" s="793" t="s">
        <v>1304</v>
      </c>
      <c r="C182" s="1093">
        <v>0</v>
      </c>
    </row>
    <row r="183" spans="1:3" x14ac:dyDescent="0.25">
      <c r="A183" s="785"/>
      <c r="B183" s="785"/>
      <c r="C183" s="1081"/>
    </row>
    <row r="184" spans="1:3" x14ac:dyDescent="0.25">
      <c r="A184" s="785" t="s">
        <v>1305</v>
      </c>
      <c r="B184" s="785" t="s">
        <v>1306</v>
      </c>
      <c r="C184" s="1080"/>
    </row>
    <row r="185" spans="1:3" x14ac:dyDescent="0.25">
      <c r="A185" s="793" t="s">
        <v>1307</v>
      </c>
      <c r="B185" s="793" t="s">
        <v>1308</v>
      </c>
      <c r="C185" s="1080"/>
    </row>
    <row r="186" spans="1:3" x14ac:dyDescent="0.25">
      <c r="A186" s="793" t="s">
        <v>1309</v>
      </c>
      <c r="B186" s="793" t="s">
        <v>1159</v>
      </c>
      <c r="C186" s="1093">
        <v>0</v>
      </c>
    </row>
    <row r="187" spans="1:3" x14ac:dyDescent="0.25">
      <c r="A187" s="793" t="s">
        <v>1310</v>
      </c>
      <c r="B187" s="793" t="s">
        <v>1161</v>
      </c>
      <c r="C187" s="1093">
        <v>0</v>
      </c>
    </row>
    <row r="188" spans="1:3" x14ac:dyDescent="0.25">
      <c r="A188" s="793" t="s">
        <v>1311</v>
      </c>
      <c r="B188" s="793" t="s">
        <v>1312</v>
      </c>
      <c r="C188" s="1093">
        <v>0</v>
      </c>
    </row>
    <row r="189" spans="1:3" ht="24" x14ac:dyDescent="0.25">
      <c r="A189" s="793" t="s">
        <v>1313</v>
      </c>
      <c r="B189" s="793" t="s">
        <v>1164</v>
      </c>
      <c r="C189" s="1093">
        <v>0</v>
      </c>
    </row>
    <row r="190" spans="1:3" x14ac:dyDescent="0.25">
      <c r="A190" s="793" t="s">
        <v>1314</v>
      </c>
      <c r="B190" s="793" t="s">
        <v>1315</v>
      </c>
      <c r="C190" s="1093">
        <v>0</v>
      </c>
    </row>
    <row r="191" spans="1:3" x14ac:dyDescent="0.25">
      <c r="A191" s="793" t="s">
        <v>1316</v>
      </c>
      <c r="B191" s="793" t="s">
        <v>1317</v>
      </c>
      <c r="C191" s="1057"/>
    </row>
    <row r="192" spans="1:3" x14ac:dyDescent="0.25">
      <c r="A192" s="793" t="s">
        <v>1318</v>
      </c>
      <c r="B192" s="793" t="s">
        <v>1319</v>
      </c>
      <c r="C192" s="1093">
        <v>0</v>
      </c>
    </row>
    <row r="193" spans="1:3" x14ac:dyDescent="0.25">
      <c r="A193" s="793" t="s">
        <v>1320</v>
      </c>
      <c r="B193" s="793" t="s">
        <v>1321</v>
      </c>
      <c r="C193" s="1093">
        <v>0</v>
      </c>
    </row>
    <row r="194" spans="1:3" x14ac:dyDescent="0.25">
      <c r="A194" s="793" t="s">
        <v>1322</v>
      </c>
      <c r="B194" s="793" t="s">
        <v>1323</v>
      </c>
      <c r="C194" s="1093">
        <v>0</v>
      </c>
    </row>
    <row r="195" spans="1:3" x14ac:dyDescent="0.25">
      <c r="A195" s="793" t="s">
        <v>1324</v>
      </c>
      <c r="B195" s="793" t="s">
        <v>1325</v>
      </c>
      <c r="C195" s="1093">
        <v>0</v>
      </c>
    </row>
    <row r="196" spans="1:3" x14ac:dyDescent="0.25">
      <c r="A196" s="785"/>
      <c r="B196" s="785"/>
      <c r="C196" s="1081"/>
    </row>
    <row r="197" spans="1:3" ht="36" x14ac:dyDescent="0.25">
      <c r="A197" s="785" t="s">
        <v>1326</v>
      </c>
      <c r="B197" s="785" t="s">
        <v>1327</v>
      </c>
      <c r="C197" s="1081"/>
    </row>
    <row r="198" spans="1:3" x14ac:dyDescent="0.25">
      <c r="A198" s="785"/>
      <c r="B198" s="785"/>
      <c r="C198" s="1081"/>
    </row>
    <row r="199" spans="1:3" x14ac:dyDescent="0.25">
      <c r="A199" s="785" t="s">
        <v>1328</v>
      </c>
      <c r="B199" s="785" t="s">
        <v>220</v>
      </c>
      <c r="C199" s="1093">
        <v>0</v>
      </c>
    </row>
    <row r="200" spans="1:3" x14ac:dyDescent="0.25">
      <c r="A200" s="785"/>
      <c r="B200" s="785"/>
      <c r="C200" s="1081"/>
    </row>
    <row r="201" spans="1:3" x14ac:dyDescent="0.25">
      <c r="A201" s="785" t="s">
        <v>1329</v>
      </c>
      <c r="B201" s="785" t="s">
        <v>1330</v>
      </c>
      <c r="C201" s="1083" t="s">
        <v>1189</v>
      </c>
    </row>
    <row r="202" spans="1:3" x14ac:dyDescent="0.25">
      <c r="A202" s="793" t="s">
        <v>1331</v>
      </c>
      <c r="B202" s="793" t="s">
        <v>40</v>
      </c>
      <c r="C202" s="1093">
        <v>0</v>
      </c>
    </row>
    <row r="203" spans="1:3" x14ac:dyDescent="0.25">
      <c r="A203" s="793" t="s">
        <v>1332</v>
      </c>
      <c r="B203" s="793" t="s">
        <v>57</v>
      </c>
      <c r="C203" s="1093">
        <v>0</v>
      </c>
    </row>
    <row r="204" spans="1:3" ht="24" x14ac:dyDescent="0.25">
      <c r="A204" s="793" t="s">
        <v>1333</v>
      </c>
      <c r="B204" s="793" t="s">
        <v>1334</v>
      </c>
      <c r="C204" s="1093">
        <v>0</v>
      </c>
    </row>
    <row r="205" spans="1:3" ht="24" x14ac:dyDescent="0.25">
      <c r="A205" s="793" t="s">
        <v>1335</v>
      </c>
      <c r="B205" s="793" t="s">
        <v>1336</v>
      </c>
      <c r="C205" s="1093">
        <v>0</v>
      </c>
    </row>
    <row r="206" spans="1:3" x14ac:dyDescent="0.25">
      <c r="A206" s="785"/>
      <c r="B206" s="785"/>
      <c r="C206" s="1093">
        <v>0</v>
      </c>
    </row>
    <row r="207" spans="1:3" x14ac:dyDescent="0.25">
      <c r="A207" s="785">
        <v>2.2000000000000002</v>
      </c>
      <c r="B207" s="785" t="s">
        <v>1337</v>
      </c>
      <c r="C207" s="1093">
        <v>0</v>
      </c>
    </row>
    <row r="208" spans="1:3" x14ac:dyDescent="0.25">
      <c r="A208" s="785"/>
      <c r="B208" s="785"/>
      <c r="C208" s="1093">
        <v>0</v>
      </c>
    </row>
    <row r="209" spans="1:3" x14ac:dyDescent="0.25">
      <c r="A209" s="785" t="s">
        <v>1338</v>
      </c>
      <c r="B209" s="785" t="s">
        <v>1339</v>
      </c>
      <c r="C209" s="1093">
        <v>0</v>
      </c>
    </row>
    <row r="210" spans="1:3" x14ac:dyDescent="0.25">
      <c r="A210" s="785" t="s">
        <v>1340</v>
      </c>
      <c r="B210" s="785" t="s">
        <v>1341</v>
      </c>
      <c r="C210" s="1080"/>
    </row>
    <row r="211" spans="1:3" x14ac:dyDescent="0.25">
      <c r="A211" s="793" t="s">
        <v>1342</v>
      </c>
      <c r="B211" s="793" t="s">
        <v>1343</v>
      </c>
      <c r="C211" s="1080"/>
    </row>
    <row r="212" spans="1:3" x14ac:dyDescent="0.25">
      <c r="A212" s="793" t="s">
        <v>1344</v>
      </c>
      <c r="B212" s="793" t="s">
        <v>1345</v>
      </c>
      <c r="C212" s="1093">
        <v>0</v>
      </c>
    </row>
    <row r="213" spans="1:3" x14ac:dyDescent="0.25">
      <c r="A213" s="793" t="s">
        <v>1346</v>
      </c>
      <c r="B213" s="793" t="s">
        <v>1347</v>
      </c>
      <c r="C213" s="1093">
        <v>0</v>
      </c>
    </row>
    <row r="214" spans="1:3" x14ac:dyDescent="0.25">
      <c r="A214" s="793" t="s">
        <v>1348</v>
      </c>
      <c r="B214" s="793" t="s">
        <v>1349</v>
      </c>
      <c r="C214" s="1093">
        <v>0</v>
      </c>
    </row>
    <row r="215" spans="1:3" x14ac:dyDescent="0.25">
      <c r="A215" s="793" t="s">
        <v>1350</v>
      </c>
      <c r="B215" s="793" t="s">
        <v>1351</v>
      </c>
      <c r="C215" s="1101">
        <f>'ETCA-II-13'!F101</f>
        <v>22302.55</v>
      </c>
    </row>
    <row r="216" spans="1:3" x14ac:dyDescent="0.25">
      <c r="A216" s="793" t="s">
        <v>1352</v>
      </c>
      <c r="B216" s="793" t="s">
        <v>1353</v>
      </c>
      <c r="C216" s="1093">
        <v>0</v>
      </c>
    </row>
    <row r="217" spans="1:3" ht="24" x14ac:dyDescent="0.25">
      <c r="A217" s="793" t="s">
        <v>1354</v>
      </c>
      <c r="B217" s="793" t="s">
        <v>1355</v>
      </c>
      <c r="C217" s="1093">
        <f>'ETCA-II-13'!F102+'ETCA-II-13'!F104</f>
        <v>25347.55</v>
      </c>
    </row>
    <row r="218" spans="1:3" x14ac:dyDescent="0.25">
      <c r="A218" s="793" t="s">
        <v>1356</v>
      </c>
      <c r="B218" s="793" t="s">
        <v>1357</v>
      </c>
      <c r="C218" s="1093">
        <f>'ETCA-II-13'!F103+'ETCA-II-13'!F105</f>
        <v>52344.86</v>
      </c>
    </row>
    <row r="219" spans="1:3" x14ac:dyDescent="0.25">
      <c r="A219" s="793" t="s">
        <v>1358</v>
      </c>
      <c r="B219" s="793" t="s">
        <v>1359</v>
      </c>
      <c r="C219" s="1093">
        <v>0</v>
      </c>
    </row>
    <row r="220" spans="1:3" x14ac:dyDescent="0.25">
      <c r="A220" s="793" t="s">
        <v>1360</v>
      </c>
      <c r="B220" s="793" t="s">
        <v>1361</v>
      </c>
      <c r="C220" s="1101"/>
    </row>
    <row r="221" spans="1:3" ht="24" x14ac:dyDescent="0.25">
      <c r="A221" s="793" t="s">
        <v>1362</v>
      </c>
      <c r="B221" s="793" t="s">
        <v>1363</v>
      </c>
      <c r="C221" s="1093">
        <v>0</v>
      </c>
    </row>
    <row r="222" spans="1:3" ht="24" x14ac:dyDescent="0.25">
      <c r="A222" s="793" t="s">
        <v>1364</v>
      </c>
      <c r="B222" s="793" t="s">
        <v>1365</v>
      </c>
      <c r="C222" s="1080">
        <v>0</v>
      </c>
    </row>
    <row r="223" spans="1:3" x14ac:dyDescent="0.25">
      <c r="A223" s="793" t="s">
        <v>1366</v>
      </c>
      <c r="B223" s="793" t="s">
        <v>1367</v>
      </c>
      <c r="C223" s="1080" t="s">
        <v>239</v>
      </c>
    </row>
    <row r="224" spans="1:3" x14ac:dyDescent="0.25">
      <c r="A224" s="793" t="s">
        <v>1368</v>
      </c>
      <c r="B224" s="793" t="s">
        <v>1369</v>
      </c>
      <c r="C224" s="1080"/>
    </row>
    <row r="225" spans="1:3" x14ac:dyDescent="0.25">
      <c r="A225" s="793" t="s">
        <v>1370</v>
      </c>
      <c r="B225" s="793" t="s">
        <v>1371</v>
      </c>
      <c r="C225" s="1080"/>
    </row>
    <row r="226" spans="1:3" x14ac:dyDescent="0.25">
      <c r="A226" s="793" t="s">
        <v>1372</v>
      </c>
      <c r="B226" s="793" t="s">
        <v>1373</v>
      </c>
      <c r="C226" s="1080">
        <v>0</v>
      </c>
    </row>
    <row r="227" spans="1:3" ht="24" x14ac:dyDescent="0.25">
      <c r="A227" s="793" t="s">
        <v>1374</v>
      </c>
      <c r="B227" s="793" t="s">
        <v>1375</v>
      </c>
      <c r="C227" s="1080"/>
    </row>
    <row r="228" spans="1:3" x14ac:dyDescent="0.25">
      <c r="A228" s="793" t="s">
        <v>1376</v>
      </c>
      <c r="B228" s="793" t="s">
        <v>1377</v>
      </c>
      <c r="C228" s="1101">
        <f>'ETCA-I-01'!B23</f>
        <v>752357.01</v>
      </c>
    </row>
    <row r="229" spans="1:3" x14ac:dyDescent="0.25">
      <c r="A229" s="785"/>
      <c r="B229" s="785"/>
      <c r="C229" s="1081"/>
    </row>
    <row r="230" spans="1:3" x14ac:dyDescent="0.25">
      <c r="A230" s="793" t="s">
        <v>1378</v>
      </c>
      <c r="B230" s="785" t="s">
        <v>1379</v>
      </c>
      <c r="C230" s="1083" t="s">
        <v>1189</v>
      </c>
    </row>
    <row r="231" spans="1:3" x14ac:dyDescent="0.25">
      <c r="A231" s="793" t="s">
        <v>1380</v>
      </c>
      <c r="B231" s="793" t="s">
        <v>208</v>
      </c>
      <c r="C231" s="1093">
        <v>0</v>
      </c>
    </row>
    <row r="232" spans="1:3" x14ac:dyDescent="0.25">
      <c r="A232" s="793" t="s">
        <v>1381</v>
      </c>
      <c r="B232" s="793" t="s">
        <v>1192</v>
      </c>
      <c r="C232" s="1080"/>
    </row>
    <row r="233" spans="1:3" x14ac:dyDescent="0.25">
      <c r="A233" s="793" t="s">
        <v>1382</v>
      </c>
      <c r="B233" s="793" t="s">
        <v>1194</v>
      </c>
      <c r="C233" s="1093">
        <v>0</v>
      </c>
    </row>
    <row r="234" spans="1:3" x14ac:dyDescent="0.25">
      <c r="A234" s="793" t="s">
        <v>1383</v>
      </c>
      <c r="B234" s="793" t="s">
        <v>1196</v>
      </c>
      <c r="C234" s="1093">
        <v>0</v>
      </c>
    </row>
    <row r="235" spans="1:3" x14ac:dyDescent="0.25">
      <c r="A235" s="793" t="s">
        <v>1384</v>
      </c>
      <c r="B235" s="793" t="s">
        <v>1385</v>
      </c>
      <c r="C235" s="1093">
        <v>0</v>
      </c>
    </row>
    <row r="236" spans="1:3" x14ac:dyDescent="0.25">
      <c r="A236" s="793" t="s">
        <v>1386</v>
      </c>
      <c r="B236" s="793" t="s">
        <v>1387</v>
      </c>
      <c r="C236" s="1080"/>
    </row>
    <row r="237" spans="1:3" ht="24" x14ac:dyDescent="0.25">
      <c r="A237" s="793" t="s">
        <v>1388</v>
      </c>
      <c r="B237" s="793" t="s">
        <v>1389</v>
      </c>
      <c r="C237" s="1093">
        <v>0</v>
      </c>
    </row>
    <row r="238" spans="1:3" x14ac:dyDescent="0.25">
      <c r="A238" s="785"/>
      <c r="B238" s="785"/>
      <c r="C238" s="1081"/>
    </row>
    <row r="239" spans="1:3" x14ac:dyDescent="0.25">
      <c r="A239" s="785" t="s">
        <v>1390</v>
      </c>
      <c r="B239" s="785" t="s">
        <v>1391</v>
      </c>
      <c r="C239" s="1080"/>
    </row>
    <row r="240" spans="1:3" x14ac:dyDescent="0.25">
      <c r="A240" s="793" t="s">
        <v>1392</v>
      </c>
      <c r="B240" s="793" t="s">
        <v>1393</v>
      </c>
      <c r="C240" s="1093">
        <v>0</v>
      </c>
    </row>
    <row r="241" spans="1:3" x14ac:dyDescent="0.25">
      <c r="A241" s="793" t="s">
        <v>1394</v>
      </c>
      <c r="B241" s="793" t="s">
        <v>1395</v>
      </c>
      <c r="C241" s="1093">
        <v>0</v>
      </c>
    </row>
    <row r="242" spans="1:3" x14ac:dyDescent="0.25">
      <c r="A242" s="793" t="s">
        <v>1396</v>
      </c>
      <c r="B242" s="793" t="s">
        <v>1397</v>
      </c>
      <c r="C242" s="1080"/>
    </row>
    <row r="243" spans="1:3" x14ac:dyDescent="0.25">
      <c r="A243" s="785"/>
      <c r="B243" s="785"/>
      <c r="C243" s="1081"/>
    </row>
    <row r="244" spans="1:3" x14ac:dyDescent="0.25">
      <c r="A244" s="785" t="s">
        <v>1398</v>
      </c>
      <c r="B244" s="785" t="s">
        <v>1399</v>
      </c>
      <c r="C244" s="1080"/>
    </row>
    <row r="245" spans="1:3" ht="24" x14ac:dyDescent="0.25">
      <c r="A245" s="793" t="s">
        <v>1400</v>
      </c>
      <c r="B245" s="793" t="s">
        <v>1401</v>
      </c>
      <c r="C245" s="1080"/>
    </row>
    <row r="246" spans="1:3" x14ac:dyDescent="0.25">
      <c r="A246" s="793" t="s">
        <v>1402</v>
      </c>
      <c r="B246" s="793" t="s">
        <v>1403</v>
      </c>
      <c r="C246" s="1093">
        <v>0</v>
      </c>
    </row>
    <row r="247" spans="1:3" x14ac:dyDescent="0.25">
      <c r="A247" s="793" t="s">
        <v>1404</v>
      </c>
      <c r="B247" s="793" t="s">
        <v>1405</v>
      </c>
      <c r="C247" s="1080"/>
    </row>
    <row r="248" spans="1:3" x14ac:dyDescent="0.25">
      <c r="A248" s="793" t="s">
        <v>1406</v>
      </c>
      <c r="B248" s="793" t="s">
        <v>1407</v>
      </c>
      <c r="C248" s="1080"/>
    </row>
    <row r="249" spans="1:3" x14ac:dyDescent="0.25">
      <c r="A249" s="793" t="s">
        <v>1408</v>
      </c>
      <c r="B249" s="793" t="s">
        <v>1409</v>
      </c>
      <c r="C249" s="1080"/>
    </row>
    <row r="250" spans="1:3" x14ac:dyDescent="0.25">
      <c r="A250" s="793" t="s">
        <v>1410</v>
      </c>
      <c r="B250" s="793" t="s">
        <v>1411</v>
      </c>
      <c r="C250" s="1080"/>
    </row>
    <row r="251" spans="1:3" ht="24" x14ac:dyDescent="0.25">
      <c r="A251" s="793" t="s">
        <v>1412</v>
      </c>
      <c r="B251" s="793" t="s">
        <v>1413</v>
      </c>
      <c r="C251" s="1093">
        <v>0</v>
      </c>
    </row>
    <row r="252" spans="1:3" x14ac:dyDescent="0.25">
      <c r="A252" s="793" t="s">
        <v>1414</v>
      </c>
      <c r="B252" s="793" t="s">
        <v>1415</v>
      </c>
      <c r="C252" s="1080"/>
    </row>
    <row r="253" spans="1:3" x14ac:dyDescent="0.25">
      <c r="A253" s="793" t="s">
        <v>1416</v>
      </c>
      <c r="B253" s="793" t="s">
        <v>1417</v>
      </c>
      <c r="C253" s="1080"/>
    </row>
    <row r="254" spans="1:3" x14ac:dyDescent="0.25">
      <c r="A254" s="793" t="s">
        <v>1418</v>
      </c>
      <c r="B254" s="793" t="s">
        <v>1419</v>
      </c>
      <c r="C254" s="1080"/>
    </row>
    <row r="255" spans="1:3" x14ac:dyDescent="0.25">
      <c r="A255" s="793" t="s">
        <v>1420</v>
      </c>
      <c r="B255" s="793" t="s">
        <v>1421</v>
      </c>
      <c r="C255" s="1080"/>
    </row>
    <row r="256" spans="1:3" x14ac:dyDescent="0.25">
      <c r="A256" s="785"/>
      <c r="B256" s="785"/>
      <c r="C256" s="1081"/>
    </row>
    <row r="257" spans="1:3" ht="24" x14ac:dyDescent="0.25">
      <c r="A257" s="785" t="s">
        <v>1422</v>
      </c>
      <c r="B257" s="785" t="s">
        <v>1423</v>
      </c>
      <c r="C257" s="1081"/>
    </row>
    <row r="258" spans="1:3" x14ac:dyDescent="0.25">
      <c r="A258" s="793" t="s">
        <v>1424</v>
      </c>
      <c r="B258" s="793" t="s">
        <v>1291</v>
      </c>
      <c r="C258" s="1080"/>
    </row>
    <row r="259" spans="1:3" x14ac:dyDescent="0.25">
      <c r="A259" s="793" t="s">
        <v>1425</v>
      </c>
      <c r="B259" s="793" t="s">
        <v>1293</v>
      </c>
      <c r="C259" s="1093">
        <v>0</v>
      </c>
    </row>
    <row r="260" spans="1:3" x14ac:dyDescent="0.25">
      <c r="A260" s="793" t="s">
        <v>1426</v>
      </c>
      <c r="B260" s="793" t="s">
        <v>1297</v>
      </c>
      <c r="C260" s="1093">
        <v>0</v>
      </c>
    </row>
    <row r="261" spans="1:3" x14ac:dyDescent="0.25">
      <c r="A261" s="793" t="s">
        <v>1427</v>
      </c>
      <c r="B261" s="793" t="s">
        <v>1299</v>
      </c>
      <c r="C261" s="1093">
        <v>0</v>
      </c>
    </row>
    <row r="262" spans="1:3" x14ac:dyDescent="0.25">
      <c r="A262" s="793" t="s">
        <v>1428</v>
      </c>
      <c r="B262" s="793" t="s">
        <v>744</v>
      </c>
      <c r="C262" s="1093">
        <v>0</v>
      </c>
    </row>
    <row r="263" spans="1:3" x14ac:dyDescent="0.25">
      <c r="A263" s="793" t="s">
        <v>1429</v>
      </c>
      <c r="B263" s="793" t="s">
        <v>1306</v>
      </c>
      <c r="C263" s="1080"/>
    </row>
    <row r="264" spans="1:3" x14ac:dyDescent="0.25">
      <c r="A264" s="793" t="s">
        <v>1430</v>
      </c>
      <c r="B264" s="793" t="s">
        <v>1308</v>
      </c>
      <c r="C264" s="1080"/>
    </row>
    <row r="265" spans="1:3" x14ac:dyDescent="0.25">
      <c r="A265" s="793" t="s">
        <v>1431</v>
      </c>
      <c r="B265" s="793" t="s">
        <v>1159</v>
      </c>
      <c r="C265" s="1093">
        <v>0</v>
      </c>
    </row>
    <row r="266" spans="1:3" x14ac:dyDescent="0.25">
      <c r="A266" s="793" t="s">
        <v>1432</v>
      </c>
      <c r="B266" s="793" t="s">
        <v>1433</v>
      </c>
      <c r="C266" s="1093">
        <v>0</v>
      </c>
    </row>
    <row r="267" spans="1:3" ht="24" x14ac:dyDescent="0.25">
      <c r="A267" s="793" t="s">
        <v>1434</v>
      </c>
      <c r="B267" s="793" t="s">
        <v>1435</v>
      </c>
      <c r="C267" s="1093">
        <v>0</v>
      </c>
    </row>
    <row r="268" spans="1:3" x14ac:dyDescent="0.25">
      <c r="A268" s="793" t="s">
        <v>1436</v>
      </c>
      <c r="B268" s="793" t="s">
        <v>1315</v>
      </c>
      <c r="C268" s="1080"/>
    </row>
    <row r="269" spans="1:3" x14ac:dyDescent="0.25">
      <c r="A269" s="793" t="s">
        <v>1437</v>
      </c>
      <c r="B269" s="793" t="s">
        <v>1317</v>
      </c>
      <c r="C269" s="1080"/>
    </row>
    <row r="270" spans="1:3" x14ac:dyDescent="0.25">
      <c r="A270" s="793" t="s">
        <v>1438</v>
      </c>
      <c r="B270" s="793" t="s">
        <v>1319</v>
      </c>
      <c r="C270" s="1080"/>
    </row>
    <row r="271" spans="1:3" x14ac:dyDescent="0.25">
      <c r="A271" s="793" t="s">
        <v>1439</v>
      </c>
      <c r="B271" s="793" t="s">
        <v>1321</v>
      </c>
      <c r="C271" s="1093">
        <v>0</v>
      </c>
    </row>
    <row r="272" spans="1:3" x14ac:dyDescent="0.25">
      <c r="A272" s="793" t="s">
        <v>1440</v>
      </c>
      <c r="B272" s="793" t="s">
        <v>1323</v>
      </c>
      <c r="C272" s="1093">
        <v>0</v>
      </c>
    </row>
    <row r="273" spans="1:3" x14ac:dyDescent="0.25">
      <c r="A273" s="793" t="s">
        <v>1441</v>
      </c>
      <c r="B273" s="793" t="s">
        <v>1325</v>
      </c>
      <c r="C273" s="1093">
        <v>0</v>
      </c>
    </row>
    <row r="274" spans="1:3" x14ac:dyDescent="0.25">
      <c r="A274" s="785"/>
      <c r="B274" s="785"/>
      <c r="C274" s="1081"/>
    </row>
    <row r="275" spans="1:3" ht="24" x14ac:dyDescent="0.25">
      <c r="A275" s="785" t="s">
        <v>1442</v>
      </c>
      <c r="B275" s="785" t="s">
        <v>1443</v>
      </c>
      <c r="C275" s="1080"/>
    </row>
    <row r="276" spans="1:3" x14ac:dyDescent="0.25">
      <c r="A276" s="793" t="s">
        <v>1444</v>
      </c>
      <c r="B276" s="793" t="s">
        <v>491</v>
      </c>
      <c r="C276" s="1080"/>
    </row>
    <row r="277" spans="1:3" x14ac:dyDescent="0.25">
      <c r="A277" s="793" t="s">
        <v>1445</v>
      </c>
      <c r="B277" s="793" t="s">
        <v>1446</v>
      </c>
      <c r="C277" s="1080"/>
    </row>
    <row r="278" spans="1:3" x14ac:dyDescent="0.25">
      <c r="A278" s="793" t="s">
        <v>1447</v>
      </c>
      <c r="B278" s="793" t="s">
        <v>1448</v>
      </c>
      <c r="C278" s="1093">
        <v>0</v>
      </c>
    </row>
    <row r="279" spans="1:3" x14ac:dyDescent="0.25">
      <c r="A279" s="793" t="s">
        <v>1449</v>
      </c>
      <c r="B279" s="793" t="s">
        <v>1450</v>
      </c>
      <c r="C279" s="1093">
        <v>0</v>
      </c>
    </row>
    <row r="280" spans="1:3" x14ac:dyDescent="0.25">
      <c r="A280" s="793" t="s">
        <v>1451</v>
      </c>
      <c r="B280" s="793" t="s">
        <v>1452</v>
      </c>
      <c r="C280" s="1093">
        <v>0</v>
      </c>
    </row>
    <row r="281" spans="1:3" ht="24" x14ac:dyDescent="0.25">
      <c r="A281" s="793" t="s">
        <v>1453</v>
      </c>
      <c r="B281" s="793" t="s">
        <v>1454</v>
      </c>
      <c r="C281" s="1093">
        <v>0</v>
      </c>
    </row>
    <row r="282" spans="1:3" ht="24" x14ac:dyDescent="0.25">
      <c r="A282" s="793" t="s">
        <v>1455</v>
      </c>
      <c r="B282" s="793" t="s">
        <v>1456</v>
      </c>
      <c r="C282" s="1080"/>
    </row>
    <row r="283" spans="1:3" x14ac:dyDescent="0.25">
      <c r="A283" s="793" t="s">
        <v>1457</v>
      </c>
      <c r="B283" s="793" t="s">
        <v>493</v>
      </c>
      <c r="C283" s="1080"/>
    </row>
    <row r="284" spans="1:3" x14ac:dyDescent="0.25">
      <c r="A284" s="793" t="s">
        <v>1458</v>
      </c>
      <c r="B284" s="793" t="s">
        <v>1446</v>
      </c>
      <c r="C284" s="1080"/>
    </row>
    <row r="285" spans="1:3" x14ac:dyDescent="0.25">
      <c r="A285" s="793" t="s">
        <v>1459</v>
      </c>
      <c r="B285" s="793" t="s">
        <v>1448</v>
      </c>
      <c r="C285" s="1093">
        <v>0</v>
      </c>
    </row>
    <row r="286" spans="1:3" x14ac:dyDescent="0.25">
      <c r="A286" s="793" t="s">
        <v>1460</v>
      </c>
      <c r="B286" s="793" t="s">
        <v>1450</v>
      </c>
      <c r="C286" s="1093">
        <v>0</v>
      </c>
    </row>
    <row r="287" spans="1:3" x14ac:dyDescent="0.25">
      <c r="A287" s="793" t="s">
        <v>1461</v>
      </c>
      <c r="B287" s="793" t="s">
        <v>1452</v>
      </c>
      <c r="C287" s="1093">
        <v>0</v>
      </c>
    </row>
    <row r="288" spans="1:3" x14ac:dyDescent="0.25">
      <c r="A288" s="785"/>
      <c r="B288" s="785"/>
      <c r="C288" s="1081"/>
    </row>
    <row r="289" spans="1:3" x14ac:dyDescent="0.25">
      <c r="A289" s="785"/>
      <c r="B289" s="785" t="s">
        <v>1462</v>
      </c>
      <c r="C289" s="1101">
        <f>SUM(C143:C147)+C215+C217+C218</f>
        <v>91188612.959999993</v>
      </c>
    </row>
    <row r="290" spans="1:3" x14ac:dyDescent="0.25">
      <c r="A290" s="785"/>
      <c r="B290" s="785"/>
      <c r="C290" s="1081"/>
    </row>
    <row r="291" spans="1:3" x14ac:dyDescent="0.25">
      <c r="A291" s="785"/>
      <c r="B291" s="785"/>
      <c r="C291" s="1080"/>
    </row>
    <row r="292" spans="1:3" x14ac:dyDescent="0.25">
      <c r="A292" s="785"/>
      <c r="B292" s="785"/>
      <c r="C292" s="1081"/>
    </row>
    <row r="293" spans="1:3" x14ac:dyDescent="0.25">
      <c r="A293" s="785">
        <v>3</v>
      </c>
      <c r="B293" s="785" t="s">
        <v>1463</v>
      </c>
      <c r="C293" s="1080"/>
    </row>
    <row r="294" spans="1:3" x14ac:dyDescent="0.25">
      <c r="A294" s="785"/>
      <c r="B294" s="785"/>
      <c r="C294" s="1080"/>
    </row>
    <row r="295" spans="1:3" x14ac:dyDescent="0.25">
      <c r="A295" s="785">
        <v>3.1</v>
      </c>
      <c r="B295" s="785" t="s">
        <v>1464</v>
      </c>
      <c r="C295" s="1080"/>
    </row>
    <row r="296" spans="1:3" x14ac:dyDescent="0.25">
      <c r="A296" s="785"/>
      <c r="B296" s="785"/>
      <c r="C296" s="1081"/>
    </row>
    <row r="297" spans="1:3" x14ac:dyDescent="0.25">
      <c r="A297" s="785" t="s">
        <v>1465</v>
      </c>
      <c r="B297" s="785" t="s">
        <v>1466</v>
      </c>
      <c r="C297" s="1079">
        <f>SUM(C300+C301+C315+C325)</f>
        <v>-446137.65000000031</v>
      </c>
    </row>
    <row r="298" spans="1:3" ht="24" x14ac:dyDescent="0.25">
      <c r="A298" s="793" t="s">
        <v>1467</v>
      </c>
      <c r="B298" s="793" t="s">
        <v>1468</v>
      </c>
      <c r="C298" s="1080"/>
    </row>
    <row r="299" spans="1:3" ht="42.75" customHeight="1" x14ac:dyDescent="0.25">
      <c r="A299" s="793" t="s">
        <v>1469</v>
      </c>
      <c r="B299" s="793" t="s">
        <v>1470</v>
      </c>
      <c r="C299" s="1085" t="s">
        <v>1471</v>
      </c>
    </row>
    <row r="300" spans="1:3" x14ac:dyDescent="0.25">
      <c r="A300" s="793" t="s">
        <v>1472</v>
      </c>
      <c r="B300" s="793" t="s">
        <v>1473</v>
      </c>
      <c r="C300" s="1079">
        <f>SUM('[5]BALANZA SEPT'!H4-'[5]BALANZA SEPT'!D4)</f>
        <v>40835.42</v>
      </c>
    </row>
    <row r="301" spans="1:3" x14ac:dyDescent="0.25">
      <c r="A301" s="793" t="s">
        <v>1474</v>
      </c>
      <c r="B301" s="793" t="s">
        <v>1475</v>
      </c>
      <c r="C301" s="1079">
        <f>SUM('[5]BALANZA SEPT'!H24-'[5]BALANZA SEPT'!D24)</f>
        <v>-486973.0700000003</v>
      </c>
    </row>
    <row r="302" spans="1:3" x14ac:dyDescent="0.25">
      <c r="A302" s="793" t="s">
        <v>1476</v>
      </c>
      <c r="B302" s="793" t="s">
        <v>1477</v>
      </c>
      <c r="C302" s="1080">
        <f>'ETCA-I-02'!C11</f>
        <v>18336835.899999999</v>
      </c>
    </row>
    <row r="303" spans="1:3" x14ac:dyDescent="0.25">
      <c r="A303" s="793" t="s">
        <v>1478</v>
      </c>
      <c r="B303" s="793" t="s">
        <v>1479</v>
      </c>
      <c r="C303" s="1109">
        <f>('[6]ETCA-I-02'!B13-'[6]ETCA-I-02'!C13)*-1</f>
        <v>0</v>
      </c>
    </row>
    <row r="304" spans="1:3" x14ac:dyDescent="0.25">
      <c r="A304" s="793" t="s">
        <v>1480</v>
      </c>
      <c r="B304" s="793" t="s">
        <v>1481</v>
      </c>
      <c r="C304" s="1109">
        <f>('[6]ETCA-I-02'!B14-'[6]ETCA-I-02'!C14)*-1</f>
        <v>0</v>
      </c>
    </row>
    <row r="305" spans="1:3" ht="24" x14ac:dyDescent="0.25">
      <c r="A305" s="793" t="s">
        <v>1482</v>
      </c>
      <c r="B305" s="793" t="s">
        <v>1483</v>
      </c>
      <c r="C305" s="1109">
        <f>('[6]ETCA-I-02'!B15-'[6]ETCA-I-02'!C15)*-1</f>
        <v>0</v>
      </c>
    </row>
    <row r="306" spans="1:3" x14ac:dyDescent="0.25">
      <c r="A306" s="793" t="s">
        <v>1484</v>
      </c>
      <c r="B306" s="793" t="s">
        <v>1485</v>
      </c>
      <c r="C306" s="1109">
        <f>('[6]ETCA-I-02'!B16-'[6]ETCA-I-02'!C16)*-1</f>
        <v>0</v>
      </c>
    </row>
    <row r="307" spans="1:3" x14ac:dyDescent="0.25">
      <c r="A307" s="1496" t="s">
        <v>1486</v>
      </c>
      <c r="B307" s="1496" t="s">
        <v>1487</v>
      </c>
      <c r="C307" s="1083" t="s">
        <v>1488</v>
      </c>
    </row>
    <row r="308" spans="1:3" x14ac:dyDescent="0.25">
      <c r="A308" s="1496"/>
      <c r="B308" s="1496"/>
      <c r="C308" s="1083" t="s">
        <v>1489</v>
      </c>
    </row>
    <row r="309" spans="1:3" x14ac:dyDescent="0.25">
      <c r="A309" s="793" t="s">
        <v>1490</v>
      </c>
      <c r="B309" s="793" t="s">
        <v>287</v>
      </c>
      <c r="C309" s="1109">
        <f>('[6]ETCA-I-02'!B19-'[6]ETCA-I-02'!C19)*-1</f>
        <v>0</v>
      </c>
    </row>
    <row r="310" spans="1:3" x14ac:dyDescent="0.25">
      <c r="A310" s="793" t="s">
        <v>1491</v>
      </c>
      <c r="B310" s="793" t="s">
        <v>1492</v>
      </c>
      <c r="C310" s="1109">
        <v>0</v>
      </c>
    </row>
    <row r="311" spans="1:3" x14ac:dyDescent="0.25">
      <c r="A311" s="793" t="s">
        <v>1493</v>
      </c>
      <c r="B311" s="793" t="s">
        <v>495</v>
      </c>
      <c r="C311" s="1109">
        <v>0</v>
      </c>
    </row>
    <row r="312" spans="1:3" x14ac:dyDescent="0.25">
      <c r="A312" s="1496" t="s">
        <v>1494</v>
      </c>
      <c r="B312" s="1496" t="s">
        <v>1495</v>
      </c>
      <c r="C312" s="1083" t="s">
        <v>1496</v>
      </c>
    </row>
    <row r="313" spans="1:3" x14ac:dyDescent="0.25">
      <c r="A313" s="1496"/>
      <c r="B313" s="1496"/>
      <c r="C313" s="1083" t="s">
        <v>1489</v>
      </c>
    </row>
    <row r="314" spans="1:3" x14ac:dyDescent="0.25">
      <c r="A314" s="793" t="s">
        <v>1497</v>
      </c>
      <c r="B314" s="793" t="s">
        <v>1498</v>
      </c>
      <c r="C314" s="1109">
        <f>'ETCA-I-01'!B9</f>
        <v>3480039.53</v>
      </c>
    </row>
    <row r="315" spans="1:3" x14ac:dyDescent="0.25">
      <c r="A315" s="793" t="s">
        <v>1499</v>
      </c>
      <c r="B315" s="793" t="s">
        <v>1500</v>
      </c>
      <c r="C315" s="1109">
        <f>('[6]ETCA-I-02'!B25-'[6]ETCA-I-02'!C25)*-1</f>
        <v>0</v>
      </c>
    </row>
    <row r="316" spans="1:3" x14ac:dyDescent="0.25">
      <c r="A316" s="793" t="s">
        <v>1501</v>
      </c>
      <c r="B316" s="793" t="s">
        <v>1502</v>
      </c>
      <c r="C316" s="1109">
        <f>('[6]ETCA-I-02'!B26-'[6]ETCA-I-02'!C26)*-1</f>
        <v>0</v>
      </c>
    </row>
    <row r="317" spans="1:3" x14ac:dyDescent="0.25">
      <c r="A317" s="793" t="s">
        <v>1503</v>
      </c>
      <c r="B317" s="793" t="s">
        <v>1504</v>
      </c>
      <c r="C317" s="1109">
        <f>('[6]ETCA-I-02'!B27-'[6]ETCA-I-02'!C27)*-1</f>
        <v>0</v>
      </c>
    </row>
    <row r="318" spans="1:3" x14ac:dyDescent="0.25">
      <c r="A318" s="1496" t="s">
        <v>1505</v>
      </c>
      <c r="B318" s="1496" t="s">
        <v>1506</v>
      </c>
      <c r="C318" s="1083" t="s">
        <v>1488</v>
      </c>
    </row>
    <row r="319" spans="1:3" x14ac:dyDescent="0.25">
      <c r="A319" s="1496"/>
      <c r="B319" s="1496"/>
      <c r="C319" s="1083" t="s">
        <v>1507</v>
      </c>
    </row>
    <row r="320" spans="1:3" ht="24" x14ac:dyDescent="0.25">
      <c r="A320" s="793" t="s">
        <v>1508</v>
      </c>
      <c r="B320" s="793" t="s">
        <v>1509</v>
      </c>
      <c r="C320" s="1109">
        <f>'ETCA-I-01'!B8</f>
        <v>268463.40999999997</v>
      </c>
    </row>
    <row r="321" spans="1:3" ht="24" x14ac:dyDescent="0.25">
      <c r="A321" s="793" t="s">
        <v>1510</v>
      </c>
      <c r="B321" s="793" t="s">
        <v>1511</v>
      </c>
      <c r="C321" s="1080" t="s">
        <v>1512</v>
      </c>
    </row>
    <row r="322" spans="1:3" x14ac:dyDescent="0.25">
      <c r="A322" s="1496" t="s">
        <v>1513</v>
      </c>
      <c r="B322" s="1496" t="s">
        <v>1514</v>
      </c>
      <c r="C322" s="1083" t="s">
        <v>1515</v>
      </c>
    </row>
    <row r="323" spans="1:3" x14ac:dyDescent="0.25">
      <c r="A323" s="1496"/>
      <c r="B323" s="1496"/>
      <c r="C323" s="1083" t="s">
        <v>1516</v>
      </c>
    </row>
    <row r="324" spans="1:3" x14ac:dyDescent="0.25">
      <c r="A324" s="1496"/>
      <c r="B324" s="1496"/>
      <c r="C324" s="1083" t="s">
        <v>1517</v>
      </c>
    </row>
    <row r="325" spans="1:3" ht="24" x14ac:dyDescent="0.25">
      <c r="A325" s="793" t="s">
        <v>1518</v>
      </c>
      <c r="B325" s="793" t="s">
        <v>1519</v>
      </c>
      <c r="C325" s="1109">
        <f>('[6]ETCA-I-02'!B35-'[6]ETCA-I-02'!C35)*-1</f>
        <v>0</v>
      </c>
    </row>
    <row r="326" spans="1:3" ht="24" x14ac:dyDescent="0.25">
      <c r="A326" s="793" t="s">
        <v>1520</v>
      </c>
      <c r="B326" s="793" t="s">
        <v>1521</v>
      </c>
      <c r="C326" s="1109">
        <f>('[6]ETCA-I-02'!B36-'[6]ETCA-I-02'!C36)*-1</f>
        <v>0</v>
      </c>
    </row>
    <row r="327" spans="1:3" ht="24" x14ac:dyDescent="0.25">
      <c r="A327" s="793" t="s">
        <v>1522</v>
      </c>
      <c r="B327" s="793" t="s">
        <v>1523</v>
      </c>
      <c r="C327" s="1109">
        <f>('[6]ETCA-I-02'!B37-'[6]ETCA-I-02'!C37)*-1</f>
        <v>0</v>
      </c>
    </row>
    <row r="328" spans="1:3" x14ac:dyDescent="0.25">
      <c r="A328" s="793" t="s">
        <v>1524</v>
      </c>
      <c r="B328" s="793" t="s">
        <v>1525</v>
      </c>
      <c r="C328" s="1109">
        <f>('[6]ETCA-I-02'!B38-'[6]ETCA-I-02'!C38)*-1</f>
        <v>0</v>
      </c>
    </row>
    <row r="329" spans="1:3" x14ac:dyDescent="0.25">
      <c r="A329" s="793" t="s">
        <v>1526</v>
      </c>
      <c r="B329" s="793" t="s">
        <v>1527</v>
      </c>
      <c r="C329" s="1109">
        <f>('[6]ETCA-I-02'!B39-'[6]ETCA-I-02'!C39)*-1</f>
        <v>0</v>
      </c>
    </row>
    <row r="330" spans="1:3" x14ac:dyDescent="0.25">
      <c r="A330" s="793" t="s">
        <v>1528</v>
      </c>
      <c r="B330" s="793" t="s">
        <v>1529</v>
      </c>
      <c r="C330" s="1109">
        <f>('[6]ETCA-I-02'!B40-'[6]ETCA-I-02'!C40)*-1</f>
        <v>0</v>
      </c>
    </row>
    <row r="331" spans="1:3" ht="24" x14ac:dyDescent="0.25">
      <c r="A331" s="793" t="s">
        <v>1530</v>
      </c>
      <c r="B331" s="793" t="s">
        <v>1531</v>
      </c>
      <c r="C331" s="1080"/>
    </row>
    <row r="332" spans="1:3" ht="24" x14ac:dyDescent="0.25">
      <c r="A332" s="793" t="s">
        <v>1532</v>
      </c>
      <c r="B332" s="793" t="s">
        <v>1533</v>
      </c>
      <c r="C332" s="1080"/>
    </row>
    <row r="333" spans="1:3" x14ac:dyDescent="0.25">
      <c r="A333" s="793" t="s">
        <v>1534</v>
      </c>
      <c r="B333" s="793" t="s">
        <v>1535</v>
      </c>
      <c r="C333" s="1109">
        <f>('[6]ETCA-I-02'!B43-'[6]ETCA-I-02'!C43)*-1</f>
        <v>0</v>
      </c>
    </row>
    <row r="334" spans="1:3" x14ac:dyDescent="0.25">
      <c r="A334" s="793" t="s">
        <v>1536</v>
      </c>
      <c r="B334" s="793" t="s">
        <v>1126</v>
      </c>
      <c r="C334" s="1080"/>
    </row>
    <row r="335" spans="1:3" x14ac:dyDescent="0.25">
      <c r="A335" s="793" t="s">
        <v>1537</v>
      </c>
      <c r="B335" s="793" t="s">
        <v>1128</v>
      </c>
      <c r="C335" s="1080"/>
    </row>
    <row r="336" spans="1:3" ht="24" x14ac:dyDescent="0.25">
      <c r="A336" s="793" t="s">
        <v>1538</v>
      </c>
      <c r="B336" s="793" t="s">
        <v>1539</v>
      </c>
      <c r="C336" s="1109">
        <v>0</v>
      </c>
    </row>
    <row r="337" spans="1:3" x14ac:dyDescent="0.25">
      <c r="A337" s="793" t="s">
        <v>1540</v>
      </c>
      <c r="B337" s="793" t="s">
        <v>1541</v>
      </c>
      <c r="C337" s="1109">
        <f>('[6]ETCA-I-02'!B47-'[6]ETCA-I-02'!C47)*-1</f>
        <v>0</v>
      </c>
    </row>
    <row r="338" spans="1:3" x14ac:dyDescent="0.25">
      <c r="A338" s="793" t="s">
        <v>1542</v>
      </c>
      <c r="B338" s="793" t="s">
        <v>1543</v>
      </c>
      <c r="C338" s="1080"/>
    </row>
    <row r="339" spans="1:3" x14ac:dyDescent="0.25">
      <c r="A339" s="793" t="s">
        <v>1544</v>
      </c>
      <c r="B339" s="793" t="s">
        <v>1126</v>
      </c>
      <c r="C339" s="1109">
        <f>('[6]ETCA-I-02'!B49-'[6]ETCA-I-02'!C49)*-1</f>
        <v>0</v>
      </c>
    </row>
    <row r="340" spans="1:3" x14ac:dyDescent="0.25">
      <c r="A340" s="793" t="s">
        <v>1545</v>
      </c>
      <c r="B340" s="793" t="s">
        <v>1128</v>
      </c>
      <c r="C340" s="1109">
        <f>('[6]ETCA-I-02'!B50-'[6]ETCA-I-02'!C50)*-1</f>
        <v>0</v>
      </c>
    </row>
    <row r="341" spans="1:3" x14ac:dyDescent="0.25">
      <c r="A341" s="1496" t="s">
        <v>1546</v>
      </c>
      <c r="B341" s="1496" t="s">
        <v>1547</v>
      </c>
      <c r="C341" s="1083" t="s">
        <v>1548</v>
      </c>
    </row>
    <row r="342" spans="1:3" x14ac:dyDescent="0.25">
      <c r="A342" s="1496"/>
      <c r="B342" s="1496"/>
      <c r="C342" s="1083" t="s">
        <v>1517</v>
      </c>
    </row>
    <row r="343" spans="1:3" x14ac:dyDescent="0.25">
      <c r="A343" s="793" t="s">
        <v>1549</v>
      </c>
      <c r="B343" s="793" t="s">
        <v>1550</v>
      </c>
      <c r="C343" s="1109">
        <v>0</v>
      </c>
    </row>
    <row r="344" spans="1:3" x14ac:dyDescent="0.25">
      <c r="A344" s="793" t="s">
        <v>1551</v>
      </c>
      <c r="B344" s="793" t="s">
        <v>1552</v>
      </c>
      <c r="C344" s="1109">
        <v>0</v>
      </c>
    </row>
    <row r="345" spans="1:3" ht="24" x14ac:dyDescent="0.25">
      <c r="A345" s="793" t="s">
        <v>1553</v>
      </c>
      <c r="B345" s="793" t="s">
        <v>1509</v>
      </c>
      <c r="C345" s="1109">
        <v>0</v>
      </c>
    </row>
    <row r="346" spans="1:3" x14ac:dyDescent="0.25">
      <c r="A346" s="793" t="s">
        <v>1554</v>
      </c>
      <c r="B346" s="793" t="s">
        <v>58</v>
      </c>
      <c r="C346" s="1101">
        <f>'ETCA-I-01'!B25</f>
        <v>326404.65999999997</v>
      </c>
    </row>
    <row r="347" spans="1:3" x14ac:dyDescent="0.25">
      <c r="A347" s="793" t="s">
        <v>1555</v>
      </c>
      <c r="B347" s="793" t="s">
        <v>1556</v>
      </c>
      <c r="C347" s="1109">
        <v>0</v>
      </c>
    </row>
    <row r="348" spans="1:3" x14ac:dyDescent="0.25">
      <c r="A348" s="793"/>
      <c r="B348" s="793"/>
      <c r="C348" s="1080"/>
    </row>
    <row r="349" spans="1:3" x14ac:dyDescent="0.25">
      <c r="A349" s="785"/>
      <c r="B349" s="785"/>
      <c r="C349" s="1080"/>
    </row>
    <row r="350" spans="1:3" x14ac:dyDescent="0.25">
      <c r="A350" s="785" t="s">
        <v>1557</v>
      </c>
      <c r="B350" s="785" t="s">
        <v>1558</v>
      </c>
      <c r="C350" s="1080"/>
    </row>
    <row r="351" spans="1:3" x14ac:dyDescent="0.25">
      <c r="A351" s="793" t="s">
        <v>1559</v>
      </c>
      <c r="B351" s="793" t="s">
        <v>1560</v>
      </c>
      <c r="C351" s="1080"/>
    </row>
    <row r="352" spans="1:3" x14ac:dyDescent="0.25">
      <c r="A352" s="1496" t="s">
        <v>1561</v>
      </c>
      <c r="B352" s="1496" t="s">
        <v>1562</v>
      </c>
      <c r="C352" s="1083" t="s">
        <v>1548</v>
      </c>
    </row>
    <row r="353" spans="1:3" x14ac:dyDescent="0.25">
      <c r="A353" s="1496"/>
      <c r="B353" s="1496"/>
      <c r="C353" s="1083" t="s">
        <v>1517</v>
      </c>
    </row>
    <row r="354" spans="1:3" x14ac:dyDescent="0.25">
      <c r="A354" s="793" t="s">
        <v>1563</v>
      </c>
      <c r="B354" s="793" t="s">
        <v>207</v>
      </c>
      <c r="C354" s="1097">
        <f>'ETCA-I-02'!F10</f>
        <v>2683144.08</v>
      </c>
    </row>
    <row r="355" spans="1:3" x14ac:dyDescent="0.25">
      <c r="A355" s="793" t="s">
        <v>1564</v>
      </c>
      <c r="B355" s="793" t="s">
        <v>1565</v>
      </c>
      <c r="C355" s="1097">
        <f>'ETCA-I-02'!F11</f>
        <v>107954.34</v>
      </c>
    </row>
    <row r="356" spans="1:3" x14ac:dyDescent="0.25">
      <c r="A356" s="793" t="s">
        <v>1566</v>
      </c>
      <c r="B356" s="793" t="s">
        <v>1567</v>
      </c>
      <c r="C356" s="1109">
        <v>0</v>
      </c>
    </row>
    <row r="357" spans="1:3" x14ac:dyDescent="0.25">
      <c r="A357" s="793" t="s">
        <v>1568</v>
      </c>
      <c r="B357" s="793" t="s">
        <v>1569</v>
      </c>
      <c r="C357" s="1109">
        <v>0</v>
      </c>
    </row>
    <row r="358" spans="1:3" x14ac:dyDescent="0.25">
      <c r="A358" s="793" t="s">
        <v>1570</v>
      </c>
      <c r="B358" s="793" t="s">
        <v>1571</v>
      </c>
      <c r="C358" s="1109">
        <v>0</v>
      </c>
    </row>
    <row r="359" spans="1:3" x14ac:dyDescent="0.25">
      <c r="A359" s="793" t="s">
        <v>1572</v>
      </c>
      <c r="B359" s="793" t="s">
        <v>1573</v>
      </c>
      <c r="C359" s="1109">
        <v>0</v>
      </c>
    </row>
    <row r="360" spans="1:3" x14ac:dyDescent="0.25">
      <c r="A360" s="793" t="s">
        <v>1574</v>
      </c>
      <c r="B360" s="793" t="s">
        <v>1575</v>
      </c>
      <c r="C360" s="1097">
        <f>'ETCA-I-02'!F16</f>
        <v>2234856.0699999998</v>
      </c>
    </row>
    <row r="361" spans="1:3" x14ac:dyDescent="0.25">
      <c r="A361" s="793" t="s">
        <v>1576</v>
      </c>
      <c r="B361" s="793" t="s">
        <v>1577</v>
      </c>
      <c r="C361" s="1110">
        <v>0</v>
      </c>
    </row>
    <row r="362" spans="1:3" x14ac:dyDescent="0.25">
      <c r="A362" s="793" t="s">
        <v>1578</v>
      </c>
      <c r="B362" s="793" t="s">
        <v>1579</v>
      </c>
      <c r="C362" s="1097">
        <f>'ETCA-I-02'!F18</f>
        <v>53559.77</v>
      </c>
    </row>
    <row r="363" spans="1:3" x14ac:dyDescent="0.25">
      <c r="A363" s="1496" t="s">
        <v>1580</v>
      </c>
      <c r="B363" s="1496" t="s">
        <v>1581</v>
      </c>
      <c r="C363" s="1083" t="s">
        <v>1548</v>
      </c>
    </row>
    <row r="364" spans="1:3" x14ac:dyDescent="0.25">
      <c r="A364" s="1496"/>
      <c r="B364" s="1496"/>
      <c r="C364" s="1083" t="s">
        <v>1517</v>
      </c>
    </row>
    <row r="365" spans="1:3" x14ac:dyDescent="0.25">
      <c r="A365" s="793" t="s">
        <v>1582</v>
      </c>
      <c r="B365" s="793" t="s">
        <v>1583</v>
      </c>
      <c r="C365" s="1109">
        <v>0</v>
      </c>
    </row>
    <row r="366" spans="1:3" ht="24" x14ac:dyDescent="0.25">
      <c r="A366" s="793" t="s">
        <v>1584</v>
      </c>
      <c r="B366" s="793" t="s">
        <v>1585</v>
      </c>
      <c r="C366" s="1109">
        <v>0</v>
      </c>
    </row>
    <row r="367" spans="1:3" x14ac:dyDescent="0.25">
      <c r="A367" s="793" t="s">
        <v>1586</v>
      </c>
      <c r="B367" s="793" t="s">
        <v>1587</v>
      </c>
      <c r="C367" s="1109">
        <v>0</v>
      </c>
    </row>
    <row r="368" spans="1:3" x14ac:dyDescent="0.25">
      <c r="A368" s="793" t="s">
        <v>1588</v>
      </c>
      <c r="B368" s="793" t="s">
        <v>1589</v>
      </c>
      <c r="C368" s="1109">
        <v>0</v>
      </c>
    </row>
    <row r="369" spans="1:3" x14ac:dyDescent="0.25">
      <c r="A369" s="793" t="s">
        <v>1590</v>
      </c>
      <c r="B369" s="793" t="s">
        <v>1591</v>
      </c>
      <c r="C369" s="1109">
        <v>0</v>
      </c>
    </row>
    <row r="370" spans="1:3" ht="24" x14ac:dyDescent="0.25">
      <c r="A370" s="793" t="s">
        <v>1592</v>
      </c>
      <c r="B370" s="793" t="s">
        <v>1593</v>
      </c>
      <c r="C370" s="1080"/>
    </row>
    <row r="371" spans="1:3" ht="24" x14ac:dyDescent="0.25">
      <c r="A371" s="793" t="s">
        <v>1594</v>
      </c>
      <c r="B371" s="793" t="s">
        <v>1595</v>
      </c>
      <c r="C371" s="1080"/>
    </row>
    <row r="372" spans="1:3" ht="24" x14ac:dyDescent="0.25">
      <c r="A372" s="793" t="s">
        <v>1596</v>
      </c>
      <c r="B372" s="793" t="s">
        <v>1597</v>
      </c>
      <c r="C372" s="1109">
        <v>0</v>
      </c>
    </row>
    <row r="373" spans="1:3" ht="24" x14ac:dyDescent="0.25">
      <c r="A373" s="793" t="s">
        <v>1598</v>
      </c>
      <c r="B373" s="793" t="s">
        <v>1599</v>
      </c>
      <c r="C373" s="1109">
        <v>0</v>
      </c>
    </row>
    <row r="374" spans="1:3" ht="24" x14ac:dyDescent="0.25">
      <c r="A374" s="793" t="s">
        <v>1600</v>
      </c>
      <c r="B374" s="793" t="s">
        <v>1601</v>
      </c>
      <c r="C374" s="1080"/>
    </row>
    <row r="375" spans="1:3" ht="24" x14ac:dyDescent="0.25">
      <c r="A375" s="793" t="s">
        <v>1602</v>
      </c>
      <c r="B375" s="793" t="s">
        <v>1603</v>
      </c>
      <c r="C375" s="1109">
        <v>0</v>
      </c>
    </row>
    <row r="376" spans="1:3" ht="24" x14ac:dyDescent="0.25">
      <c r="A376" s="793" t="s">
        <v>1604</v>
      </c>
      <c r="B376" s="793" t="s">
        <v>1605</v>
      </c>
      <c r="C376" s="1109">
        <v>0</v>
      </c>
    </row>
    <row r="377" spans="1:3" x14ac:dyDescent="0.25">
      <c r="A377" s="1496" t="s">
        <v>1606</v>
      </c>
      <c r="B377" s="1496" t="s">
        <v>1607</v>
      </c>
      <c r="C377" s="1083" t="s">
        <v>1488</v>
      </c>
    </row>
    <row r="378" spans="1:3" x14ac:dyDescent="0.25">
      <c r="A378" s="1496"/>
      <c r="B378" s="1496"/>
      <c r="C378" s="1083" t="s">
        <v>1517</v>
      </c>
    </row>
    <row r="379" spans="1:3" x14ac:dyDescent="0.25">
      <c r="A379" s="793" t="s">
        <v>1608</v>
      </c>
      <c r="B379" s="793" t="s">
        <v>1609</v>
      </c>
      <c r="C379" s="1109">
        <v>0</v>
      </c>
    </row>
    <row r="380" spans="1:3" x14ac:dyDescent="0.25">
      <c r="A380" s="793" t="s">
        <v>1610</v>
      </c>
      <c r="B380" s="793" t="s">
        <v>1611</v>
      </c>
      <c r="C380" s="1109">
        <v>0</v>
      </c>
    </row>
    <row r="381" spans="1:3" x14ac:dyDescent="0.25">
      <c r="A381" s="793" t="s">
        <v>1612</v>
      </c>
      <c r="B381" s="793" t="s">
        <v>295</v>
      </c>
      <c r="C381" s="1109">
        <v>0</v>
      </c>
    </row>
    <row r="382" spans="1:3" x14ac:dyDescent="0.25">
      <c r="A382" s="793"/>
      <c r="B382" s="793"/>
      <c r="C382" s="1080"/>
    </row>
    <row r="383" spans="1:3" x14ac:dyDescent="0.25">
      <c r="A383" s="793" t="s">
        <v>1613</v>
      </c>
      <c r="B383" s="793" t="s">
        <v>1614</v>
      </c>
      <c r="C383" s="1111"/>
    </row>
    <row r="384" spans="1:3" x14ac:dyDescent="0.25">
      <c r="A384" s="793"/>
      <c r="B384" s="793"/>
      <c r="C384" s="1084"/>
    </row>
    <row r="385" spans="1:3" x14ac:dyDescent="0.25">
      <c r="A385" s="1496" t="s">
        <v>1615</v>
      </c>
      <c r="B385" s="1496" t="s">
        <v>1616</v>
      </c>
      <c r="C385" s="1083" t="s">
        <v>1488</v>
      </c>
    </row>
    <row r="386" spans="1:3" x14ac:dyDescent="0.25">
      <c r="A386" s="1496"/>
      <c r="B386" s="1496"/>
      <c r="C386" s="1083" t="s">
        <v>1517</v>
      </c>
    </row>
    <row r="387" spans="1:3" x14ac:dyDescent="0.25">
      <c r="A387" s="793" t="s">
        <v>1617</v>
      </c>
      <c r="B387" s="793" t="s">
        <v>1618</v>
      </c>
      <c r="C387" s="1109">
        <v>0</v>
      </c>
    </row>
    <row r="388" spans="1:3" x14ac:dyDescent="0.25">
      <c r="A388" s="793" t="s">
        <v>1619</v>
      </c>
      <c r="B388" s="793" t="s">
        <v>1567</v>
      </c>
      <c r="C388" s="1109">
        <v>0</v>
      </c>
    </row>
    <row r="389" spans="1:3" x14ac:dyDescent="0.25">
      <c r="A389" s="1496" t="s">
        <v>1620</v>
      </c>
      <c r="B389" s="1496" t="s">
        <v>1621</v>
      </c>
      <c r="C389" s="1083" t="s">
        <v>1548</v>
      </c>
    </row>
    <row r="390" spans="1:3" x14ac:dyDescent="0.25">
      <c r="A390" s="1496"/>
      <c r="B390" s="1496"/>
      <c r="C390" s="1083" t="s">
        <v>1517</v>
      </c>
    </row>
    <row r="391" spans="1:3" x14ac:dyDescent="0.25">
      <c r="A391" s="793" t="s">
        <v>1622</v>
      </c>
      <c r="B391" s="793" t="s">
        <v>1583</v>
      </c>
      <c r="C391" s="1109">
        <v>0</v>
      </c>
    </row>
    <row r="392" spans="1:3" ht="24" x14ac:dyDescent="0.25">
      <c r="A392" s="793" t="s">
        <v>1623</v>
      </c>
      <c r="B392" s="793" t="s">
        <v>1585</v>
      </c>
      <c r="C392" s="1109">
        <v>0</v>
      </c>
    </row>
    <row r="393" spans="1:3" x14ac:dyDescent="0.25">
      <c r="A393" s="793" t="s">
        <v>1624</v>
      </c>
      <c r="B393" s="793" t="s">
        <v>1625</v>
      </c>
      <c r="C393" s="1109">
        <v>0</v>
      </c>
    </row>
    <row r="394" spans="1:3" x14ac:dyDescent="0.25">
      <c r="A394" s="793"/>
      <c r="B394" s="793"/>
      <c r="C394" s="1080"/>
    </row>
    <row r="395" spans="1:3" x14ac:dyDescent="0.25">
      <c r="A395" s="793" t="s">
        <v>1626</v>
      </c>
      <c r="B395" s="793" t="s">
        <v>1627</v>
      </c>
      <c r="C395" s="1080"/>
    </row>
    <row r="396" spans="1:3" ht="24" x14ac:dyDescent="0.25">
      <c r="A396" s="793" t="s">
        <v>1628</v>
      </c>
      <c r="B396" s="793" t="s">
        <v>1629</v>
      </c>
      <c r="C396" s="1109">
        <v>0</v>
      </c>
    </row>
    <row r="397" spans="1:3" ht="24" x14ac:dyDescent="0.25">
      <c r="A397" s="793" t="s">
        <v>1630</v>
      </c>
      <c r="B397" s="793" t="s">
        <v>1631</v>
      </c>
      <c r="C397" s="1109">
        <v>0</v>
      </c>
    </row>
    <row r="398" spans="1:3" ht="24" x14ac:dyDescent="0.25">
      <c r="A398" s="793" t="s">
        <v>1632</v>
      </c>
      <c r="B398" s="793" t="s">
        <v>1633</v>
      </c>
      <c r="C398" s="1080"/>
    </row>
    <row r="399" spans="1:3" x14ac:dyDescent="0.25">
      <c r="A399" s="793" t="s">
        <v>1634</v>
      </c>
      <c r="B399" s="793" t="s">
        <v>1635</v>
      </c>
      <c r="C399" s="1109">
        <v>0</v>
      </c>
    </row>
    <row r="400" spans="1:3" x14ac:dyDescent="0.25">
      <c r="A400" s="793" t="s">
        <v>1636</v>
      </c>
      <c r="B400" s="793" t="s">
        <v>1637</v>
      </c>
      <c r="C400" s="1109">
        <v>0</v>
      </c>
    </row>
    <row r="401" spans="1:3" x14ac:dyDescent="0.25">
      <c r="A401" s="793"/>
      <c r="B401" s="793"/>
      <c r="C401" s="1084"/>
    </row>
    <row r="402" spans="1:3" x14ac:dyDescent="0.25">
      <c r="A402" s="1496" t="s">
        <v>1638</v>
      </c>
      <c r="B402" s="1496" t="s">
        <v>1639</v>
      </c>
      <c r="C402" s="1083" t="s">
        <v>1548</v>
      </c>
    </row>
    <row r="403" spans="1:3" x14ac:dyDescent="0.25">
      <c r="A403" s="1496"/>
      <c r="B403" s="1496"/>
      <c r="C403" s="1083" t="s">
        <v>1517</v>
      </c>
    </row>
    <row r="404" spans="1:3" x14ac:dyDescent="0.25">
      <c r="A404" s="793" t="s">
        <v>1640</v>
      </c>
      <c r="B404" s="793" t="s">
        <v>1609</v>
      </c>
      <c r="C404" s="1109">
        <v>0</v>
      </c>
    </row>
    <row r="405" spans="1:3" x14ac:dyDescent="0.25">
      <c r="A405" s="793" t="s">
        <v>1641</v>
      </c>
      <c r="B405" s="793" t="s">
        <v>1611</v>
      </c>
      <c r="C405" s="1109">
        <v>0</v>
      </c>
    </row>
    <row r="406" spans="1:3" x14ac:dyDescent="0.25">
      <c r="A406" s="793" t="s">
        <v>1642</v>
      </c>
      <c r="B406" s="793" t="s">
        <v>295</v>
      </c>
      <c r="C406" s="1109">
        <v>0</v>
      </c>
    </row>
    <row r="407" spans="1:3" x14ac:dyDescent="0.25">
      <c r="A407" s="793"/>
      <c r="B407" s="793"/>
      <c r="C407" s="1080"/>
    </row>
    <row r="408" spans="1:3" x14ac:dyDescent="0.25">
      <c r="A408" s="785" t="s">
        <v>1643</v>
      </c>
      <c r="B408" s="785" t="s">
        <v>1644</v>
      </c>
      <c r="C408" s="1112">
        <f>SUM(C354+C355+C360+C362)</f>
        <v>5079514.26</v>
      </c>
    </row>
    <row r="409" spans="1:3" x14ac:dyDescent="0.25">
      <c r="A409" s="793"/>
      <c r="B409" s="785"/>
      <c r="C409" s="1096"/>
    </row>
    <row r="410" spans="1:3" x14ac:dyDescent="0.25">
      <c r="A410" s="793"/>
      <c r="B410" s="785" t="s">
        <v>1645</v>
      </c>
      <c r="C410" s="1097">
        <f>SUM(C297-C408)</f>
        <v>-5525651.9100000001</v>
      </c>
    </row>
    <row r="411" spans="1:3" x14ac:dyDescent="0.25">
      <c r="A411" s="793"/>
      <c r="B411" s="793"/>
      <c r="C411" s="1096"/>
    </row>
    <row r="412" spans="1:3" x14ac:dyDescent="0.25">
      <c r="A412" s="785"/>
      <c r="B412" s="785"/>
      <c r="C412" s="1096"/>
    </row>
    <row r="413" spans="1:3" x14ac:dyDescent="0.25">
      <c r="A413" s="785">
        <v>3.2</v>
      </c>
      <c r="B413" s="785" t="s">
        <v>1646</v>
      </c>
      <c r="C413" s="1097">
        <f>SUM(C415-C519)</f>
        <v>-5257188.5</v>
      </c>
    </row>
    <row r="414" spans="1:3" x14ac:dyDescent="0.25">
      <c r="A414" s="785"/>
      <c r="B414" s="785"/>
      <c r="C414" s="1113"/>
    </row>
    <row r="415" spans="1:3" x14ac:dyDescent="0.25">
      <c r="A415" s="785" t="s">
        <v>1647</v>
      </c>
      <c r="B415" s="785" t="s">
        <v>1648</v>
      </c>
      <c r="C415" s="1112">
        <f>SUM(C419+C420+C434+C443)</f>
        <v>-177674.24000000034</v>
      </c>
    </row>
    <row r="416" spans="1:3" ht="24" x14ac:dyDescent="0.25">
      <c r="A416" s="793" t="s">
        <v>1649</v>
      </c>
      <c r="B416" s="793" t="s">
        <v>1650</v>
      </c>
      <c r="C416" s="1080"/>
    </row>
    <row r="417" spans="1:3" x14ac:dyDescent="0.25">
      <c r="A417" s="1496" t="s">
        <v>1651</v>
      </c>
      <c r="B417" s="1496" t="s">
        <v>1652</v>
      </c>
      <c r="C417" s="1083" t="s">
        <v>1653</v>
      </c>
    </row>
    <row r="418" spans="1:3" x14ac:dyDescent="0.25">
      <c r="A418" s="1496"/>
      <c r="B418" s="1496"/>
      <c r="C418" s="1083" t="s">
        <v>1517</v>
      </c>
    </row>
    <row r="419" spans="1:3" x14ac:dyDescent="0.25">
      <c r="A419" s="793" t="s">
        <v>1654</v>
      </c>
      <c r="B419" s="793" t="s">
        <v>1473</v>
      </c>
      <c r="C419" s="1097">
        <f>SUM('[5]BALANZA SEPT'!H4-'[5]BALANZA SEPT'!D4)</f>
        <v>40835.42</v>
      </c>
    </row>
    <row r="420" spans="1:3" x14ac:dyDescent="0.25">
      <c r="A420" s="793" t="s">
        <v>1655</v>
      </c>
      <c r="B420" s="793" t="s">
        <v>1475</v>
      </c>
      <c r="C420" s="1097">
        <f>SUM('[5]BALANZA SEPT'!H24-'[5]BALANZA SEPT'!D24)</f>
        <v>-486973.0700000003</v>
      </c>
    </row>
    <row r="421" spans="1:3" x14ac:dyDescent="0.25">
      <c r="A421" s="793" t="s">
        <v>1656</v>
      </c>
      <c r="B421" s="793" t="s">
        <v>1477</v>
      </c>
      <c r="C421" s="1109">
        <v>0</v>
      </c>
    </row>
    <row r="422" spans="1:3" x14ac:dyDescent="0.25">
      <c r="A422" s="793" t="s">
        <v>1657</v>
      </c>
      <c r="B422" s="793" t="s">
        <v>1658</v>
      </c>
      <c r="C422" s="1109">
        <v>0</v>
      </c>
    </row>
    <row r="423" spans="1:3" x14ac:dyDescent="0.25">
      <c r="A423" s="793" t="s">
        <v>1659</v>
      </c>
      <c r="B423" s="793" t="s">
        <v>1481</v>
      </c>
      <c r="C423" s="1109">
        <v>0</v>
      </c>
    </row>
    <row r="424" spans="1:3" ht="24" x14ac:dyDescent="0.25">
      <c r="A424" s="793" t="s">
        <v>1660</v>
      </c>
      <c r="B424" s="793" t="s">
        <v>1661</v>
      </c>
      <c r="C424" s="1109">
        <v>0</v>
      </c>
    </row>
    <row r="425" spans="1:3" x14ac:dyDescent="0.25">
      <c r="A425" s="793" t="s">
        <v>1662</v>
      </c>
      <c r="B425" s="793" t="s">
        <v>1485</v>
      </c>
      <c r="C425" s="1109">
        <v>0</v>
      </c>
    </row>
    <row r="426" spans="1:3" x14ac:dyDescent="0.25">
      <c r="A426" s="1496" t="s">
        <v>1663</v>
      </c>
      <c r="B426" s="1496" t="s">
        <v>1664</v>
      </c>
      <c r="C426" s="1083" t="s">
        <v>1548</v>
      </c>
    </row>
    <row r="427" spans="1:3" x14ac:dyDescent="0.25">
      <c r="A427" s="1496"/>
      <c r="B427" s="1496"/>
      <c r="C427" s="1083" t="s">
        <v>1517</v>
      </c>
    </row>
    <row r="428" spans="1:3" x14ac:dyDescent="0.25">
      <c r="A428" s="793" t="s">
        <v>1665</v>
      </c>
      <c r="B428" s="793" t="s">
        <v>287</v>
      </c>
      <c r="C428" s="1109">
        <v>0</v>
      </c>
    </row>
    <row r="429" spans="1:3" x14ac:dyDescent="0.25">
      <c r="A429" s="793" t="s">
        <v>1666</v>
      </c>
      <c r="B429" s="793" t="s">
        <v>491</v>
      </c>
      <c r="C429" s="1109">
        <v>0</v>
      </c>
    </row>
    <row r="430" spans="1:3" x14ac:dyDescent="0.25">
      <c r="A430" s="793" t="s">
        <v>1667</v>
      </c>
      <c r="B430" s="793" t="s">
        <v>495</v>
      </c>
      <c r="C430" s="1109">
        <v>0</v>
      </c>
    </row>
    <row r="431" spans="1:3" x14ac:dyDescent="0.25">
      <c r="A431" s="1496" t="s">
        <v>1668</v>
      </c>
      <c r="B431" s="1496" t="s">
        <v>1669</v>
      </c>
      <c r="C431" s="1083" t="s">
        <v>1548</v>
      </c>
    </row>
    <row r="432" spans="1:3" x14ac:dyDescent="0.25">
      <c r="A432" s="1496"/>
      <c r="B432" s="1496"/>
      <c r="C432" s="1083" t="s">
        <v>1517</v>
      </c>
    </row>
    <row r="433" spans="1:3" x14ac:dyDescent="0.25">
      <c r="A433" s="793" t="s">
        <v>1670</v>
      </c>
      <c r="B433" s="793" t="s">
        <v>1498</v>
      </c>
      <c r="C433" s="1097">
        <f>SUM('[5]BALANZA SEPT'!H39-'[5]BALANZA SEPT'!D39)</f>
        <v>0</v>
      </c>
    </row>
    <row r="434" spans="1:3" x14ac:dyDescent="0.25">
      <c r="A434" s="793" t="s">
        <v>1671</v>
      </c>
      <c r="B434" s="793" t="s">
        <v>1500</v>
      </c>
      <c r="C434" s="1114">
        <f>'ETCA-I-01'!B8</f>
        <v>268463.40999999997</v>
      </c>
    </row>
    <row r="435" spans="1:3" x14ac:dyDescent="0.25">
      <c r="A435" s="793" t="s">
        <v>1672</v>
      </c>
      <c r="B435" s="793" t="s">
        <v>1502</v>
      </c>
      <c r="C435" s="1109">
        <v>0</v>
      </c>
    </row>
    <row r="436" spans="1:3" x14ac:dyDescent="0.25">
      <c r="A436" s="793" t="s">
        <v>1673</v>
      </c>
      <c r="B436" s="793" t="s">
        <v>1674</v>
      </c>
      <c r="C436" s="1109">
        <v>0</v>
      </c>
    </row>
    <row r="437" spans="1:3" x14ac:dyDescent="0.25">
      <c r="A437" s="1496" t="s">
        <v>1675</v>
      </c>
      <c r="B437" s="1496" t="s">
        <v>1676</v>
      </c>
      <c r="C437" s="1083" t="s">
        <v>1548</v>
      </c>
    </row>
    <row r="438" spans="1:3" x14ac:dyDescent="0.25">
      <c r="A438" s="1496"/>
      <c r="B438" s="1496"/>
      <c r="C438" s="1083" t="s">
        <v>1677</v>
      </c>
    </row>
    <row r="439" spans="1:3" ht="24" x14ac:dyDescent="0.25">
      <c r="A439" s="793" t="s">
        <v>1678</v>
      </c>
      <c r="B439" s="793" t="s">
        <v>1509</v>
      </c>
      <c r="C439" s="1101">
        <f>'ETCA-I-01'!B9</f>
        <v>3480039.53</v>
      </c>
    </row>
    <row r="440" spans="1:3" x14ac:dyDescent="0.25">
      <c r="A440" s="793" t="s">
        <v>1679</v>
      </c>
      <c r="B440" s="793" t="s">
        <v>1680</v>
      </c>
      <c r="C440" s="1080" t="s">
        <v>1681</v>
      </c>
    </row>
    <row r="441" spans="1:3" x14ac:dyDescent="0.25">
      <c r="A441" s="1496" t="s">
        <v>1682</v>
      </c>
      <c r="B441" s="1496" t="s">
        <v>1683</v>
      </c>
      <c r="C441" s="1083" t="s">
        <v>1548</v>
      </c>
    </row>
    <row r="442" spans="1:3" x14ac:dyDescent="0.25">
      <c r="A442" s="1496"/>
      <c r="B442" s="1496"/>
      <c r="C442" s="1083" t="s">
        <v>1517</v>
      </c>
    </row>
    <row r="443" spans="1:3" ht="24" x14ac:dyDescent="0.25">
      <c r="A443" s="793" t="s">
        <v>1684</v>
      </c>
      <c r="B443" s="793" t="s">
        <v>1519</v>
      </c>
      <c r="C443" s="1079">
        <v>0</v>
      </c>
    </row>
    <row r="444" spans="1:3" ht="24" x14ac:dyDescent="0.25">
      <c r="A444" s="793" t="s">
        <v>1685</v>
      </c>
      <c r="B444" s="793" t="s">
        <v>1521</v>
      </c>
      <c r="C444" s="1109">
        <v>0</v>
      </c>
    </row>
    <row r="445" spans="1:3" ht="24" x14ac:dyDescent="0.25">
      <c r="A445" s="793" t="s">
        <v>1686</v>
      </c>
      <c r="B445" s="793" t="s">
        <v>1523</v>
      </c>
      <c r="C445" s="1109">
        <v>0</v>
      </c>
    </row>
    <row r="446" spans="1:3" x14ac:dyDescent="0.25">
      <c r="A446" s="793" t="s">
        <v>1687</v>
      </c>
      <c r="B446" s="793" t="s">
        <v>1525</v>
      </c>
      <c r="C446" s="1109">
        <v>0</v>
      </c>
    </row>
    <row r="447" spans="1:3" x14ac:dyDescent="0.25">
      <c r="A447" s="793" t="s">
        <v>1688</v>
      </c>
      <c r="B447" s="793" t="s">
        <v>1689</v>
      </c>
      <c r="C447" s="1109">
        <v>0</v>
      </c>
    </row>
    <row r="448" spans="1:3" x14ac:dyDescent="0.25">
      <c r="A448" s="793" t="s">
        <v>1690</v>
      </c>
      <c r="B448" s="793" t="s">
        <v>39</v>
      </c>
      <c r="C448" s="1109">
        <v>0</v>
      </c>
    </row>
    <row r="449" spans="1:3" ht="18" customHeight="1" x14ac:dyDescent="0.25">
      <c r="A449" s="793" t="s">
        <v>1691</v>
      </c>
      <c r="B449" s="793" t="s">
        <v>1692</v>
      </c>
      <c r="C449" s="1080"/>
    </row>
    <row r="450" spans="1:3" ht="24" x14ac:dyDescent="0.25">
      <c r="A450" s="793" t="s">
        <v>1693</v>
      </c>
      <c r="B450" s="793" t="s">
        <v>1694</v>
      </c>
      <c r="C450" s="1080"/>
    </row>
    <row r="451" spans="1:3" ht="24" x14ac:dyDescent="0.25">
      <c r="A451" s="793" t="s">
        <v>1695</v>
      </c>
      <c r="B451" s="793" t="s">
        <v>1696</v>
      </c>
      <c r="C451" s="1080"/>
    </row>
    <row r="452" spans="1:3" x14ac:dyDescent="0.25">
      <c r="A452" s="793" t="s">
        <v>1697</v>
      </c>
      <c r="B452" s="793" t="s">
        <v>1126</v>
      </c>
      <c r="C452" s="1109">
        <v>0</v>
      </c>
    </row>
    <row r="453" spans="1:3" x14ac:dyDescent="0.25">
      <c r="A453" s="793" t="s">
        <v>1698</v>
      </c>
      <c r="B453" s="793" t="s">
        <v>1128</v>
      </c>
      <c r="C453" s="1109">
        <v>0</v>
      </c>
    </row>
    <row r="454" spans="1:3" ht="24" x14ac:dyDescent="0.25">
      <c r="A454" s="793" t="s">
        <v>1699</v>
      </c>
      <c r="B454" s="793" t="s">
        <v>1700</v>
      </c>
      <c r="C454" s="1109">
        <v>0</v>
      </c>
    </row>
    <row r="455" spans="1:3" x14ac:dyDescent="0.25">
      <c r="A455" s="793" t="s">
        <v>1701</v>
      </c>
      <c r="B455" s="793" t="s">
        <v>1702</v>
      </c>
      <c r="C455" s="1080"/>
    </row>
    <row r="456" spans="1:3" x14ac:dyDescent="0.25">
      <c r="A456" s="793" t="s">
        <v>1703</v>
      </c>
      <c r="B456" s="793" t="s">
        <v>493</v>
      </c>
      <c r="C456" s="1080"/>
    </row>
    <row r="457" spans="1:3" x14ac:dyDescent="0.25">
      <c r="A457" s="793" t="s">
        <v>1704</v>
      </c>
      <c r="B457" s="793" t="s">
        <v>1126</v>
      </c>
      <c r="C457" s="1109">
        <v>0</v>
      </c>
    </row>
    <row r="458" spans="1:3" x14ac:dyDescent="0.25">
      <c r="A458" s="793" t="s">
        <v>1705</v>
      </c>
      <c r="B458" s="793" t="s">
        <v>1128</v>
      </c>
      <c r="C458" s="1109">
        <v>0</v>
      </c>
    </row>
    <row r="459" spans="1:3" x14ac:dyDescent="0.25">
      <c r="A459" s="1496" t="s">
        <v>1706</v>
      </c>
      <c r="B459" s="1496" t="s">
        <v>1707</v>
      </c>
      <c r="C459" s="1083" t="s">
        <v>1488</v>
      </c>
    </row>
    <row r="460" spans="1:3" x14ac:dyDescent="0.25">
      <c r="A460" s="1496"/>
      <c r="B460" s="1496"/>
      <c r="C460" s="1083" t="s">
        <v>1517</v>
      </c>
    </row>
    <row r="461" spans="1:3" x14ac:dyDescent="0.25">
      <c r="A461" s="793" t="s">
        <v>1708</v>
      </c>
      <c r="B461" s="793" t="s">
        <v>1550</v>
      </c>
      <c r="C461" s="1109">
        <v>0</v>
      </c>
    </row>
    <row r="462" spans="1:3" x14ac:dyDescent="0.25">
      <c r="A462" s="793" t="s">
        <v>1709</v>
      </c>
      <c r="B462" s="793" t="s">
        <v>1552</v>
      </c>
      <c r="C462" s="1109">
        <v>0</v>
      </c>
    </row>
    <row r="463" spans="1:3" ht="24" x14ac:dyDescent="0.25">
      <c r="A463" s="793" t="s">
        <v>1710</v>
      </c>
      <c r="B463" s="793" t="s">
        <v>1711</v>
      </c>
      <c r="C463" s="1109">
        <v>0</v>
      </c>
    </row>
    <row r="464" spans="1:3" x14ac:dyDescent="0.25">
      <c r="A464" s="793" t="s">
        <v>1712</v>
      </c>
      <c r="B464" s="793" t="s">
        <v>58</v>
      </c>
      <c r="C464" s="1101">
        <f>'ETCA-I-01'!B25</f>
        <v>326404.65999999997</v>
      </c>
    </row>
    <row r="465" spans="1:3" x14ac:dyDescent="0.25">
      <c r="A465" s="793" t="s">
        <v>1713</v>
      </c>
      <c r="B465" s="793" t="s">
        <v>1556</v>
      </c>
      <c r="C465" s="1109">
        <v>0</v>
      </c>
    </row>
    <row r="466" spans="1:3" x14ac:dyDescent="0.25">
      <c r="A466" s="793"/>
      <c r="B466" s="793"/>
      <c r="C466" s="1080"/>
    </row>
    <row r="467" spans="1:3" x14ac:dyDescent="0.25">
      <c r="A467" s="785" t="s">
        <v>1714</v>
      </c>
      <c r="B467" s="785" t="s">
        <v>1715</v>
      </c>
      <c r="C467" s="1080"/>
    </row>
    <row r="468" spans="1:3" x14ac:dyDescent="0.25">
      <c r="A468" s="793" t="s">
        <v>1716</v>
      </c>
      <c r="B468" s="793" t="s">
        <v>1717</v>
      </c>
      <c r="C468" s="1080"/>
    </row>
    <row r="469" spans="1:3" x14ac:dyDescent="0.25">
      <c r="A469" s="1496" t="s">
        <v>1718</v>
      </c>
      <c r="B469" s="1496" t="s">
        <v>1719</v>
      </c>
      <c r="C469" s="1083" t="s">
        <v>1548</v>
      </c>
    </row>
    <row r="470" spans="1:3" x14ac:dyDescent="0.25">
      <c r="A470" s="1496"/>
      <c r="B470" s="1496"/>
      <c r="C470" s="1083" t="s">
        <v>1517</v>
      </c>
    </row>
    <row r="471" spans="1:3" x14ac:dyDescent="0.25">
      <c r="A471" s="793" t="s">
        <v>1720</v>
      </c>
      <c r="B471" s="793" t="s">
        <v>1721</v>
      </c>
      <c r="C471" s="1097">
        <f>'ETCA-I-02'!F10</f>
        <v>2683144.08</v>
      </c>
    </row>
    <row r="472" spans="1:3" x14ac:dyDescent="0.25">
      <c r="A472" s="793" t="s">
        <v>1722</v>
      </c>
      <c r="B472" s="793" t="s">
        <v>1565</v>
      </c>
      <c r="C472" s="1097">
        <f>'ETCA-I-02'!F11</f>
        <v>107954.34</v>
      </c>
    </row>
    <row r="473" spans="1:3" x14ac:dyDescent="0.25">
      <c r="A473" s="793" t="s">
        <v>1723</v>
      </c>
      <c r="B473" s="793" t="s">
        <v>1567</v>
      </c>
      <c r="C473" s="1110">
        <v>0</v>
      </c>
    </row>
    <row r="474" spans="1:3" x14ac:dyDescent="0.25">
      <c r="A474" s="793" t="s">
        <v>1724</v>
      </c>
      <c r="B474" s="793" t="s">
        <v>1569</v>
      </c>
      <c r="C474" s="1110">
        <v>0</v>
      </c>
    </row>
    <row r="475" spans="1:3" x14ac:dyDescent="0.25">
      <c r="A475" s="793" t="s">
        <v>1725</v>
      </c>
      <c r="B475" s="793" t="s">
        <v>1571</v>
      </c>
      <c r="C475" s="1110">
        <v>0</v>
      </c>
    </row>
    <row r="476" spans="1:3" ht="24" x14ac:dyDescent="0.25">
      <c r="A476" s="793" t="s">
        <v>1726</v>
      </c>
      <c r="B476" s="793" t="s">
        <v>1727</v>
      </c>
      <c r="C476" s="1110">
        <v>0</v>
      </c>
    </row>
    <row r="477" spans="1:3" x14ac:dyDescent="0.25">
      <c r="A477" s="793" t="s">
        <v>1728</v>
      </c>
      <c r="B477" s="793" t="s">
        <v>1575</v>
      </c>
      <c r="C477" s="1097">
        <f>'ETCA-I-02'!F16</f>
        <v>2234856.0699999998</v>
      </c>
    </row>
    <row r="478" spans="1:3" x14ac:dyDescent="0.25">
      <c r="A478" s="793" t="s">
        <v>1729</v>
      </c>
      <c r="B478" s="793" t="s">
        <v>1730</v>
      </c>
      <c r="C478" s="1110">
        <v>0</v>
      </c>
    </row>
    <row r="479" spans="1:3" x14ac:dyDescent="0.25">
      <c r="A479" s="793" t="s">
        <v>1731</v>
      </c>
      <c r="B479" s="793" t="s">
        <v>1579</v>
      </c>
      <c r="C479" s="1097">
        <f>'ETCA-I-02'!F18</f>
        <v>53559.77</v>
      </c>
    </row>
    <row r="480" spans="1:3" x14ac:dyDescent="0.25">
      <c r="A480" s="1496" t="s">
        <v>1732</v>
      </c>
      <c r="B480" s="1496" t="s">
        <v>1733</v>
      </c>
      <c r="C480" s="1083" t="s">
        <v>1488</v>
      </c>
    </row>
    <row r="481" spans="1:3" x14ac:dyDescent="0.25">
      <c r="A481" s="1496"/>
      <c r="B481" s="1496"/>
      <c r="C481" s="1083" t="s">
        <v>1489</v>
      </c>
    </row>
    <row r="482" spans="1:3" x14ac:dyDescent="0.25">
      <c r="A482" s="793" t="s">
        <v>1734</v>
      </c>
      <c r="B482" s="793" t="s">
        <v>1583</v>
      </c>
      <c r="C482" s="1110">
        <v>0</v>
      </c>
    </row>
    <row r="483" spans="1:3" ht="24" x14ac:dyDescent="0.25">
      <c r="A483" s="793" t="s">
        <v>1735</v>
      </c>
      <c r="B483" s="793" t="s">
        <v>1585</v>
      </c>
      <c r="C483" s="1110">
        <v>0</v>
      </c>
    </row>
    <row r="484" spans="1:3" x14ac:dyDescent="0.25">
      <c r="A484" s="793" t="s">
        <v>1736</v>
      </c>
      <c r="B484" s="793" t="s">
        <v>1587</v>
      </c>
      <c r="C484" s="1110">
        <v>0</v>
      </c>
    </row>
    <row r="485" spans="1:3" x14ac:dyDescent="0.25">
      <c r="A485" s="793" t="s">
        <v>1737</v>
      </c>
      <c r="B485" s="793" t="s">
        <v>1589</v>
      </c>
      <c r="C485" s="1110">
        <v>0</v>
      </c>
    </row>
    <row r="486" spans="1:3" x14ac:dyDescent="0.25">
      <c r="A486" s="793" t="s">
        <v>1738</v>
      </c>
      <c r="B486" s="793" t="s">
        <v>1591</v>
      </c>
      <c r="C486" s="1110">
        <v>0</v>
      </c>
    </row>
    <row r="487" spans="1:3" ht="24" x14ac:dyDescent="0.25">
      <c r="A487" s="793" t="s">
        <v>1739</v>
      </c>
      <c r="B487" s="793" t="s">
        <v>1740</v>
      </c>
      <c r="C487" s="1080"/>
    </row>
    <row r="488" spans="1:3" ht="24" x14ac:dyDescent="0.25">
      <c r="A488" s="793" t="s">
        <v>1741</v>
      </c>
      <c r="B488" s="793" t="s">
        <v>1742</v>
      </c>
      <c r="C488" s="1080"/>
    </row>
    <row r="489" spans="1:3" ht="36" x14ac:dyDescent="0.25">
      <c r="A489" s="793" t="s">
        <v>1743</v>
      </c>
      <c r="B489" s="793" t="s">
        <v>1744</v>
      </c>
      <c r="C489" s="1110">
        <v>0</v>
      </c>
    </row>
    <row r="490" spans="1:3" ht="24" x14ac:dyDescent="0.25">
      <c r="A490" s="793" t="s">
        <v>1745</v>
      </c>
      <c r="B490" s="793" t="s">
        <v>1746</v>
      </c>
      <c r="C490" s="1110">
        <v>0</v>
      </c>
    </row>
    <row r="491" spans="1:3" ht="24" x14ac:dyDescent="0.25">
      <c r="A491" s="793" t="s">
        <v>1747</v>
      </c>
      <c r="B491" s="793" t="s">
        <v>1748</v>
      </c>
      <c r="C491" s="1080"/>
    </row>
    <row r="492" spans="1:3" ht="24" x14ac:dyDescent="0.25">
      <c r="A492" s="793" t="s">
        <v>1749</v>
      </c>
      <c r="B492" s="793" t="s">
        <v>1750</v>
      </c>
      <c r="C492" s="1110">
        <v>0</v>
      </c>
    </row>
    <row r="493" spans="1:3" ht="24" x14ac:dyDescent="0.25">
      <c r="A493" s="793" t="s">
        <v>1751</v>
      </c>
      <c r="B493" s="793" t="s">
        <v>1752</v>
      </c>
      <c r="C493" s="1110">
        <v>0</v>
      </c>
    </row>
    <row r="494" spans="1:3" x14ac:dyDescent="0.25">
      <c r="A494" s="793" t="s">
        <v>1753</v>
      </c>
      <c r="B494" s="793" t="s">
        <v>1754</v>
      </c>
      <c r="C494" s="1083" t="s">
        <v>1189</v>
      </c>
    </row>
    <row r="495" spans="1:3" x14ac:dyDescent="0.25">
      <c r="A495" s="793" t="s">
        <v>1755</v>
      </c>
      <c r="B495" s="793" t="s">
        <v>1609</v>
      </c>
      <c r="C495" s="1110">
        <v>0</v>
      </c>
    </row>
    <row r="496" spans="1:3" ht="24" x14ac:dyDescent="0.25">
      <c r="A496" s="793" t="s">
        <v>1756</v>
      </c>
      <c r="B496" s="793" t="s">
        <v>1757</v>
      </c>
      <c r="C496" s="1110">
        <v>0</v>
      </c>
    </row>
    <row r="497" spans="1:3" x14ac:dyDescent="0.25">
      <c r="A497" s="793" t="s">
        <v>1758</v>
      </c>
      <c r="B497" s="793" t="s">
        <v>295</v>
      </c>
      <c r="C497" s="1110">
        <v>0</v>
      </c>
    </row>
    <row r="498" spans="1:3" ht="9.75" customHeight="1" x14ac:dyDescent="0.25">
      <c r="A498" s="793"/>
      <c r="B498" s="793"/>
      <c r="C498" s="1080"/>
    </row>
    <row r="499" spans="1:3" x14ac:dyDescent="0.25">
      <c r="A499" s="793" t="s">
        <v>1759</v>
      </c>
      <c r="B499" s="793" t="s">
        <v>1760</v>
      </c>
      <c r="C499" s="1080"/>
    </row>
    <row r="500" spans="1:3" ht="24" x14ac:dyDescent="0.25">
      <c r="A500" s="793" t="s">
        <v>1761</v>
      </c>
      <c r="B500" s="793" t="s">
        <v>1762</v>
      </c>
      <c r="C500" s="1083" t="s">
        <v>1189</v>
      </c>
    </row>
    <row r="501" spans="1:3" x14ac:dyDescent="0.25">
      <c r="A501" s="793" t="s">
        <v>1763</v>
      </c>
      <c r="B501" s="793" t="s">
        <v>1565</v>
      </c>
      <c r="C501" s="1110">
        <v>0</v>
      </c>
    </row>
    <row r="502" spans="1:3" x14ac:dyDescent="0.25">
      <c r="A502" s="793" t="s">
        <v>1764</v>
      </c>
      <c r="B502" s="793" t="s">
        <v>1567</v>
      </c>
      <c r="C502" s="1110">
        <v>0</v>
      </c>
    </row>
    <row r="503" spans="1:3" ht="24" x14ac:dyDescent="0.25">
      <c r="A503" s="793" t="s">
        <v>1765</v>
      </c>
      <c r="B503" s="793" t="s">
        <v>1766</v>
      </c>
      <c r="C503" s="1080"/>
    </row>
    <row r="504" spans="1:3" x14ac:dyDescent="0.25">
      <c r="A504" s="793" t="s">
        <v>1767</v>
      </c>
      <c r="B504" s="793" t="s">
        <v>1583</v>
      </c>
      <c r="C504" s="1110">
        <v>0</v>
      </c>
    </row>
    <row r="505" spans="1:3" ht="24" x14ac:dyDescent="0.25">
      <c r="A505" s="793" t="s">
        <v>1768</v>
      </c>
      <c r="B505" s="793" t="s">
        <v>1585</v>
      </c>
      <c r="C505" s="1110">
        <v>0</v>
      </c>
    </row>
    <row r="506" spans="1:3" x14ac:dyDescent="0.25">
      <c r="A506" s="793" t="s">
        <v>1769</v>
      </c>
      <c r="B506" s="793" t="s">
        <v>1587</v>
      </c>
      <c r="C506" s="1110">
        <v>0</v>
      </c>
    </row>
    <row r="507" spans="1:3" ht="24" x14ac:dyDescent="0.25">
      <c r="A507" s="793" t="s">
        <v>1770</v>
      </c>
      <c r="B507" s="793" t="s">
        <v>1771</v>
      </c>
      <c r="C507" s="1080"/>
    </row>
    <row r="508" spans="1:3" ht="24" x14ac:dyDescent="0.25">
      <c r="A508" s="793" t="s">
        <v>1772</v>
      </c>
      <c r="B508" s="793" t="s">
        <v>1773</v>
      </c>
      <c r="C508" s="1080"/>
    </row>
    <row r="509" spans="1:3" ht="24" x14ac:dyDescent="0.25">
      <c r="A509" s="793" t="s">
        <v>1774</v>
      </c>
      <c r="B509" s="793" t="s">
        <v>1775</v>
      </c>
      <c r="C509" s="1110">
        <v>0</v>
      </c>
    </row>
    <row r="510" spans="1:3" ht="24" x14ac:dyDescent="0.25">
      <c r="A510" s="793" t="s">
        <v>1776</v>
      </c>
      <c r="B510" s="793" t="s">
        <v>1777</v>
      </c>
      <c r="C510" s="1110">
        <v>0</v>
      </c>
    </row>
    <row r="511" spans="1:3" ht="24" x14ac:dyDescent="0.25">
      <c r="A511" s="793" t="s">
        <v>1778</v>
      </c>
      <c r="B511" s="793" t="s">
        <v>1601</v>
      </c>
      <c r="C511" s="1080"/>
    </row>
    <row r="512" spans="1:3" ht="24" x14ac:dyDescent="0.25">
      <c r="A512" s="793" t="s">
        <v>1779</v>
      </c>
      <c r="B512" s="793" t="s">
        <v>1780</v>
      </c>
      <c r="C512" s="1110">
        <v>0</v>
      </c>
    </row>
    <row r="513" spans="1:3" ht="24" x14ac:dyDescent="0.25">
      <c r="A513" s="793" t="s">
        <v>1781</v>
      </c>
      <c r="B513" s="793" t="s">
        <v>1782</v>
      </c>
      <c r="C513" s="1110">
        <v>0</v>
      </c>
    </row>
    <row r="514" spans="1:3" x14ac:dyDescent="0.25">
      <c r="A514" s="793" t="s">
        <v>1783</v>
      </c>
      <c r="B514" s="793" t="s">
        <v>1784</v>
      </c>
      <c r="C514" s="1080"/>
    </row>
    <row r="515" spans="1:3" x14ac:dyDescent="0.25">
      <c r="A515" s="793" t="s">
        <v>1785</v>
      </c>
      <c r="B515" s="793" t="s">
        <v>1609</v>
      </c>
      <c r="C515" s="1110">
        <v>0</v>
      </c>
    </row>
    <row r="516" spans="1:3" ht="24" x14ac:dyDescent="0.25">
      <c r="A516" s="793" t="s">
        <v>1786</v>
      </c>
      <c r="B516" s="793" t="s">
        <v>1757</v>
      </c>
      <c r="C516" s="1110">
        <v>0</v>
      </c>
    </row>
    <row r="517" spans="1:3" x14ac:dyDescent="0.25">
      <c r="A517" s="793" t="s">
        <v>1787</v>
      </c>
      <c r="B517" s="793" t="s">
        <v>295</v>
      </c>
      <c r="C517" s="1110">
        <v>0</v>
      </c>
    </row>
    <row r="518" spans="1:3" x14ac:dyDescent="0.25">
      <c r="A518" s="793"/>
      <c r="B518" s="793"/>
      <c r="C518" s="1080"/>
    </row>
    <row r="519" spans="1:3" x14ac:dyDescent="0.25">
      <c r="A519" s="785" t="s">
        <v>1788</v>
      </c>
      <c r="B519" s="785" t="s">
        <v>1789</v>
      </c>
      <c r="C519" s="1079">
        <f>SUM(C471+C472+C477+C479)</f>
        <v>5079514.26</v>
      </c>
    </row>
    <row r="520" spans="1:3" x14ac:dyDescent="0.25">
      <c r="A520" s="785"/>
      <c r="B520" s="785"/>
      <c r="C520" s="1080"/>
    </row>
    <row r="521" spans="1:3" x14ac:dyDescent="0.25">
      <c r="A521" s="785"/>
      <c r="B521" s="785" t="s">
        <v>1790</v>
      </c>
      <c r="C521" s="1079">
        <f>SUM(C415-C519)</f>
        <v>-5257188.5</v>
      </c>
    </row>
    <row r="522" spans="1:3" ht="31.5" customHeight="1" x14ac:dyDescent="0.25">
      <c r="A522" s="1495" t="s">
        <v>1791</v>
      </c>
      <c r="B522" s="1495"/>
      <c r="C522" s="1495"/>
    </row>
    <row r="523" spans="1:3" ht="33.75" customHeight="1" x14ac:dyDescent="0.25">
      <c r="A523" s="1495" t="s">
        <v>1792</v>
      </c>
      <c r="B523" s="1495"/>
      <c r="C523" s="1495"/>
    </row>
  </sheetData>
  <mergeCells count="49">
    <mergeCell ref="A106:A107"/>
    <mergeCell ref="B106:B107"/>
    <mergeCell ref="A1:C1"/>
    <mergeCell ref="A2:C2"/>
    <mergeCell ref="A3:C3"/>
    <mergeCell ref="A5:A6"/>
    <mergeCell ref="B5:B6"/>
    <mergeCell ref="A116:A117"/>
    <mergeCell ref="B116:B117"/>
    <mergeCell ref="A307:A308"/>
    <mergeCell ref="B307:B308"/>
    <mergeCell ref="A312:A313"/>
    <mergeCell ref="B312:B313"/>
    <mergeCell ref="A318:A319"/>
    <mergeCell ref="B318:B319"/>
    <mergeCell ref="A322:A324"/>
    <mergeCell ref="B322:B324"/>
    <mergeCell ref="A341:A342"/>
    <mergeCell ref="B341:B342"/>
    <mergeCell ref="A352:A353"/>
    <mergeCell ref="B352:B353"/>
    <mergeCell ref="A363:A364"/>
    <mergeCell ref="B363:B364"/>
    <mergeCell ref="A377:A378"/>
    <mergeCell ref="B377:B378"/>
    <mergeCell ref="A385:A386"/>
    <mergeCell ref="B385:B386"/>
    <mergeCell ref="A389:A390"/>
    <mergeCell ref="B389:B390"/>
    <mergeCell ref="A402:A403"/>
    <mergeCell ref="B402:B403"/>
    <mergeCell ref="A417:A418"/>
    <mergeCell ref="B417:B418"/>
    <mergeCell ref="A426:A427"/>
    <mergeCell ref="B426:B427"/>
    <mergeCell ref="A431:A432"/>
    <mergeCell ref="B431:B432"/>
    <mergeCell ref="A523:C523"/>
    <mergeCell ref="A437:A438"/>
    <mergeCell ref="B437:B438"/>
    <mergeCell ref="A441:A442"/>
    <mergeCell ref="B441:B442"/>
    <mergeCell ref="A459:A460"/>
    <mergeCell ref="B459:B460"/>
    <mergeCell ref="A469:A470"/>
    <mergeCell ref="B469:B470"/>
    <mergeCell ref="A480:A481"/>
    <mergeCell ref="B480:B481"/>
    <mergeCell ref="A522:C522"/>
  </mergeCells>
  <hyperlinks>
    <hyperlink ref="C76" location="_ftn2" display="_ftn2"/>
    <hyperlink ref="C116" location="_ftn1" display="_ftn1"/>
    <hyperlink ref="C28" location="_ftn1" display="_ftn1"/>
    <hyperlink ref="C68" location="_ftn1" display="_ftn1"/>
  </hyperlinks>
  <pageMargins left="0.70866141732283472" right="0.70866141732283472" top="0.15748031496062992" bottom="0" header="0.31496062992125984" footer="0.31496062992125984"/>
  <pageSetup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00B050"/>
    <pageSetUpPr fitToPage="1"/>
  </sheetPr>
  <dimension ref="A1:G70"/>
  <sheetViews>
    <sheetView view="pageBreakPreview" topLeftCell="A37" zoomScale="110" zoomScaleNormal="100" zoomScaleSheetLayoutView="110" workbookViewId="0">
      <selection activeCell="C61" sqref="C61"/>
    </sheetView>
  </sheetViews>
  <sheetFormatPr baseColWidth="10" defaultColWidth="11.28515625" defaultRowHeight="16.5" x14ac:dyDescent="0.3"/>
  <cols>
    <col min="1" max="1" width="1.7109375" style="94" customWidth="1"/>
    <col min="2" max="2" width="101.7109375" style="94" bestFit="1" customWidth="1"/>
    <col min="3" max="3" width="18.28515625" style="94" customWidth="1"/>
    <col min="4" max="4" width="18" style="420" customWidth="1"/>
    <col min="5" max="5" width="59.28515625" style="93" customWidth="1"/>
    <col min="6" max="6" width="22.7109375" style="93" customWidth="1"/>
    <col min="7" max="16384" width="11.28515625" style="93"/>
  </cols>
  <sheetData>
    <row r="1" spans="1:7" s="92" customFormat="1" ht="20.25" x14ac:dyDescent="0.3">
      <c r="A1" s="1134" t="str">
        <f>'ETCA-I-01'!A1</f>
        <v>INSTITUTO DE CAPACITACIÓN PARA EL TRABAJO DEL ESTADO DE SONORA</v>
      </c>
      <c r="B1" s="1134"/>
      <c r="C1" s="1134"/>
      <c r="D1" s="1134"/>
      <c r="E1" s="408"/>
      <c r="G1" s="40"/>
    </row>
    <row r="2" spans="1:7" ht="15.75" x14ac:dyDescent="0.25">
      <c r="A2" s="1123" t="s">
        <v>1</v>
      </c>
      <c r="B2" s="1123"/>
      <c r="C2" s="1123"/>
      <c r="D2" s="1123"/>
    </row>
    <row r="3" spans="1:7" x14ac:dyDescent="0.25">
      <c r="A3" s="1124" t="s">
        <v>1796</v>
      </c>
      <c r="B3" s="1124"/>
      <c r="C3" s="1124"/>
      <c r="D3" s="1124"/>
    </row>
    <row r="4" spans="1:7" s="94" customFormat="1" ht="17.25" thickBot="1" x14ac:dyDescent="0.35">
      <c r="A4" s="1135" t="s">
        <v>944</v>
      </c>
      <c r="B4" s="1135"/>
      <c r="C4" s="40"/>
      <c r="D4" s="416"/>
    </row>
    <row r="5" spans="1:7" ht="27.75" customHeight="1" thickBot="1" x14ac:dyDescent="0.3">
      <c r="A5" s="1138"/>
      <c r="B5" s="1139"/>
      <c r="C5" s="663">
        <v>2020</v>
      </c>
      <c r="D5" s="663">
        <v>2019</v>
      </c>
    </row>
    <row r="6" spans="1:7" ht="17.25" thickTop="1" x14ac:dyDescent="0.25">
      <c r="A6" s="95" t="s">
        <v>192</v>
      </c>
      <c r="B6" s="96"/>
      <c r="C6" s="97"/>
      <c r="D6" s="572"/>
    </row>
    <row r="7" spans="1:7" x14ac:dyDescent="0.25">
      <c r="A7" s="98" t="s">
        <v>883</v>
      </c>
      <c r="B7" s="99"/>
      <c r="C7" s="517">
        <f>SUM(C8:C14)</f>
        <v>8436342.7699999996</v>
      </c>
      <c r="D7" s="518">
        <f>SUM(D8:D14)</f>
        <v>12334744.41</v>
      </c>
    </row>
    <row r="8" spans="1:7" x14ac:dyDescent="0.25">
      <c r="A8" s="100"/>
      <c r="B8" s="101" t="s">
        <v>193</v>
      </c>
      <c r="C8" s="519">
        <v>0</v>
      </c>
      <c r="D8" s="520">
        <v>0</v>
      </c>
    </row>
    <row r="9" spans="1:7" x14ac:dyDescent="0.25">
      <c r="A9" s="100"/>
      <c r="B9" s="101" t="s">
        <v>194</v>
      </c>
      <c r="C9" s="519">
        <v>0</v>
      </c>
      <c r="D9" s="520">
        <v>0</v>
      </c>
    </row>
    <row r="10" spans="1:7" x14ac:dyDescent="0.25">
      <c r="A10" s="100"/>
      <c r="B10" s="101" t="s">
        <v>195</v>
      </c>
      <c r="C10" s="519">
        <v>0</v>
      </c>
      <c r="D10" s="520">
        <v>0</v>
      </c>
    </row>
    <row r="11" spans="1:7" x14ac:dyDescent="0.25">
      <c r="A11" s="100"/>
      <c r="B11" s="101" t="s">
        <v>196</v>
      </c>
      <c r="C11" s="519">
        <v>0</v>
      </c>
      <c r="D11" s="520">
        <v>0</v>
      </c>
    </row>
    <row r="12" spans="1:7" x14ac:dyDescent="0.25">
      <c r="A12" s="100"/>
      <c r="B12" s="101" t="s">
        <v>868</v>
      </c>
      <c r="C12" s="519">
        <v>1285.04</v>
      </c>
      <c r="D12" s="520">
        <v>0</v>
      </c>
    </row>
    <row r="13" spans="1:7" x14ac:dyDescent="0.25">
      <c r="A13" s="100"/>
      <c r="B13" s="101" t="s">
        <v>869</v>
      </c>
      <c r="C13" s="519">
        <v>0</v>
      </c>
      <c r="D13" s="520">
        <v>0</v>
      </c>
    </row>
    <row r="14" spans="1:7" x14ac:dyDescent="0.25">
      <c r="A14" s="100"/>
      <c r="B14" s="101" t="s">
        <v>884</v>
      </c>
      <c r="C14" s="519">
        <v>8435057.7300000004</v>
      </c>
      <c r="D14" s="520">
        <v>12334744.41</v>
      </c>
    </row>
    <row r="15" spans="1:7" ht="33" customHeight="1" x14ac:dyDescent="0.25">
      <c r="A15" s="1136" t="s">
        <v>870</v>
      </c>
      <c r="B15" s="1137"/>
      <c r="C15" s="517">
        <f>SUM(C16:C17)</f>
        <v>96351344.920000002</v>
      </c>
      <c r="D15" s="518">
        <f>SUM(D16:D17)</f>
        <v>79578219.799999997</v>
      </c>
    </row>
    <row r="16" spans="1:7" x14ac:dyDescent="0.25">
      <c r="A16" s="100"/>
      <c r="B16" s="101" t="s">
        <v>886</v>
      </c>
      <c r="C16" s="519">
        <v>69333414.930000007</v>
      </c>
      <c r="D16" s="519"/>
    </row>
    <row r="17" spans="1:4" x14ac:dyDescent="0.25">
      <c r="A17" s="100"/>
      <c r="B17" s="101" t="s">
        <v>885</v>
      </c>
      <c r="C17" s="519">
        <v>27017929.989999998</v>
      </c>
      <c r="D17" s="519">
        <v>79578219.799999997</v>
      </c>
    </row>
    <row r="18" spans="1:4" x14ac:dyDescent="0.25">
      <c r="A18" s="98" t="s">
        <v>198</v>
      </c>
      <c r="B18" s="99"/>
      <c r="C18" s="517">
        <f>SUM(C19:C23)</f>
        <v>0</v>
      </c>
      <c r="D18" s="518">
        <f>SUM(D19:D23)</f>
        <v>34018.6</v>
      </c>
    </row>
    <row r="19" spans="1:4" x14ac:dyDescent="0.25">
      <c r="A19" s="100"/>
      <c r="B19" s="101" t="s">
        <v>199</v>
      </c>
      <c r="C19" s="519">
        <v>0</v>
      </c>
      <c r="D19" s="520">
        <v>34018.6</v>
      </c>
    </row>
    <row r="20" spans="1:4" x14ac:dyDescent="0.25">
      <c r="A20" s="100"/>
      <c r="B20" s="101" t="s">
        <v>200</v>
      </c>
      <c r="C20" s="519">
        <v>0</v>
      </c>
      <c r="D20" s="520">
        <v>0</v>
      </c>
    </row>
    <row r="21" spans="1:4" x14ac:dyDescent="0.25">
      <c r="A21" s="100"/>
      <c r="B21" s="101" t="s">
        <v>201</v>
      </c>
      <c r="C21" s="519">
        <v>0</v>
      </c>
      <c r="D21" s="520">
        <v>0</v>
      </c>
    </row>
    <row r="22" spans="1:4" x14ac:dyDescent="0.25">
      <c r="A22" s="100"/>
      <c r="B22" s="101" t="s">
        <v>202</v>
      </c>
      <c r="C22" s="519">
        <v>0</v>
      </c>
      <c r="D22" s="520">
        <v>0</v>
      </c>
    </row>
    <row r="23" spans="1:4" x14ac:dyDescent="0.25">
      <c r="A23" s="100"/>
      <c r="B23" s="101" t="s">
        <v>203</v>
      </c>
      <c r="C23" s="519">
        <v>0</v>
      </c>
      <c r="D23" s="520">
        <v>0</v>
      </c>
    </row>
    <row r="24" spans="1:4" x14ac:dyDescent="0.25">
      <c r="A24" s="102" t="s">
        <v>204</v>
      </c>
      <c r="B24" s="103"/>
      <c r="C24" s="521">
        <f>C18+C15+C7</f>
        <v>104787687.69</v>
      </c>
      <c r="D24" s="522">
        <f>D18+D15+D7</f>
        <v>91946982.809999987</v>
      </c>
    </row>
    <row r="25" spans="1:4" x14ac:dyDescent="0.25">
      <c r="A25" s="100"/>
      <c r="B25" s="97"/>
      <c r="C25" s="519"/>
      <c r="D25" s="520"/>
    </row>
    <row r="26" spans="1:4" x14ac:dyDescent="0.25">
      <c r="A26" s="95" t="s">
        <v>205</v>
      </c>
      <c r="B26" s="96"/>
      <c r="C26" s="519"/>
      <c r="D26" s="520"/>
    </row>
    <row r="27" spans="1:4" x14ac:dyDescent="0.25">
      <c r="A27" s="98" t="s">
        <v>206</v>
      </c>
      <c r="B27" s="99"/>
      <c r="C27" s="517">
        <f>SUM(C28:C30)</f>
        <v>90988623.040000007</v>
      </c>
      <c r="D27" s="518">
        <f>SUM(D28:D30)</f>
        <v>86366063.219999999</v>
      </c>
    </row>
    <row r="28" spans="1:4" x14ac:dyDescent="0.25">
      <c r="A28" s="100"/>
      <c r="B28" s="101" t="s">
        <v>207</v>
      </c>
      <c r="C28" s="519">
        <v>82651393.900000006</v>
      </c>
      <c r="D28" s="519">
        <v>77836981.030000001</v>
      </c>
    </row>
    <row r="29" spans="1:4" x14ac:dyDescent="0.25">
      <c r="A29" s="100"/>
      <c r="B29" s="101" t="s">
        <v>208</v>
      </c>
      <c r="C29" s="519">
        <v>1608860.51</v>
      </c>
      <c r="D29" s="519">
        <v>1388417.91</v>
      </c>
    </row>
    <row r="30" spans="1:4" x14ac:dyDescent="0.25">
      <c r="A30" s="100"/>
      <c r="B30" s="101" t="s">
        <v>209</v>
      </c>
      <c r="C30" s="519">
        <v>6728368.6299999999</v>
      </c>
      <c r="D30" s="519">
        <v>7140664.2800000003</v>
      </c>
    </row>
    <row r="31" spans="1:4" x14ac:dyDescent="0.25">
      <c r="A31" s="98" t="s">
        <v>371</v>
      </c>
      <c r="B31" s="99"/>
      <c r="C31" s="517">
        <f>SUM(C32:C40)</f>
        <v>0</v>
      </c>
      <c r="D31" s="518">
        <f>SUM(D32:D40)</f>
        <v>0</v>
      </c>
    </row>
    <row r="32" spans="1:4" x14ac:dyDescent="0.25">
      <c r="A32" s="100"/>
      <c r="B32" s="101" t="s">
        <v>210</v>
      </c>
      <c r="C32" s="519">
        <v>0</v>
      </c>
      <c r="D32" s="520">
        <v>0</v>
      </c>
    </row>
    <row r="33" spans="1:4" x14ac:dyDescent="0.25">
      <c r="A33" s="100"/>
      <c r="B33" s="101" t="s">
        <v>211</v>
      </c>
      <c r="C33" s="519">
        <v>0</v>
      </c>
      <c r="D33" s="520">
        <v>0</v>
      </c>
    </row>
    <row r="34" spans="1:4" x14ac:dyDescent="0.25">
      <c r="A34" s="100"/>
      <c r="B34" s="101" t="s">
        <v>212</v>
      </c>
      <c r="C34" s="519">
        <v>0</v>
      </c>
      <c r="D34" s="520">
        <v>0</v>
      </c>
    </row>
    <row r="35" spans="1:4" x14ac:dyDescent="0.25">
      <c r="A35" s="100"/>
      <c r="B35" s="101" t="s">
        <v>213</v>
      </c>
      <c r="C35" s="519">
        <v>0</v>
      </c>
      <c r="D35" s="520">
        <v>0</v>
      </c>
    </row>
    <row r="36" spans="1:4" x14ac:dyDescent="0.25">
      <c r="A36" s="100"/>
      <c r="B36" s="101" t="s">
        <v>214</v>
      </c>
      <c r="C36" s="519">
        <v>0</v>
      </c>
      <c r="D36" s="520">
        <v>0</v>
      </c>
    </row>
    <row r="37" spans="1:4" x14ac:dyDescent="0.25">
      <c r="A37" s="100"/>
      <c r="B37" s="101" t="s">
        <v>215</v>
      </c>
      <c r="C37" s="519">
        <v>0</v>
      </c>
      <c r="D37" s="520">
        <v>0</v>
      </c>
    </row>
    <row r="38" spans="1:4" x14ac:dyDescent="0.25">
      <c r="A38" s="100"/>
      <c r="B38" s="101" t="s">
        <v>216</v>
      </c>
      <c r="C38" s="519">
        <v>0</v>
      </c>
      <c r="D38" s="520">
        <v>0</v>
      </c>
    </row>
    <row r="39" spans="1:4" x14ac:dyDescent="0.25">
      <c r="A39" s="100"/>
      <c r="B39" s="101" t="s">
        <v>217</v>
      </c>
      <c r="C39" s="519">
        <v>0</v>
      </c>
      <c r="D39" s="520">
        <v>0</v>
      </c>
    </row>
    <row r="40" spans="1:4" x14ac:dyDescent="0.25">
      <c r="A40" s="100"/>
      <c r="B40" s="101" t="s">
        <v>218</v>
      </c>
      <c r="C40" s="519">
        <v>0</v>
      </c>
      <c r="D40" s="520">
        <v>0</v>
      </c>
    </row>
    <row r="41" spans="1:4" x14ac:dyDescent="0.25">
      <c r="A41" s="98" t="s">
        <v>219</v>
      </c>
      <c r="B41" s="99"/>
      <c r="C41" s="517">
        <f>SUM(C42:C44)</f>
        <v>0</v>
      </c>
      <c r="D41" s="518">
        <f>SUM(D42:D44)</f>
        <v>0</v>
      </c>
    </row>
    <row r="42" spans="1:4" x14ac:dyDescent="0.25">
      <c r="A42" s="100"/>
      <c r="B42" s="101" t="s">
        <v>220</v>
      </c>
      <c r="C42" s="519">
        <v>0</v>
      </c>
      <c r="D42" s="520">
        <v>0</v>
      </c>
    </row>
    <row r="43" spans="1:4" x14ac:dyDescent="0.25">
      <c r="A43" s="100"/>
      <c r="B43" s="101" t="s">
        <v>67</v>
      </c>
      <c r="C43" s="519">
        <v>0</v>
      </c>
      <c r="D43" s="520">
        <v>0</v>
      </c>
    </row>
    <row r="44" spans="1:4" x14ac:dyDescent="0.25">
      <c r="A44" s="100"/>
      <c r="B44" s="101" t="s">
        <v>221</v>
      </c>
      <c r="C44" s="519">
        <v>0</v>
      </c>
      <c r="D44" s="520">
        <v>0</v>
      </c>
    </row>
    <row r="45" spans="1:4" x14ac:dyDescent="0.25">
      <c r="A45" s="98" t="s">
        <v>222</v>
      </c>
      <c r="B45" s="99"/>
      <c r="C45" s="517">
        <f>SUM(C46:C50)</f>
        <v>0</v>
      </c>
      <c r="D45" s="518">
        <f>SUM(D46:D50)</f>
        <v>0</v>
      </c>
    </row>
    <row r="46" spans="1:4" x14ac:dyDescent="0.25">
      <c r="A46" s="100"/>
      <c r="B46" s="101" t="s">
        <v>223</v>
      </c>
      <c r="C46" s="519">
        <v>0</v>
      </c>
      <c r="D46" s="520">
        <v>0</v>
      </c>
    </row>
    <row r="47" spans="1:4" x14ac:dyDescent="0.25">
      <c r="A47" s="100"/>
      <c r="B47" s="101" t="s">
        <v>224</v>
      </c>
      <c r="C47" s="519">
        <v>0</v>
      </c>
      <c r="D47" s="520">
        <v>0</v>
      </c>
    </row>
    <row r="48" spans="1:4" x14ac:dyDescent="0.25">
      <c r="A48" s="100"/>
      <c r="B48" s="101" t="s">
        <v>225</v>
      </c>
      <c r="C48" s="519">
        <v>0</v>
      </c>
      <c r="D48" s="520">
        <v>0</v>
      </c>
    </row>
    <row r="49" spans="1:5" x14ac:dyDescent="0.25">
      <c r="A49" s="100"/>
      <c r="B49" s="101" t="s">
        <v>226</v>
      </c>
      <c r="C49" s="519">
        <v>0</v>
      </c>
      <c r="D49" s="520">
        <v>0</v>
      </c>
    </row>
    <row r="50" spans="1:5" x14ac:dyDescent="0.25">
      <c r="A50" s="100"/>
      <c r="B50" s="101" t="s">
        <v>227</v>
      </c>
      <c r="C50" s="519">
        <v>0</v>
      </c>
      <c r="D50" s="520">
        <v>0</v>
      </c>
    </row>
    <row r="51" spans="1:5" x14ac:dyDescent="0.25">
      <c r="A51" s="98" t="s">
        <v>228</v>
      </c>
      <c r="B51" s="99"/>
      <c r="C51" s="521">
        <f>SUM(C52:C57)</f>
        <v>7863503.3600000003</v>
      </c>
      <c r="D51" s="522">
        <f>SUM(D52:D57)</f>
        <v>4334198.45</v>
      </c>
    </row>
    <row r="52" spans="1:5" x14ac:dyDescent="0.25">
      <c r="A52" s="100"/>
      <c r="B52" s="101" t="s">
        <v>229</v>
      </c>
      <c r="C52" s="519">
        <v>7863503.3600000003</v>
      </c>
      <c r="D52" s="519">
        <v>4334198.45</v>
      </c>
    </row>
    <row r="53" spans="1:5" x14ac:dyDescent="0.25">
      <c r="A53" s="100"/>
      <c r="B53" s="101" t="s">
        <v>230</v>
      </c>
      <c r="C53" s="519">
        <v>0</v>
      </c>
      <c r="D53" s="520">
        <v>0</v>
      </c>
    </row>
    <row r="54" spans="1:5" x14ac:dyDescent="0.25">
      <c r="A54" s="100"/>
      <c r="B54" s="101" t="s">
        <v>231</v>
      </c>
      <c r="C54" s="519">
        <v>0</v>
      </c>
      <c r="D54" s="520">
        <v>0</v>
      </c>
    </row>
    <row r="55" spans="1:5" x14ac:dyDescent="0.25">
      <c r="A55" s="100"/>
      <c r="B55" s="101" t="s">
        <v>887</v>
      </c>
      <c r="C55" s="519">
        <v>0</v>
      </c>
      <c r="D55" s="520">
        <v>0</v>
      </c>
    </row>
    <row r="56" spans="1:5" x14ac:dyDescent="0.25">
      <c r="A56" s="100"/>
      <c r="B56" s="101" t="s">
        <v>232</v>
      </c>
      <c r="C56" s="519">
        <v>0</v>
      </c>
      <c r="D56" s="520">
        <v>0</v>
      </c>
    </row>
    <row r="57" spans="1:5" x14ac:dyDescent="0.25">
      <c r="A57" s="100"/>
      <c r="B57" s="101" t="s">
        <v>233</v>
      </c>
      <c r="C57" s="519">
        <v>0</v>
      </c>
      <c r="D57" s="520">
        <v>0</v>
      </c>
    </row>
    <row r="58" spans="1:5" x14ac:dyDescent="0.25">
      <c r="A58" s="98" t="s">
        <v>234</v>
      </c>
      <c r="B58" s="99"/>
      <c r="C58" s="521">
        <f>C59</f>
        <v>0</v>
      </c>
      <c r="D58" s="522">
        <f>D59</f>
        <v>0</v>
      </c>
    </row>
    <row r="59" spans="1:5" x14ac:dyDescent="0.25">
      <c r="A59" s="100"/>
      <c r="B59" s="101" t="s">
        <v>235</v>
      </c>
      <c r="C59" s="519">
        <v>0</v>
      </c>
      <c r="D59" s="520">
        <v>0</v>
      </c>
    </row>
    <row r="60" spans="1:5" x14ac:dyDescent="0.25">
      <c r="A60" s="100"/>
      <c r="B60" s="104"/>
      <c r="C60" s="519"/>
      <c r="D60" s="520"/>
    </row>
    <row r="61" spans="1:5" x14ac:dyDescent="0.25">
      <c r="A61" s="98" t="s">
        <v>236</v>
      </c>
      <c r="B61" s="99"/>
      <c r="C61" s="521">
        <f>C58+C51+C45+C31+C27+C41</f>
        <v>98852126.400000006</v>
      </c>
      <c r="D61" s="522">
        <f>D58+D51+D45+D31+D27+D41</f>
        <v>90700261.670000002</v>
      </c>
    </row>
    <row r="62" spans="1:5" x14ac:dyDescent="0.25">
      <c r="A62" s="100"/>
      <c r="B62" s="104"/>
      <c r="C62" s="519"/>
      <c r="D62" s="520"/>
    </row>
    <row r="63" spans="1:5" ht="20.25" x14ac:dyDescent="0.3">
      <c r="A63" s="98" t="s">
        <v>237</v>
      </c>
      <c r="B63" s="99"/>
      <c r="C63" s="521">
        <f>C24-C61</f>
        <v>5935561.2899999917</v>
      </c>
      <c r="D63" s="522">
        <f>D24-D61</f>
        <v>1246721.1399999857</v>
      </c>
      <c r="E63" s="421" t="str">
        <f>IF((C63-'ETCA-I-01'!F39)&gt;0.9,"ERROR!!!, NO COINCIDEN LOS MONTOS CON LO REPORTADO EN EL FORMATO ETCA-I-01","")</f>
        <v/>
      </c>
    </row>
    <row r="64" spans="1:5" ht="21" thickBot="1" x14ac:dyDescent="0.35">
      <c r="A64" s="105"/>
      <c r="B64" s="106"/>
      <c r="C64" s="106"/>
      <c r="D64" s="417"/>
      <c r="E64" s="421" t="str">
        <f>IF((D63-'ETCA-I-01'!G39)&gt;0.9,"ERROR!!!, NO COINCIDEN LOS MONTOS CON LO REPORTADO EN EL FORMATO ETCA-I-01","")</f>
        <v/>
      </c>
    </row>
    <row r="65" spans="1:4" s="410" customFormat="1" ht="16.5" customHeight="1" x14ac:dyDescent="0.25">
      <c r="A65" s="104"/>
      <c r="B65" s="476" t="s">
        <v>238</v>
      </c>
      <c r="C65" s="104"/>
      <c r="D65" s="477"/>
    </row>
    <row r="66" spans="1:4" s="410" customFormat="1" ht="16.5" customHeight="1" x14ac:dyDescent="0.25">
      <c r="A66" s="104"/>
      <c r="B66" s="104"/>
      <c r="C66" s="104" t="s">
        <v>239</v>
      </c>
      <c r="D66" s="477"/>
    </row>
    <row r="67" spans="1:4" s="410" customFormat="1" ht="16.5" customHeight="1" x14ac:dyDescent="0.25">
      <c r="A67" s="104"/>
      <c r="B67" s="104" t="s">
        <v>239</v>
      </c>
      <c r="C67" s="104" t="s">
        <v>239</v>
      </c>
      <c r="D67" s="477"/>
    </row>
    <row r="68" spans="1:4" s="410" customFormat="1" ht="16.5" customHeight="1" x14ac:dyDescent="0.25">
      <c r="A68" s="104"/>
      <c r="B68" s="104"/>
      <c r="C68" s="104"/>
      <c r="D68" s="477"/>
    </row>
    <row r="69" spans="1:4" s="410" customFormat="1" ht="16.5" customHeight="1" x14ac:dyDescent="0.3">
      <c r="A69" s="409"/>
      <c r="B69" s="39" t="s">
        <v>239</v>
      </c>
      <c r="C69" s="409"/>
      <c r="D69" s="418"/>
    </row>
    <row r="70" spans="1:4" x14ac:dyDescent="0.3">
      <c r="C70" s="86"/>
      <c r="D70" s="419" t="s">
        <v>82</v>
      </c>
    </row>
  </sheetData>
  <sheetProtection password="C115" sheet="1" formatColumns="0" formatRows="0" insertHyperlinks="0"/>
  <mergeCells count="6">
    <mergeCell ref="A1:D1"/>
    <mergeCell ref="A4:B4"/>
    <mergeCell ref="A15:B15"/>
    <mergeCell ref="A5:B5"/>
    <mergeCell ref="A2:D2"/>
    <mergeCell ref="A3:D3"/>
  </mergeCells>
  <printOptions horizontalCentered="1"/>
  <pageMargins left="0.47244094488188981" right="0.19685039370078741" top="0.39370078740157483" bottom="0.19685039370078741" header="0.31496062992125984" footer="0.19685039370078741"/>
  <pageSetup scale="62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view="pageBreakPreview" zoomScale="154" zoomScaleNormal="100" zoomScaleSheetLayoutView="154" workbookViewId="0">
      <selection activeCell="F26" sqref="F26"/>
    </sheetView>
  </sheetViews>
  <sheetFormatPr baseColWidth="10"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80"/>
  <sheetViews>
    <sheetView view="pageBreakPreview" topLeftCell="B1" zoomScaleNormal="100" zoomScaleSheetLayoutView="100" workbookViewId="0">
      <selection activeCell="D76" sqref="D76"/>
    </sheetView>
  </sheetViews>
  <sheetFormatPr baseColWidth="10" defaultColWidth="11.28515625" defaultRowHeight="16.5" x14ac:dyDescent="0.3"/>
  <cols>
    <col min="1" max="1" width="6.7109375" style="7" customWidth="1"/>
    <col min="2" max="2" width="25.7109375" style="7" customWidth="1"/>
    <col min="3" max="3" width="23.7109375" style="3" customWidth="1"/>
    <col min="4" max="4" width="23.28515625" style="3" customWidth="1"/>
    <col min="5" max="5" width="23" style="3" customWidth="1"/>
    <col min="6" max="6" width="168.85546875" style="3" customWidth="1"/>
    <col min="7" max="16384" width="11.28515625" style="3"/>
  </cols>
  <sheetData>
    <row r="1" spans="1:5" x14ac:dyDescent="0.3">
      <c r="A1" s="1485" t="str">
        <f>'ETCA-I-01'!A1:G1</f>
        <v>INSTITUTO DE CAPACITACIÓN PARA EL TRABAJO DEL ESTADO DE SONORA</v>
      </c>
      <c r="B1" s="1485"/>
      <c r="C1" s="1485"/>
      <c r="D1" s="1485"/>
      <c r="E1" s="1485"/>
    </row>
    <row r="2" spans="1:5" x14ac:dyDescent="0.3">
      <c r="A2" s="1422" t="s">
        <v>931</v>
      </c>
      <c r="B2" s="1422"/>
      <c r="C2" s="1422"/>
      <c r="D2" s="1422"/>
      <c r="E2" s="1422"/>
    </row>
    <row r="3" spans="1:5" x14ac:dyDescent="0.3">
      <c r="A3" s="1486" t="str">
        <f>'ETCA-IV-04'!A3:D3</f>
        <v>Al 30 de Septiembre de 2020</v>
      </c>
      <c r="B3" s="1486"/>
      <c r="C3" s="1486"/>
      <c r="D3" s="1486"/>
      <c r="E3" s="1486"/>
    </row>
    <row r="4" spans="1:5" x14ac:dyDescent="0.3">
      <c r="A4" s="27"/>
      <c r="B4" s="1504" t="s">
        <v>817</v>
      </c>
      <c r="C4" s="1504"/>
      <c r="D4" s="1504"/>
      <c r="E4" s="36"/>
    </row>
    <row r="5" spans="1:5" x14ac:dyDescent="0.3">
      <c r="A5" s="27"/>
      <c r="B5" s="743"/>
      <c r="C5" s="743"/>
      <c r="D5" s="743"/>
      <c r="E5" s="36"/>
    </row>
    <row r="6" spans="1:5" ht="33" customHeight="1" x14ac:dyDescent="0.3">
      <c r="A6" s="1501" t="s">
        <v>932</v>
      </c>
      <c r="B6" s="1502"/>
      <c r="C6" s="1502"/>
      <c r="D6" s="1502"/>
      <c r="E6" s="1503"/>
    </row>
    <row r="7" spans="1:5" ht="32.25" customHeight="1" x14ac:dyDescent="0.3">
      <c r="A7" s="1499" t="s">
        <v>819</v>
      </c>
      <c r="B7" s="1499"/>
      <c r="C7" s="1499"/>
      <c r="D7" s="1499"/>
      <c r="E7" s="1500" t="s">
        <v>930</v>
      </c>
    </row>
    <row r="8" spans="1:5" x14ac:dyDescent="0.3">
      <c r="A8" s="739"/>
      <c r="B8" s="738" t="s">
        <v>820</v>
      </c>
      <c r="C8" s="738" t="s">
        <v>821</v>
      </c>
      <c r="D8" s="738" t="s">
        <v>298</v>
      </c>
      <c r="E8" s="1500"/>
    </row>
    <row r="9" spans="1:5" s="21" customFormat="1" ht="31.5" customHeight="1" x14ac:dyDescent="0.25">
      <c r="A9" s="24">
        <v>1</v>
      </c>
      <c r="B9" s="25" t="s">
        <v>2406</v>
      </c>
      <c r="C9" s="1074">
        <v>142407264</v>
      </c>
      <c r="D9" s="1075">
        <v>2530519.48</v>
      </c>
      <c r="E9" s="1074" t="s">
        <v>2407</v>
      </c>
    </row>
    <row r="10" spans="1:5" s="21" customFormat="1" ht="31.5" customHeight="1" x14ac:dyDescent="0.25">
      <c r="A10" s="24">
        <v>2</v>
      </c>
      <c r="B10" s="25" t="s">
        <v>2406</v>
      </c>
      <c r="C10" s="1074">
        <v>136718019</v>
      </c>
      <c r="D10" s="1075">
        <v>465043.35</v>
      </c>
      <c r="E10" s="1074" t="s">
        <v>2408</v>
      </c>
    </row>
    <row r="11" spans="1:5" s="21" customFormat="1" ht="31.5" customHeight="1" x14ac:dyDescent="0.25">
      <c r="A11" s="24">
        <v>3</v>
      </c>
      <c r="B11" s="25" t="s">
        <v>2406</v>
      </c>
      <c r="C11" s="1074">
        <v>148934789</v>
      </c>
      <c r="D11" s="1075">
        <v>685867.92</v>
      </c>
      <c r="E11" s="1074" t="s">
        <v>2415</v>
      </c>
    </row>
    <row r="12" spans="1:5" s="21" customFormat="1" ht="31.5" customHeight="1" x14ac:dyDescent="0.25">
      <c r="A12" s="24">
        <v>4</v>
      </c>
      <c r="B12" s="25" t="s">
        <v>2406</v>
      </c>
      <c r="C12" s="1074">
        <v>111600168</v>
      </c>
      <c r="D12" s="1075">
        <v>21606.49</v>
      </c>
      <c r="E12" s="1074" t="s">
        <v>2410</v>
      </c>
    </row>
    <row r="13" spans="1:5" s="21" customFormat="1" ht="31.5" customHeight="1" x14ac:dyDescent="0.25">
      <c r="A13" s="24">
        <v>5</v>
      </c>
      <c r="B13" s="25" t="s">
        <v>2406</v>
      </c>
      <c r="C13" s="1074">
        <v>114100816</v>
      </c>
      <c r="D13" s="1075">
        <v>1474957.12</v>
      </c>
      <c r="E13" s="1074" t="s">
        <v>2416</v>
      </c>
    </row>
    <row r="14" spans="1:5" s="21" customFormat="1" ht="31.5" customHeight="1" x14ac:dyDescent="0.25">
      <c r="A14" s="24">
        <v>6</v>
      </c>
      <c r="B14" s="25" t="s">
        <v>2406</v>
      </c>
      <c r="C14" s="1074">
        <v>114625641</v>
      </c>
      <c r="D14" s="1075">
        <v>4997857.55</v>
      </c>
      <c r="E14" s="1074" t="s">
        <v>2411</v>
      </c>
    </row>
    <row r="15" spans="1:5" s="21" customFormat="1" ht="31.5" customHeight="1" x14ac:dyDescent="0.25">
      <c r="A15" s="24">
        <v>7</v>
      </c>
      <c r="B15" s="25" t="s">
        <v>2406</v>
      </c>
      <c r="C15" s="1074">
        <v>114625692</v>
      </c>
      <c r="D15" s="1075">
        <v>740543.35</v>
      </c>
      <c r="E15" s="1074" t="s">
        <v>2412</v>
      </c>
    </row>
    <row r="16" spans="1:5" s="21" customFormat="1" ht="31.5" customHeight="1" x14ac:dyDescent="0.25">
      <c r="A16" s="24">
        <v>8</v>
      </c>
      <c r="B16" s="25" t="s">
        <v>2406</v>
      </c>
      <c r="C16" s="1074">
        <v>114625706</v>
      </c>
      <c r="D16" s="1075">
        <v>7420440.6399999997</v>
      </c>
      <c r="E16" s="1074" t="s">
        <v>2413</v>
      </c>
    </row>
    <row r="17" spans="1:6" s="21" customFormat="1" ht="31.5" customHeight="1" x14ac:dyDescent="0.25">
      <c r="A17" s="24">
        <v>9</v>
      </c>
      <c r="B17" s="338"/>
      <c r="C17" s="338"/>
      <c r="D17" s="338"/>
      <c r="E17" s="338"/>
    </row>
    <row r="18" spans="1:6" s="21" customFormat="1" ht="31.5" customHeight="1" x14ac:dyDescent="0.25">
      <c r="A18" s="24">
        <v>10</v>
      </c>
      <c r="B18" s="338"/>
      <c r="C18" s="338"/>
      <c r="D18" s="338"/>
      <c r="E18" s="338"/>
    </row>
    <row r="19" spans="1:6" s="21" customFormat="1" ht="31.5" customHeight="1" x14ac:dyDescent="0.25">
      <c r="A19" s="24">
        <v>11</v>
      </c>
      <c r="B19" s="338"/>
      <c r="C19" s="338"/>
      <c r="D19" s="338"/>
      <c r="E19" s="338"/>
    </row>
    <row r="20" spans="1:6" s="21" customFormat="1" ht="31.5" customHeight="1" x14ac:dyDescent="0.25">
      <c r="A20" s="24">
        <v>12</v>
      </c>
      <c r="B20" s="338"/>
      <c r="C20" s="338"/>
      <c r="D20" s="338"/>
      <c r="E20" s="338"/>
    </row>
    <row r="21" spans="1:6" s="21" customFormat="1" ht="31.5" customHeight="1" x14ac:dyDescent="0.25">
      <c r="A21" s="24">
        <v>13</v>
      </c>
      <c r="B21" s="338"/>
      <c r="C21" s="338"/>
      <c r="D21" s="338"/>
      <c r="E21" s="338"/>
    </row>
    <row r="22" spans="1:6" s="21" customFormat="1" ht="31.5" customHeight="1" x14ac:dyDescent="0.25">
      <c r="A22" s="24">
        <v>14</v>
      </c>
      <c r="B22" s="338"/>
      <c r="C22" s="338"/>
      <c r="D22" s="338"/>
      <c r="E22" s="338"/>
    </row>
    <row r="23" spans="1:6" s="21" customFormat="1" ht="31.5" customHeight="1" x14ac:dyDescent="0.25">
      <c r="A23" s="24">
        <v>15</v>
      </c>
      <c r="B23" s="338"/>
      <c r="C23" s="338"/>
      <c r="D23" s="338"/>
      <c r="E23" s="338"/>
    </row>
    <row r="24" spans="1:6" s="21" customFormat="1" ht="31.5" customHeight="1" x14ac:dyDescent="0.25">
      <c r="A24" s="24">
        <v>16</v>
      </c>
      <c r="B24" s="338"/>
      <c r="C24" s="338"/>
      <c r="D24" s="338"/>
      <c r="E24" s="338"/>
    </row>
    <row r="25" spans="1:6" s="21" customFormat="1" ht="31.5" customHeight="1" x14ac:dyDescent="0.25">
      <c r="A25" s="24">
        <v>17</v>
      </c>
      <c r="B25" s="338"/>
      <c r="C25" s="338"/>
      <c r="D25" s="338"/>
      <c r="E25" s="338"/>
    </row>
    <row r="26" spans="1:6" s="21" customFormat="1" ht="31.5" customHeight="1" x14ac:dyDescent="0.25">
      <c r="A26" s="24">
        <v>18</v>
      </c>
      <c r="B26" s="338"/>
      <c r="C26" s="338"/>
      <c r="D26" s="338"/>
      <c r="E26" s="338"/>
    </row>
    <row r="27" spans="1:6" s="21" customFormat="1" ht="31.5" customHeight="1" x14ac:dyDescent="0.25">
      <c r="A27" s="24">
        <v>19</v>
      </c>
      <c r="B27" s="338"/>
      <c r="C27" s="338"/>
      <c r="D27" s="338"/>
      <c r="E27" s="338"/>
    </row>
    <row r="28" spans="1:6" s="21" customFormat="1" ht="31.5" customHeight="1" x14ac:dyDescent="0.25">
      <c r="A28" s="24">
        <v>20</v>
      </c>
      <c r="B28" s="338"/>
      <c r="C28" s="338"/>
      <c r="D28" s="338"/>
      <c r="E28" s="338"/>
    </row>
    <row r="29" spans="1:6" s="21" customFormat="1" ht="18.75" customHeight="1" x14ac:dyDescent="0.25">
      <c r="A29" s="740"/>
      <c r="B29" s="741"/>
      <c r="C29" s="746" t="s">
        <v>718</v>
      </c>
      <c r="D29" s="741">
        <f>SUM(D9:D28)</f>
        <v>18336835.899999999</v>
      </c>
      <c r="E29" s="742"/>
      <c r="F29" s="745" t="e">
        <f>IF(D29=#REF!,"","VALOR INCORRECTO, DEBE SER IGUAL A LO REPORTADO EN ETCA-I-02 EN LA CUENTA a2) BANCOS/TESORERÍA")</f>
        <v>#REF!</v>
      </c>
    </row>
    <row r="30" spans="1:6" s="426" customFormat="1" ht="15" customHeight="1" x14ac:dyDescent="0.2">
      <c r="A30" s="747" t="s">
        <v>81</v>
      </c>
    </row>
    <row r="31" spans="1:6" x14ac:dyDescent="0.3">
      <c r="A31" s="747" t="s">
        <v>937</v>
      </c>
    </row>
    <row r="32" spans="1:6" s="426" customFormat="1" ht="12.75" x14ac:dyDescent="0.2">
      <c r="A32" s="747" t="s">
        <v>936</v>
      </c>
    </row>
    <row r="33" spans="1:6" x14ac:dyDescent="0.3">
      <c r="A33" s="3"/>
      <c r="B33" s="3"/>
    </row>
    <row r="34" spans="1:6" ht="33" customHeight="1" x14ac:dyDescent="0.3">
      <c r="A34" s="1501" t="s">
        <v>933</v>
      </c>
      <c r="B34" s="1502"/>
      <c r="C34" s="1502"/>
      <c r="D34" s="1502"/>
      <c r="E34" s="1503"/>
    </row>
    <row r="35" spans="1:6" ht="18" x14ac:dyDescent="0.3">
      <c r="A35" s="1499" t="s">
        <v>819</v>
      </c>
      <c r="B35" s="1499"/>
      <c r="C35" s="1499"/>
      <c r="D35" s="1499"/>
      <c r="E35" s="1500" t="s">
        <v>930</v>
      </c>
    </row>
    <row r="36" spans="1:6" x14ac:dyDescent="0.3">
      <c r="A36" s="739"/>
      <c r="B36" s="738" t="s">
        <v>820</v>
      </c>
      <c r="C36" s="738" t="s">
        <v>821</v>
      </c>
      <c r="D36" s="738" t="s">
        <v>298</v>
      </c>
      <c r="E36" s="1500"/>
    </row>
    <row r="37" spans="1:6" x14ac:dyDescent="0.3">
      <c r="A37" s="24">
        <v>1</v>
      </c>
      <c r="B37" s="338"/>
      <c r="C37" s="338"/>
      <c r="D37" s="338"/>
      <c r="E37" s="338"/>
    </row>
    <row r="38" spans="1:6" x14ac:dyDescent="0.3">
      <c r="A38" s="24">
        <v>2</v>
      </c>
      <c r="B38" s="338"/>
      <c r="C38" s="338"/>
      <c r="D38" s="338"/>
      <c r="E38" s="338"/>
    </row>
    <row r="39" spans="1:6" x14ac:dyDescent="0.3">
      <c r="A39" s="24">
        <v>3</v>
      </c>
      <c r="B39" s="338"/>
      <c r="C39" s="338"/>
      <c r="D39" s="338"/>
      <c r="E39" s="338"/>
    </row>
    <row r="40" spans="1:6" x14ac:dyDescent="0.3">
      <c r="A40" s="24">
        <v>4</v>
      </c>
      <c r="B40" s="338"/>
      <c r="C40" s="338"/>
      <c r="D40" s="338"/>
      <c r="E40" s="338"/>
    </row>
    <row r="41" spans="1:6" x14ac:dyDescent="0.3">
      <c r="A41" s="24">
        <v>5</v>
      </c>
      <c r="B41" s="338"/>
      <c r="C41" s="338"/>
      <c r="D41" s="338"/>
      <c r="E41" s="338"/>
    </row>
    <row r="42" spans="1:6" x14ac:dyDescent="0.3">
      <c r="A42" s="24">
        <v>6</v>
      </c>
      <c r="B42" s="338"/>
      <c r="C42" s="338"/>
      <c r="D42" s="338"/>
      <c r="E42" s="338"/>
    </row>
    <row r="43" spans="1:6" x14ac:dyDescent="0.3">
      <c r="A43" s="24">
        <v>7</v>
      </c>
      <c r="B43" s="338"/>
      <c r="C43" s="338"/>
      <c r="D43" s="338"/>
      <c r="E43" s="338"/>
    </row>
    <row r="44" spans="1:6" x14ac:dyDescent="0.3">
      <c r="A44" s="24">
        <v>8</v>
      </c>
      <c r="B44" s="338"/>
      <c r="C44" s="338"/>
      <c r="D44" s="338"/>
      <c r="E44" s="338"/>
    </row>
    <row r="45" spans="1:6" x14ac:dyDescent="0.3">
      <c r="A45" s="24">
        <v>9</v>
      </c>
      <c r="B45" s="338"/>
      <c r="C45" s="338"/>
      <c r="D45" s="338"/>
      <c r="E45" s="338"/>
    </row>
    <row r="46" spans="1:6" ht="18.75" x14ac:dyDescent="0.3">
      <c r="A46" s="740"/>
      <c r="B46" s="741"/>
      <c r="C46" s="746" t="s">
        <v>718</v>
      </c>
      <c r="D46" s="741">
        <f>SUM(D37:D45)</f>
        <v>0</v>
      </c>
      <c r="E46" s="742"/>
      <c r="F46" s="745" t="e">
        <f>IF(D46=#REF!,"","VALOR INCORRECTO, DEBE SER IGUAL A LO REPORTADO EN ETCA-I-02 EN LA CUENTA a4) INVERSIONES TEMPORALES (HASTA 3 MESES)")</f>
        <v>#REF!</v>
      </c>
    </row>
    <row r="48" spans="1:6" ht="33.75" customHeight="1" x14ac:dyDescent="0.3">
      <c r="A48" s="1501" t="s">
        <v>934</v>
      </c>
      <c r="B48" s="1502"/>
      <c r="C48" s="1502"/>
      <c r="D48" s="1502"/>
      <c r="E48" s="1503"/>
    </row>
    <row r="49" spans="1:6" ht="18" customHeight="1" x14ac:dyDescent="0.3">
      <c r="A49" s="1499" t="s">
        <v>819</v>
      </c>
      <c r="B49" s="1499"/>
      <c r="C49" s="1499"/>
      <c r="D49" s="1499"/>
      <c r="E49" s="1500" t="s">
        <v>930</v>
      </c>
    </row>
    <row r="50" spans="1:6" x14ac:dyDescent="0.3">
      <c r="A50" s="739"/>
      <c r="B50" s="738" t="s">
        <v>820</v>
      </c>
      <c r="C50" s="738" t="s">
        <v>821</v>
      </c>
      <c r="D50" s="738" t="s">
        <v>298</v>
      </c>
      <c r="E50" s="1500"/>
    </row>
    <row r="51" spans="1:6" x14ac:dyDescent="0.3">
      <c r="A51" s="24">
        <v>1</v>
      </c>
      <c r="B51" s="338"/>
      <c r="C51" s="338"/>
      <c r="D51" s="338"/>
      <c r="E51" s="338"/>
    </row>
    <row r="52" spans="1:6" x14ac:dyDescent="0.3">
      <c r="A52" s="24">
        <v>2</v>
      </c>
      <c r="B52" s="338"/>
      <c r="C52" s="338"/>
      <c r="D52" s="338"/>
      <c r="E52" s="338"/>
    </row>
    <row r="53" spans="1:6" x14ac:dyDescent="0.3">
      <c r="A53" s="24">
        <v>3</v>
      </c>
      <c r="B53" s="338"/>
      <c r="C53" s="338"/>
      <c r="D53" s="338"/>
      <c r="E53" s="338"/>
    </row>
    <row r="54" spans="1:6" x14ac:dyDescent="0.3">
      <c r="A54" s="24">
        <v>4</v>
      </c>
      <c r="B54" s="338"/>
      <c r="C54" s="338"/>
      <c r="D54" s="338"/>
      <c r="E54" s="338"/>
    </row>
    <row r="55" spans="1:6" x14ac:dyDescent="0.3">
      <c r="A55" s="24">
        <v>5</v>
      </c>
      <c r="B55" s="338"/>
      <c r="C55" s="338"/>
      <c r="D55" s="338"/>
      <c r="E55" s="338"/>
    </row>
    <row r="56" spans="1:6" x14ac:dyDescent="0.3">
      <c r="A56" s="24">
        <v>6</v>
      </c>
      <c r="B56" s="338"/>
      <c r="C56" s="338"/>
      <c r="D56" s="338"/>
      <c r="E56" s="338"/>
    </row>
    <row r="57" spans="1:6" x14ac:dyDescent="0.3">
      <c r="A57" s="24">
        <v>7</v>
      </c>
      <c r="B57" s="338"/>
      <c r="C57" s="338"/>
      <c r="D57" s="338"/>
      <c r="E57" s="338"/>
    </row>
    <row r="58" spans="1:6" x14ac:dyDescent="0.3">
      <c r="A58" s="24">
        <v>8</v>
      </c>
      <c r="B58" s="338"/>
      <c r="C58" s="338"/>
      <c r="D58" s="338"/>
      <c r="E58" s="338"/>
    </row>
    <row r="59" spans="1:6" x14ac:dyDescent="0.3">
      <c r="A59" s="24">
        <v>9</v>
      </c>
      <c r="B59" s="338"/>
      <c r="C59" s="338"/>
      <c r="D59" s="338"/>
      <c r="E59" s="338"/>
    </row>
    <row r="60" spans="1:6" ht="18.75" x14ac:dyDescent="0.3">
      <c r="A60" s="740"/>
      <c r="B60" s="741"/>
      <c r="C60" s="746" t="s">
        <v>718</v>
      </c>
      <c r="D60" s="741">
        <f>SUM(D51:D59)</f>
        <v>0</v>
      </c>
      <c r="E60" s="742"/>
      <c r="F60" s="745" t="e">
        <f>IF(D60=#REF!,"","VALOR INCORRECTO, DEBE SER IGUAL A LO REPORTADO EN ETCA-I-02 EN LA CUENTA b1) INVERSIONES FINANCIERAS DE CORTO PLAZO")</f>
        <v>#REF!</v>
      </c>
    </row>
    <row r="62" spans="1:6" ht="33.75" customHeight="1" x14ac:dyDescent="0.3">
      <c r="A62" s="1501" t="s">
        <v>935</v>
      </c>
      <c r="B62" s="1502"/>
      <c r="C62" s="1502"/>
      <c r="D62" s="1502"/>
      <c r="E62" s="1503"/>
    </row>
    <row r="63" spans="1:6" ht="18" x14ac:dyDescent="0.3">
      <c r="A63" s="1499" t="s">
        <v>819</v>
      </c>
      <c r="B63" s="1499"/>
      <c r="C63" s="1499"/>
      <c r="D63" s="1499"/>
      <c r="E63" s="1500" t="s">
        <v>930</v>
      </c>
    </row>
    <row r="64" spans="1:6" x14ac:dyDescent="0.3">
      <c r="A64" s="739"/>
      <c r="B64" s="738" t="s">
        <v>820</v>
      </c>
      <c r="C64" s="738" t="s">
        <v>821</v>
      </c>
      <c r="D64" s="738" t="s">
        <v>298</v>
      </c>
      <c r="E64" s="1500"/>
    </row>
    <row r="65" spans="1:6" x14ac:dyDescent="0.3">
      <c r="A65" s="24">
        <v>1</v>
      </c>
      <c r="B65" s="338"/>
      <c r="C65" s="338"/>
      <c r="D65" s="338"/>
      <c r="E65" s="338"/>
    </row>
    <row r="66" spans="1:6" x14ac:dyDescent="0.3">
      <c r="A66" s="24">
        <v>2</v>
      </c>
      <c r="B66" s="338"/>
      <c r="C66" s="338"/>
      <c r="D66" s="338"/>
      <c r="E66" s="338"/>
    </row>
    <row r="67" spans="1:6" x14ac:dyDescent="0.3">
      <c r="A67" s="24">
        <v>3</v>
      </c>
      <c r="B67" s="338"/>
      <c r="C67" s="338"/>
      <c r="D67" s="338"/>
      <c r="E67" s="338"/>
    </row>
    <row r="68" spans="1:6" x14ac:dyDescent="0.3">
      <c r="A68" s="24">
        <v>4</v>
      </c>
      <c r="B68" s="338"/>
      <c r="C68" s="338"/>
      <c r="D68" s="338"/>
      <c r="E68" s="338"/>
    </row>
    <row r="69" spans="1:6" x14ac:dyDescent="0.3">
      <c r="A69" s="24">
        <v>5</v>
      </c>
      <c r="B69" s="338"/>
      <c r="C69" s="338"/>
      <c r="D69" s="338"/>
      <c r="E69" s="338"/>
    </row>
    <row r="70" spans="1:6" x14ac:dyDescent="0.3">
      <c r="A70" s="24">
        <v>6</v>
      </c>
      <c r="B70" s="338"/>
      <c r="C70" s="338"/>
      <c r="D70" s="338"/>
      <c r="E70" s="338"/>
    </row>
    <row r="71" spans="1:6" x14ac:dyDescent="0.3">
      <c r="A71" s="24">
        <v>7</v>
      </c>
      <c r="B71" s="338"/>
      <c r="C71" s="338"/>
      <c r="D71" s="338"/>
      <c r="E71" s="338"/>
    </row>
    <row r="72" spans="1:6" x14ac:dyDescent="0.3">
      <c r="A72" s="24">
        <v>8</v>
      </c>
      <c r="B72" s="338"/>
      <c r="C72" s="338"/>
      <c r="D72" s="338"/>
      <c r="E72" s="338"/>
    </row>
    <row r="73" spans="1:6" x14ac:dyDescent="0.3">
      <c r="A73" s="24">
        <v>9</v>
      </c>
      <c r="B73" s="338"/>
      <c r="C73" s="338"/>
      <c r="D73" s="338"/>
      <c r="E73" s="338"/>
    </row>
    <row r="74" spans="1:6" ht="18.75" x14ac:dyDescent="0.3">
      <c r="A74" s="740"/>
      <c r="B74" s="741"/>
      <c r="C74" s="746" t="s">
        <v>718</v>
      </c>
      <c r="D74" s="741">
        <f>SUM(D65:D73)</f>
        <v>0</v>
      </c>
      <c r="E74" s="742"/>
      <c r="F74" s="745" t="e">
        <f>IF(D74=#REF!,"","VALOR INCORRECTO, DEBE SER IGUAL A LO REPORTADO EN ETCA-I-02 EN LA CUENTA a) INVERSIONES FINANCIERAS A LARGO PLAZO")</f>
        <v>#REF!</v>
      </c>
    </row>
    <row r="75" spans="1:6" x14ac:dyDescent="0.3">
      <c r="A75" s="747" t="s">
        <v>81</v>
      </c>
      <c r="B75" s="426"/>
      <c r="C75" s="34"/>
    </row>
    <row r="76" spans="1:6" x14ac:dyDescent="0.3">
      <c r="A76" s="747" t="s">
        <v>937</v>
      </c>
      <c r="B76" s="426"/>
      <c r="C76" s="34"/>
    </row>
    <row r="77" spans="1:6" x14ac:dyDescent="0.3">
      <c r="A77" s="747" t="s">
        <v>936</v>
      </c>
      <c r="B77" s="426"/>
      <c r="C77" s="426"/>
      <c r="D77" s="426"/>
      <c r="E77" s="426"/>
    </row>
    <row r="78" spans="1:6" x14ac:dyDescent="0.3">
      <c r="A78" s="426"/>
      <c r="B78" s="426"/>
      <c r="C78" s="426"/>
      <c r="D78" s="426"/>
      <c r="E78" s="426"/>
    </row>
    <row r="79" spans="1:6" ht="39" customHeight="1" x14ac:dyDescent="0.3">
      <c r="A79" s="744"/>
      <c r="B79" s="744"/>
      <c r="C79" s="744"/>
      <c r="D79" s="744"/>
      <c r="E79" s="744"/>
    </row>
    <row r="80" spans="1:6" ht="15.75" customHeight="1" x14ac:dyDescent="0.3">
      <c r="A80" s="744"/>
      <c r="B80" s="744"/>
      <c r="C80" s="744"/>
      <c r="D80" s="744"/>
      <c r="E80" s="744"/>
    </row>
  </sheetData>
  <mergeCells count="16">
    <mergeCell ref="A1:E1"/>
    <mergeCell ref="A2:E2"/>
    <mergeCell ref="A3:E3"/>
    <mergeCell ref="A7:D7"/>
    <mergeCell ref="E7:E8"/>
    <mergeCell ref="B4:D4"/>
    <mergeCell ref="A35:D35"/>
    <mergeCell ref="A6:E6"/>
    <mergeCell ref="A34:E34"/>
    <mergeCell ref="E35:E36"/>
    <mergeCell ref="A48:E48"/>
    <mergeCell ref="A49:D49"/>
    <mergeCell ref="E49:E50"/>
    <mergeCell ref="A62:E62"/>
    <mergeCell ref="A63:D63"/>
    <mergeCell ref="E63:E64"/>
  </mergeCells>
  <printOptions horizontalCentered="1"/>
  <pageMargins left="0.39370078740157483" right="0.39370078740157483" top="0.74803149606299213" bottom="0.74803149606299213" header="0.31496062992125984" footer="0.31496062992125984"/>
  <pageSetup scale="8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V2033"/>
  <sheetViews>
    <sheetView topLeftCell="A2006" workbookViewId="0">
      <selection activeCell="P2036" sqref="P2036"/>
    </sheetView>
  </sheetViews>
  <sheetFormatPr baseColWidth="10" defaultRowHeight="15" x14ac:dyDescent="0.25"/>
  <cols>
    <col min="1" max="1" width="15.7109375" customWidth="1"/>
    <col min="2" max="4" width="4.5703125" customWidth="1"/>
    <col min="5" max="5" width="13" customWidth="1"/>
    <col min="6" max="6" width="7.7109375" customWidth="1"/>
    <col min="7" max="8" width="6.42578125" customWidth="1"/>
    <col min="9" max="9" width="12" customWidth="1"/>
    <col min="10" max="10" width="6" customWidth="1"/>
    <col min="11" max="11" width="6.42578125" customWidth="1"/>
    <col min="12" max="12" width="6.42578125" style="1090" customWidth="1"/>
    <col min="13" max="13" width="7.85546875" customWidth="1"/>
    <col min="14" max="14" width="8.85546875" customWidth="1"/>
    <col min="15" max="15" width="7.5703125" customWidth="1"/>
    <col min="16" max="22" width="16.28515625" customWidth="1"/>
  </cols>
  <sheetData>
    <row r="1" spans="1:22" ht="24.75" customHeight="1" x14ac:dyDescent="0.25">
      <c r="A1" s="737" t="s">
        <v>929</v>
      </c>
      <c r="B1" s="1505" t="s">
        <v>928</v>
      </c>
      <c r="C1" s="1506"/>
      <c r="D1" s="1506"/>
      <c r="E1" s="1506"/>
      <c r="F1" s="1506"/>
      <c r="G1" s="1506"/>
      <c r="H1" s="1507"/>
      <c r="I1" s="1508" t="s">
        <v>927</v>
      </c>
      <c r="J1" s="1509"/>
      <c r="K1" s="1505" t="s">
        <v>926</v>
      </c>
      <c r="L1" s="1506"/>
      <c r="M1" s="1506"/>
      <c r="N1" s="1506"/>
      <c r="O1" s="1507"/>
      <c r="P1" s="1505" t="s">
        <v>925</v>
      </c>
      <c r="Q1" s="1506"/>
      <c r="R1" s="1506"/>
      <c r="S1" s="1506"/>
      <c r="T1" s="1506"/>
      <c r="U1" s="1506"/>
      <c r="V1" s="1507"/>
    </row>
    <row r="2" spans="1:22" ht="168" customHeight="1" thickBot="1" x14ac:dyDescent="0.3">
      <c r="A2" s="736" t="s">
        <v>924</v>
      </c>
      <c r="B2" s="735" t="s">
        <v>923</v>
      </c>
      <c r="C2" s="734" t="s">
        <v>922</v>
      </c>
      <c r="D2" s="734" t="s">
        <v>921</v>
      </c>
      <c r="E2" s="733" t="s">
        <v>920</v>
      </c>
      <c r="F2" s="732" t="s">
        <v>919</v>
      </c>
      <c r="G2" s="732" t="s">
        <v>918</v>
      </c>
      <c r="H2" s="732" t="s">
        <v>917</v>
      </c>
      <c r="I2" s="731" t="s">
        <v>916</v>
      </c>
      <c r="J2" s="730" t="s">
        <v>915</v>
      </c>
      <c r="K2" s="729" t="s">
        <v>914</v>
      </c>
      <c r="L2" s="728" t="s">
        <v>913</v>
      </c>
      <c r="M2" s="728" t="s">
        <v>912</v>
      </c>
      <c r="N2" s="728" t="s">
        <v>911</v>
      </c>
      <c r="O2" s="727" t="s">
        <v>910</v>
      </c>
      <c r="P2" s="726" t="s">
        <v>909</v>
      </c>
      <c r="Q2" s="725" t="s">
        <v>908</v>
      </c>
      <c r="R2" s="725" t="s">
        <v>907</v>
      </c>
      <c r="S2" s="724" t="s">
        <v>906</v>
      </c>
      <c r="T2" s="724" t="s">
        <v>905</v>
      </c>
      <c r="U2" s="724" t="s">
        <v>904</v>
      </c>
      <c r="V2" s="723" t="s">
        <v>903</v>
      </c>
    </row>
    <row r="3" spans="1:22" ht="15.75" thickBot="1" x14ac:dyDescent="0.3">
      <c r="A3" s="722">
        <v>10</v>
      </c>
      <c r="B3" s="722">
        <v>1</v>
      </c>
      <c r="C3" s="722">
        <v>1</v>
      </c>
      <c r="D3" s="722">
        <v>2</v>
      </c>
      <c r="E3" s="722">
        <v>7</v>
      </c>
      <c r="F3" s="722">
        <v>3</v>
      </c>
      <c r="G3" s="722">
        <v>1</v>
      </c>
      <c r="H3" s="722">
        <v>1</v>
      </c>
      <c r="I3" s="722">
        <v>5</v>
      </c>
      <c r="J3" s="722">
        <v>1</v>
      </c>
      <c r="K3" s="722">
        <v>2</v>
      </c>
      <c r="L3" s="722">
        <v>1</v>
      </c>
      <c r="M3" s="721">
        <v>1</v>
      </c>
      <c r="N3" s="721">
        <v>2</v>
      </c>
      <c r="O3" s="721">
        <v>2</v>
      </c>
      <c r="P3" s="721"/>
      <c r="Q3" s="721"/>
      <c r="R3" s="721"/>
      <c r="S3" s="721"/>
      <c r="T3" s="721"/>
      <c r="U3" s="721"/>
      <c r="V3" s="721"/>
    </row>
    <row r="4" spans="1:22" x14ac:dyDescent="0.25">
      <c r="A4">
        <v>4088200100</v>
      </c>
      <c r="B4" s="1087">
        <v>2</v>
      </c>
      <c r="C4" s="1087">
        <v>5</v>
      </c>
      <c r="D4" s="1088">
        <v>2</v>
      </c>
      <c r="E4" s="1087" t="s">
        <v>2418</v>
      </c>
      <c r="F4" s="1087">
        <v>143</v>
      </c>
      <c r="G4" s="1087" t="s">
        <v>711</v>
      </c>
      <c r="H4" s="1089">
        <v>1</v>
      </c>
      <c r="I4">
        <v>11301</v>
      </c>
      <c r="J4">
        <v>1</v>
      </c>
      <c r="K4">
        <v>2020</v>
      </c>
      <c r="L4" s="1090">
        <v>1</v>
      </c>
      <c r="M4" s="1090">
        <v>3</v>
      </c>
      <c r="N4" t="s">
        <v>2420</v>
      </c>
      <c r="O4">
        <v>13</v>
      </c>
      <c r="P4">
        <v>589527.51</v>
      </c>
      <c r="Q4">
        <v>0</v>
      </c>
      <c r="R4">
        <v>589527.51</v>
      </c>
      <c r="S4">
        <v>465615.53</v>
      </c>
      <c r="T4">
        <v>465615.53</v>
      </c>
      <c r="U4" s="1091">
        <v>465615.53</v>
      </c>
      <c r="V4" s="1091">
        <v>465615.53</v>
      </c>
    </row>
    <row r="5" spans="1:22" x14ac:dyDescent="0.25">
      <c r="A5">
        <v>4088200100</v>
      </c>
      <c r="B5" s="1087">
        <v>2</v>
      </c>
      <c r="C5" s="1087">
        <v>5</v>
      </c>
      <c r="D5" s="1088">
        <v>2</v>
      </c>
      <c r="E5" s="1087" t="s">
        <v>2418</v>
      </c>
      <c r="F5" s="1087">
        <v>143</v>
      </c>
      <c r="G5" s="1087" t="s">
        <v>711</v>
      </c>
      <c r="H5" s="1089">
        <v>1</v>
      </c>
      <c r="I5">
        <v>11301</v>
      </c>
      <c r="J5">
        <v>1</v>
      </c>
      <c r="K5">
        <v>2020</v>
      </c>
      <c r="L5" s="1090">
        <v>1</v>
      </c>
      <c r="M5" s="1090">
        <v>3</v>
      </c>
      <c r="N5" t="s">
        <v>2420</v>
      </c>
      <c r="O5">
        <v>13</v>
      </c>
      <c r="P5">
        <v>90986.51</v>
      </c>
      <c r="Q5">
        <v>0</v>
      </c>
      <c r="R5">
        <v>90986.51</v>
      </c>
      <c r="S5">
        <v>77802.48</v>
      </c>
      <c r="T5">
        <v>77802.48</v>
      </c>
      <c r="U5" s="1091">
        <v>77802.48</v>
      </c>
      <c r="V5" s="1091">
        <v>77802.48</v>
      </c>
    </row>
    <row r="6" spans="1:22" x14ac:dyDescent="0.25">
      <c r="A6">
        <v>4088200100</v>
      </c>
      <c r="B6" s="1087">
        <v>2</v>
      </c>
      <c r="C6" s="1087">
        <v>5</v>
      </c>
      <c r="D6" s="1088">
        <v>2</v>
      </c>
      <c r="E6" s="1087" t="s">
        <v>2418</v>
      </c>
      <c r="F6" s="1087">
        <v>143</v>
      </c>
      <c r="G6" s="1087" t="s">
        <v>711</v>
      </c>
      <c r="H6" s="1089">
        <v>1</v>
      </c>
      <c r="I6">
        <v>11301</v>
      </c>
      <c r="J6">
        <v>1</v>
      </c>
      <c r="K6">
        <v>2020</v>
      </c>
      <c r="L6" s="1090">
        <v>1</v>
      </c>
      <c r="M6" s="1090">
        <v>3</v>
      </c>
      <c r="N6" t="s">
        <v>2420</v>
      </c>
      <c r="O6">
        <v>13</v>
      </c>
      <c r="P6">
        <v>222293.31</v>
      </c>
      <c r="Q6">
        <v>0</v>
      </c>
      <c r="R6">
        <v>222293.31</v>
      </c>
      <c r="S6">
        <v>194165.99</v>
      </c>
      <c r="T6">
        <v>194165.99</v>
      </c>
      <c r="U6" s="1091">
        <v>194165.99</v>
      </c>
      <c r="V6" s="1091">
        <v>194165.99</v>
      </c>
    </row>
    <row r="7" spans="1:22" x14ac:dyDescent="0.25">
      <c r="A7">
        <v>4088200100</v>
      </c>
      <c r="B7" s="1087">
        <v>2</v>
      </c>
      <c r="C7" s="1087">
        <v>5</v>
      </c>
      <c r="D7" s="1088">
        <v>2</v>
      </c>
      <c r="E7" s="1087" t="s">
        <v>2418</v>
      </c>
      <c r="F7" s="1087">
        <v>143</v>
      </c>
      <c r="G7" s="1087" t="s">
        <v>711</v>
      </c>
      <c r="H7" s="1089">
        <v>1</v>
      </c>
      <c r="I7">
        <v>11301</v>
      </c>
      <c r="J7">
        <v>1</v>
      </c>
      <c r="K7">
        <v>2020</v>
      </c>
      <c r="L7" s="1090">
        <v>2</v>
      </c>
      <c r="M7" s="1090">
        <v>2</v>
      </c>
      <c r="N7" t="s">
        <v>2419</v>
      </c>
      <c r="O7">
        <v>13</v>
      </c>
      <c r="P7">
        <v>2509398.25</v>
      </c>
      <c r="Q7">
        <v>0</v>
      </c>
      <c r="R7">
        <v>2509398.25</v>
      </c>
      <c r="S7">
        <v>2039226.29</v>
      </c>
      <c r="T7">
        <v>2039226.29</v>
      </c>
      <c r="U7" s="1091">
        <v>2039226.29</v>
      </c>
      <c r="V7" s="1091">
        <v>2039226.29</v>
      </c>
    </row>
    <row r="8" spans="1:22" x14ac:dyDescent="0.25">
      <c r="A8">
        <v>4088200100</v>
      </c>
      <c r="B8" s="1087">
        <v>2</v>
      </c>
      <c r="C8" s="1087">
        <v>5</v>
      </c>
      <c r="D8" s="1088">
        <v>2</v>
      </c>
      <c r="E8" s="1087" t="s">
        <v>2418</v>
      </c>
      <c r="F8" s="1087">
        <v>143</v>
      </c>
      <c r="G8" s="1087" t="s">
        <v>711</v>
      </c>
      <c r="H8" s="1089">
        <v>1</v>
      </c>
      <c r="I8">
        <v>11301</v>
      </c>
      <c r="J8">
        <v>1</v>
      </c>
      <c r="K8">
        <v>2020</v>
      </c>
      <c r="L8" s="1090">
        <v>1</v>
      </c>
      <c r="M8" s="1090">
        <v>3</v>
      </c>
      <c r="N8" t="s">
        <v>2420</v>
      </c>
      <c r="O8">
        <v>13</v>
      </c>
      <c r="P8">
        <v>156367.69</v>
      </c>
      <c r="Q8">
        <v>0</v>
      </c>
      <c r="R8">
        <v>156367.69</v>
      </c>
      <c r="S8">
        <v>133819.56</v>
      </c>
      <c r="T8">
        <v>133819.56</v>
      </c>
      <c r="U8" s="1091">
        <v>133819.56</v>
      </c>
      <c r="V8" s="1091">
        <v>133819.56</v>
      </c>
    </row>
    <row r="9" spans="1:22" x14ac:dyDescent="0.25">
      <c r="A9">
        <v>4088200100</v>
      </c>
      <c r="B9" s="1087">
        <v>2</v>
      </c>
      <c r="C9" s="1087">
        <v>5</v>
      </c>
      <c r="D9" s="1088">
        <v>2</v>
      </c>
      <c r="E9" s="1087" t="s">
        <v>2418</v>
      </c>
      <c r="F9" s="1087">
        <v>143</v>
      </c>
      <c r="G9" s="1087" t="s">
        <v>711</v>
      </c>
      <c r="H9" s="1089">
        <v>1</v>
      </c>
      <c r="I9">
        <v>11301</v>
      </c>
      <c r="J9">
        <v>1</v>
      </c>
      <c r="K9">
        <v>2020</v>
      </c>
      <c r="L9" s="1090">
        <v>1</v>
      </c>
      <c r="M9" s="1090">
        <v>3</v>
      </c>
      <c r="N9" t="s">
        <v>2420</v>
      </c>
      <c r="O9">
        <v>13</v>
      </c>
      <c r="P9">
        <v>298123</v>
      </c>
      <c r="Q9">
        <v>0</v>
      </c>
      <c r="R9">
        <v>298123</v>
      </c>
      <c r="S9">
        <v>255110.76</v>
      </c>
      <c r="T9">
        <v>255110.76</v>
      </c>
      <c r="U9" s="1091">
        <v>255110.76</v>
      </c>
      <c r="V9" s="1091">
        <v>255110.76</v>
      </c>
    </row>
    <row r="10" spans="1:22" x14ac:dyDescent="0.25">
      <c r="A10">
        <v>4088200100</v>
      </c>
      <c r="B10" s="1087">
        <v>2</v>
      </c>
      <c r="C10" s="1087">
        <v>5</v>
      </c>
      <c r="D10" s="1088">
        <v>2</v>
      </c>
      <c r="E10" s="1087" t="s">
        <v>2418</v>
      </c>
      <c r="F10" s="1087">
        <v>143</v>
      </c>
      <c r="G10" s="1087" t="s">
        <v>711</v>
      </c>
      <c r="H10" s="1089">
        <v>1</v>
      </c>
      <c r="I10">
        <v>11301</v>
      </c>
      <c r="J10">
        <v>1</v>
      </c>
      <c r="K10">
        <v>2020</v>
      </c>
      <c r="L10" s="1090">
        <v>1</v>
      </c>
      <c r="M10" s="1090">
        <v>3</v>
      </c>
      <c r="N10" t="s">
        <v>2420</v>
      </c>
      <c r="O10">
        <v>13</v>
      </c>
      <c r="P10">
        <v>222974.77</v>
      </c>
      <c r="Q10">
        <v>0</v>
      </c>
      <c r="R10">
        <v>222974.77</v>
      </c>
      <c r="S10">
        <v>199013.86</v>
      </c>
      <c r="T10">
        <v>199013.86</v>
      </c>
      <c r="U10" s="1091">
        <v>199013.86</v>
      </c>
      <c r="V10" s="1091">
        <v>199013.86</v>
      </c>
    </row>
    <row r="11" spans="1:22" x14ac:dyDescent="0.25">
      <c r="A11">
        <v>4088200100</v>
      </c>
      <c r="B11" s="1087">
        <v>2</v>
      </c>
      <c r="C11" s="1087">
        <v>5</v>
      </c>
      <c r="D11" s="1088">
        <v>2</v>
      </c>
      <c r="E11" s="1087" t="s">
        <v>2418</v>
      </c>
      <c r="F11" s="1087">
        <v>143</v>
      </c>
      <c r="G11" s="1087" t="s">
        <v>711</v>
      </c>
      <c r="H11" s="1089">
        <v>1</v>
      </c>
      <c r="I11">
        <v>11301</v>
      </c>
      <c r="J11">
        <v>1</v>
      </c>
      <c r="K11">
        <v>2020</v>
      </c>
      <c r="L11" s="1090">
        <v>2</v>
      </c>
      <c r="M11" s="1090">
        <v>2</v>
      </c>
      <c r="O11">
        <v>13</v>
      </c>
      <c r="P11">
        <v>1507410.69</v>
      </c>
      <c r="Q11">
        <v>0</v>
      </c>
      <c r="R11">
        <v>1507410.69</v>
      </c>
      <c r="S11">
        <v>1398300.46</v>
      </c>
      <c r="T11">
        <v>1398300.46</v>
      </c>
      <c r="U11" s="1091">
        <v>1398300.46</v>
      </c>
      <c r="V11" s="1091">
        <v>1398300.46</v>
      </c>
    </row>
    <row r="12" spans="1:22" x14ac:dyDescent="0.25">
      <c r="A12">
        <v>4088200100</v>
      </c>
      <c r="B12" s="1087">
        <v>2</v>
      </c>
      <c r="C12" s="1087">
        <v>5</v>
      </c>
      <c r="D12" s="1088">
        <v>2</v>
      </c>
      <c r="E12" s="1087" t="s">
        <v>2418</v>
      </c>
      <c r="F12" s="1087">
        <v>143</v>
      </c>
      <c r="G12" s="1087" t="s">
        <v>711</v>
      </c>
      <c r="H12" s="1089">
        <v>1</v>
      </c>
      <c r="I12">
        <v>11301</v>
      </c>
      <c r="J12">
        <v>1</v>
      </c>
      <c r="K12">
        <v>2020</v>
      </c>
      <c r="L12" s="1090">
        <v>1</v>
      </c>
      <c r="M12" s="1090">
        <v>3</v>
      </c>
      <c r="N12" t="s">
        <v>2420</v>
      </c>
      <c r="O12">
        <v>13</v>
      </c>
      <c r="P12">
        <v>78749</v>
      </c>
      <c r="Q12">
        <v>0</v>
      </c>
      <c r="R12">
        <v>78749</v>
      </c>
      <c r="S12">
        <v>67338.179999999993</v>
      </c>
      <c r="T12">
        <v>67338.179999999993</v>
      </c>
      <c r="U12" s="1091">
        <v>67338.179999999993</v>
      </c>
      <c r="V12" s="1091">
        <v>67338.179999999993</v>
      </c>
    </row>
    <row r="13" spans="1:22" x14ac:dyDescent="0.25">
      <c r="A13">
        <v>4088200100</v>
      </c>
      <c r="B13" s="1087">
        <v>2</v>
      </c>
      <c r="C13" s="1087">
        <v>5</v>
      </c>
      <c r="D13" s="1088">
        <v>2</v>
      </c>
      <c r="E13" s="1087" t="s">
        <v>2418</v>
      </c>
      <c r="F13" s="1087">
        <v>143</v>
      </c>
      <c r="G13" s="1087" t="s">
        <v>711</v>
      </c>
      <c r="H13" s="1089">
        <v>1</v>
      </c>
      <c r="I13">
        <v>11301</v>
      </c>
      <c r="J13">
        <v>1</v>
      </c>
      <c r="K13">
        <v>2020</v>
      </c>
      <c r="L13" s="1090">
        <v>1</v>
      </c>
      <c r="M13" s="1090">
        <v>3</v>
      </c>
      <c r="N13" t="s">
        <v>2420</v>
      </c>
      <c r="O13">
        <v>13</v>
      </c>
      <c r="P13">
        <v>3844191.22</v>
      </c>
      <c r="Q13">
        <v>-453470</v>
      </c>
      <c r="R13">
        <v>3390721.22</v>
      </c>
      <c r="S13">
        <v>3109402.5</v>
      </c>
      <c r="T13">
        <v>3109402.5</v>
      </c>
      <c r="U13" s="1091">
        <v>3109402.5</v>
      </c>
      <c r="V13" s="1091">
        <v>3109402.5</v>
      </c>
    </row>
    <row r="14" spans="1:22" x14ac:dyDescent="0.25">
      <c r="A14">
        <v>4088200100</v>
      </c>
      <c r="B14" s="1087">
        <v>2</v>
      </c>
      <c r="C14" s="1087">
        <v>5</v>
      </c>
      <c r="D14" s="1088">
        <v>2</v>
      </c>
      <c r="E14" s="1087" t="s">
        <v>2418</v>
      </c>
      <c r="F14" s="1087">
        <v>143</v>
      </c>
      <c r="G14" s="1087" t="s">
        <v>711</v>
      </c>
      <c r="H14" s="1089">
        <v>1</v>
      </c>
      <c r="I14">
        <v>11301</v>
      </c>
      <c r="J14">
        <v>1</v>
      </c>
      <c r="K14">
        <v>2020</v>
      </c>
      <c r="L14" s="1090">
        <v>1</v>
      </c>
      <c r="M14" s="1090">
        <v>3</v>
      </c>
      <c r="N14" t="s">
        <v>2420</v>
      </c>
      <c r="O14">
        <v>13</v>
      </c>
      <c r="P14">
        <v>199150.98</v>
      </c>
      <c r="Q14">
        <v>0</v>
      </c>
      <c r="R14">
        <v>199150.98</v>
      </c>
      <c r="S14">
        <v>152410.79999999999</v>
      </c>
      <c r="T14">
        <v>152410.79999999999</v>
      </c>
      <c r="U14" s="1091">
        <v>152410.79999999999</v>
      </c>
      <c r="V14" s="1091">
        <v>152410.79999999999</v>
      </c>
    </row>
    <row r="15" spans="1:22" x14ac:dyDescent="0.25">
      <c r="A15">
        <v>4088200100</v>
      </c>
      <c r="B15" s="1087">
        <v>2</v>
      </c>
      <c r="C15" s="1087">
        <v>5</v>
      </c>
      <c r="D15" s="1088">
        <v>2</v>
      </c>
      <c r="E15" s="1087" t="s">
        <v>2418</v>
      </c>
      <c r="F15" s="1087">
        <v>143</v>
      </c>
      <c r="G15" s="1087" t="s">
        <v>711</v>
      </c>
      <c r="H15" s="1089">
        <v>1</v>
      </c>
      <c r="I15">
        <v>11301</v>
      </c>
      <c r="J15">
        <v>1</v>
      </c>
      <c r="K15">
        <v>2020</v>
      </c>
      <c r="L15" s="1090">
        <v>1</v>
      </c>
      <c r="M15" s="1090">
        <v>3</v>
      </c>
      <c r="N15" t="s">
        <v>2420</v>
      </c>
      <c r="O15">
        <v>13</v>
      </c>
      <c r="P15">
        <v>1008396.88</v>
      </c>
      <c r="Q15">
        <v>0</v>
      </c>
      <c r="R15">
        <v>1008396.88</v>
      </c>
      <c r="S15">
        <v>665721.1</v>
      </c>
      <c r="T15">
        <v>665721.1</v>
      </c>
      <c r="U15" s="1091">
        <v>665721.1</v>
      </c>
      <c r="V15" s="1091">
        <v>665721.1</v>
      </c>
    </row>
    <row r="16" spans="1:22" x14ac:dyDescent="0.25">
      <c r="A16">
        <v>4088200100</v>
      </c>
      <c r="B16" s="1087">
        <v>2</v>
      </c>
      <c r="C16" s="1087">
        <v>5</v>
      </c>
      <c r="D16" s="1088">
        <v>2</v>
      </c>
      <c r="E16" s="1087" t="s">
        <v>2418</v>
      </c>
      <c r="F16" s="1087">
        <v>143</v>
      </c>
      <c r="G16" s="1087" t="s">
        <v>711</v>
      </c>
      <c r="H16" s="1089">
        <v>1</v>
      </c>
      <c r="I16">
        <v>11301</v>
      </c>
      <c r="J16">
        <v>1</v>
      </c>
      <c r="K16">
        <v>2020</v>
      </c>
      <c r="L16" s="1090">
        <v>1</v>
      </c>
      <c r="M16" s="1090">
        <v>3</v>
      </c>
      <c r="N16" t="s">
        <v>2420</v>
      </c>
      <c r="O16">
        <v>13</v>
      </c>
      <c r="P16">
        <v>1656380.78</v>
      </c>
      <c r="Q16">
        <v>0</v>
      </c>
      <c r="R16">
        <v>1656380.78</v>
      </c>
      <c r="S16">
        <v>1515332.17</v>
      </c>
      <c r="T16">
        <v>1515332.17</v>
      </c>
      <c r="U16" s="1091">
        <v>1515332.17</v>
      </c>
      <c r="V16" s="1091">
        <v>1515332.17</v>
      </c>
    </row>
    <row r="17" spans="1:22" x14ac:dyDescent="0.25">
      <c r="A17">
        <v>4088200100</v>
      </c>
      <c r="B17" s="1087">
        <v>2</v>
      </c>
      <c r="C17" s="1087">
        <v>5</v>
      </c>
      <c r="D17" s="1088">
        <v>2</v>
      </c>
      <c r="E17" s="1087" t="s">
        <v>2418</v>
      </c>
      <c r="F17" s="1087">
        <v>143</v>
      </c>
      <c r="G17" s="1087" t="s">
        <v>711</v>
      </c>
      <c r="H17" s="1089">
        <v>1</v>
      </c>
      <c r="I17">
        <v>11301</v>
      </c>
      <c r="J17">
        <v>1</v>
      </c>
      <c r="K17">
        <v>2020</v>
      </c>
      <c r="L17" s="1090">
        <v>1</v>
      </c>
      <c r="M17" s="1090">
        <v>3</v>
      </c>
      <c r="N17" t="s">
        <v>2420</v>
      </c>
      <c r="O17">
        <v>13</v>
      </c>
      <c r="P17">
        <v>1836555.09</v>
      </c>
      <c r="Q17">
        <v>-300000</v>
      </c>
      <c r="R17">
        <v>1536555.09</v>
      </c>
      <c r="S17">
        <v>1405164.43</v>
      </c>
      <c r="T17">
        <v>1405164.43</v>
      </c>
      <c r="U17" s="1091">
        <v>1405164.43</v>
      </c>
      <c r="V17" s="1091">
        <v>1405164.43</v>
      </c>
    </row>
    <row r="18" spans="1:22" x14ac:dyDescent="0.25">
      <c r="A18">
        <v>4088200100</v>
      </c>
      <c r="B18" s="1087">
        <v>2</v>
      </c>
      <c r="C18" s="1087">
        <v>5</v>
      </c>
      <c r="D18" s="1088">
        <v>2</v>
      </c>
      <c r="E18" s="1087" t="s">
        <v>2418</v>
      </c>
      <c r="F18" s="1087">
        <v>143</v>
      </c>
      <c r="G18" s="1087" t="s">
        <v>711</v>
      </c>
      <c r="H18" s="1089">
        <v>1</v>
      </c>
      <c r="I18">
        <v>11301</v>
      </c>
      <c r="J18">
        <v>1</v>
      </c>
      <c r="K18">
        <v>2020</v>
      </c>
      <c r="L18" s="1090">
        <v>1</v>
      </c>
      <c r="M18" s="1090">
        <v>3</v>
      </c>
      <c r="N18" t="s">
        <v>2420</v>
      </c>
      <c r="O18">
        <v>13</v>
      </c>
      <c r="P18">
        <v>255572.95</v>
      </c>
      <c r="Q18">
        <v>0</v>
      </c>
      <c r="R18">
        <v>255572.95</v>
      </c>
      <c r="S18">
        <v>221797.98</v>
      </c>
      <c r="T18">
        <v>221797.98</v>
      </c>
      <c r="U18" s="1091">
        <v>221797.98</v>
      </c>
      <c r="V18" s="1091">
        <v>221797.98</v>
      </c>
    </row>
    <row r="19" spans="1:22" x14ac:dyDescent="0.25">
      <c r="A19">
        <v>4088200100</v>
      </c>
      <c r="B19" s="1087">
        <v>2</v>
      </c>
      <c r="C19" s="1087">
        <v>5</v>
      </c>
      <c r="D19" s="1088">
        <v>2</v>
      </c>
      <c r="E19" s="1087" t="s">
        <v>2418</v>
      </c>
      <c r="F19" s="1087">
        <v>143</v>
      </c>
      <c r="G19" s="1087" t="s">
        <v>711</v>
      </c>
      <c r="H19" s="1089">
        <v>1</v>
      </c>
      <c r="I19">
        <v>11301</v>
      </c>
      <c r="J19">
        <v>1</v>
      </c>
      <c r="K19">
        <v>2020</v>
      </c>
      <c r="L19" s="1090">
        <v>1</v>
      </c>
      <c r="M19" s="1090">
        <v>3</v>
      </c>
      <c r="N19" t="s">
        <v>2420</v>
      </c>
      <c r="O19">
        <v>13</v>
      </c>
      <c r="P19">
        <v>992929.46</v>
      </c>
      <c r="Q19">
        <v>0</v>
      </c>
      <c r="R19">
        <v>992929.46</v>
      </c>
      <c r="S19">
        <v>797169.51</v>
      </c>
      <c r="T19">
        <v>797169.51</v>
      </c>
      <c r="U19" s="1091">
        <v>797169.51</v>
      </c>
      <c r="V19" s="1091">
        <v>797169.51</v>
      </c>
    </row>
    <row r="20" spans="1:22" x14ac:dyDescent="0.25">
      <c r="A20">
        <v>4088200100</v>
      </c>
      <c r="B20" s="1087">
        <v>2</v>
      </c>
      <c r="C20" s="1087">
        <v>5</v>
      </c>
      <c r="D20" s="1088">
        <v>2</v>
      </c>
      <c r="E20" s="1087" t="s">
        <v>2418</v>
      </c>
      <c r="F20" s="1087">
        <v>143</v>
      </c>
      <c r="G20" s="1087" t="s">
        <v>711</v>
      </c>
      <c r="H20" s="1089">
        <v>1</v>
      </c>
      <c r="I20">
        <v>11301</v>
      </c>
      <c r="J20">
        <v>1</v>
      </c>
      <c r="K20">
        <v>2020</v>
      </c>
      <c r="L20" s="1090">
        <v>1</v>
      </c>
      <c r="M20" s="1090">
        <v>3</v>
      </c>
      <c r="N20" t="s">
        <v>2420</v>
      </c>
      <c r="O20">
        <v>13</v>
      </c>
      <c r="P20">
        <v>228100.62</v>
      </c>
      <c r="Q20">
        <v>0</v>
      </c>
      <c r="R20">
        <v>228100.62</v>
      </c>
      <c r="S20">
        <v>195920.46</v>
      </c>
      <c r="T20">
        <v>195920.46</v>
      </c>
      <c r="U20" s="1091">
        <v>195920.46</v>
      </c>
      <c r="V20" s="1091">
        <v>195920.46</v>
      </c>
    </row>
    <row r="21" spans="1:22" x14ac:dyDescent="0.25">
      <c r="A21">
        <v>4088200100</v>
      </c>
      <c r="B21" s="1087">
        <v>2</v>
      </c>
      <c r="C21" s="1087">
        <v>5</v>
      </c>
      <c r="D21" s="1088">
        <v>2</v>
      </c>
      <c r="E21" s="1087" t="s">
        <v>2418</v>
      </c>
      <c r="F21" s="1087">
        <v>143</v>
      </c>
      <c r="G21" s="1087" t="s">
        <v>711</v>
      </c>
      <c r="H21" s="1089">
        <v>1</v>
      </c>
      <c r="I21">
        <v>11303</v>
      </c>
      <c r="J21">
        <v>1</v>
      </c>
      <c r="K21">
        <v>2020</v>
      </c>
      <c r="L21" s="1090">
        <v>1</v>
      </c>
      <c r="M21" s="1090">
        <v>3</v>
      </c>
      <c r="N21" t="s">
        <v>2420</v>
      </c>
      <c r="O21">
        <v>13</v>
      </c>
      <c r="P21">
        <v>28117.37</v>
      </c>
      <c r="Q21">
        <v>0</v>
      </c>
      <c r="R21">
        <v>28117.37</v>
      </c>
      <c r="S21">
        <v>15631.74</v>
      </c>
      <c r="T21">
        <v>15631.74</v>
      </c>
      <c r="U21" s="1091">
        <v>15631.74</v>
      </c>
      <c r="V21" s="1091">
        <v>15631.74</v>
      </c>
    </row>
    <row r="22" spans="1:22" x14ac:dyDescent="0.25">
      <c r="A22">
        <v>4088200100</v>
      </c>
      <c r="B22" s="1087">
        <v>2</v>
      </c>
      <c r="C22" s="1087">
        <v>5</v>
      </c>
      <c r="D22" s="1088">
        <v>2</v>
      </c>
      <c r="E22" s="1087" t="s">
        <v>2418</v>
      </c>
      <c r="F22" s="1087">
        <v>143</v>
      </c>
      <c r="G22" s="1087" t="s">
        <v>711</v>
      </c>
      <c r="H22" s="1089">
        <v>1</v>
      </c>
      <c r="I22">
        <v>11303</v>
      </c>
      <c r="J22">
        <v>1</v>
      </c>
      <c r="K22">
        <v>2020</v>
      </c>
      <c r="L22" s="1090">
        <v>1</v>
      </c>
      <c r="M22" s="1090">
        <v>3</v>
      </c>
      <c r="N22" t="s">
        <v>2420</v>
      </c>
      <c r="O22">
        <v>13</v>
      </c>
      <c r="P22">
        <v>46005.42</v>
      </c>
      <c r="Q22">
        <v>0</v>
      </c>
      <c r="R22">
        <v>46005.42</v>
      </c>
      <c r="S22">
        <v>25610.22</v>
      </c>
      <c r="T22">
        <v>25610.22</v>
      </c>
      <c r="U22" s="1091">
        <v>25610.22</v>
      </c>
      <c r="V22" s="1091">
        <v>25610.22</v>
      </c>
    </row>
    <row r="23" spans="1:22" x14ac:dyDescent="0.25">
      <c r="A23">
        <v>4088200100</v>
      </c>
      <c r="B23" s="1087">
        <v>2</v>
      </c>
      <c r="C23" s="1087">
        <v>5</v>
      </c>
      <c r="D23" s="1088">
        <v>2</v>
      </c>
      <c r="E23" s="1087" t="s">
        <v>2418</v>
      </c>
      <c r="F23" s="1087">
        <v>143</v>
      </c>
      <c r="G23" s="1087" t="s">
        <v>711</v>
      </c>
      <c r="H23" s="1089">
        <v>1</v>
      </c>
      <c r="I23">
        <v>11303</v>
      </c>
      <c r="J23">
        <v>1</v>
      </c>
      <c r="K23">
        <v>2020</v>
      </c>
      <c r="L23" s="1090">
        <v>2</v>
      </c>
      <c r="M23" s="1090">
        <v>2</v>
      </c>
      <c r="O23">
        <v>13</v>
      </c>
      <c r="P23">
        <v>208414.23</v>
      </c>
      <c r="Q23">
        <v>0</v>
      </c>
      <c r="R23">
        <v>208414.23</v>
      </c>
      <c r="S23">
        <v>109450.37</v>
      </c>
      <c r="T23">
        <v>109450.37</v>
      </c>
      <c r="U23" s="1091">
        <v>109450.37</v>
      </c>
      <c r="V23" s="1091">
        <v>109450.37</v>
      </c>
    </row>
    <row r="24" spans="1:22" x14ac:dyDescent="0.25">
      <c r="A24">
        <v>4088200100</v>
      </c>
      <c r="B24" s="1087">
        <v>2</v>
      </c>
      <c r="C24" s="1087">
        <v>5</v>
      </c>
      <c r="D24" s="1088">
        <v>2</v>
      </c>
      <c r="E24" s="1087" t="s">
        <v>2418</v>
      </c>
      <c r="F24" s="1087">
        <v>143</v>
      </c>
      <c r="G24" s="1087" t="s">
        <v>711</v>
      </c>
      <c r="H24" s="1089">
        <v>1</v>
      </c>
      <c r="I24">
        <v>11303</v>
      </c>
      <c r="J24">
        <v>1</v>
      </c>
      <c r="K24">
        <v>2020</v>
      </c>
      <c r="L24" s="1090">
        <v>1</v>
      </c>
      <c r="M24" s="1090">
        <v>3</v>
      </c>
      <c r="N24" t="s">
        <v>2420</v>
      </c>
      <c r="O24">
        <v>13</v>
      </c>
      <c r="P24">
        <v>274084.11</v>
      </c>
      <c r="Q24">
        <v>0</v>
      </c>
      <c r="R24">
        <v>274084.11</v>
      </c>
      <c r="S24">
        <v>135246.24</v>
      </c>
      <c r="T24">
        <v>135246.24</v>
      </c>
      <c r="U24" s="1091">
        <v>135246.24</v>
      </c>
      <c r="V24" s="1091">
        <v>135246.24</v>
      </c>
    </row>
    <row r="25" spans="1:22" x14ac:dyDescent="0.25">
      <c r="A25">
        <v>4088200100</v>
      </c>
      <c r="B25" s="1087">
        <v>2</v>
      </c>
      <c r="C25" s="1087">
        <v>5</v>
      </c>
      <c r="D25" s="1088">
        <v>2</v>
      </c>
      <c r="E25" s="1087" t="s">
        <v>2418</v>
      </c>
      <c r="F25" s="1087">
        <v>143</v>
      </c>
      <c r="G25" s="1087" t="s">
        <v>711</v>
      </c>
      <c r="H25" s="1089">
        <v>1</v>
      </c>
      <c r="I25">
        <v>11303</v>
      </c>
      <c r="J25">
        <v>1</v>
      </c>
      <c r="K25">
        <v>2020</v>
      </c>
      <c r="L25" s="1090">
        <v>1</v>
      </c>
      <c r="M25" s="1090">
        <v>3</v>
      </c>
      <c r="N25" t="s">
        <v>2420</v>
      </c>
      <c r="O25">
        <v>13</v>
      </c>
      <c r="P25">
        <v>516793.4</v>
      </c>
      <c r="Q25">
        <v>0</v>
      </c>
      <c r="R25">
        <v>516793.4</v>
      </c>
      <c r="S25">
        <v>290459.71999999997</v>
      </c>
      <c r="T25">
        <v>290459.71999999997</v>
      </c>
      <c r="U25" s="1091">
        <v>290459.71999999997</v>
      </c>
      <c r="V25" s="1091">
        <v>290459.71999999997</v>
      </c>
    </row>
    <row r="26" spans="1:22" x14ac:dyDescent="0.25">
      <c r="A26">
        <v>4088200100</v>
      </c>
      <c r="B26" s="1087">
        <v>2</v>
      </c>
      <c r="C26" s="1087">
        <v>5</v>
      </c>
      <c r="D26" s="1088">
        <v>2</v>
      </c>
      <c r="E26" s="1087" t="s">
        <v>2418</v>
      </c>
      <c r="F26" s="1087">
        <v>143</v>
      </c>
      <c r="G26" s="1087" t="s">
        <v>711</v>
      </c>
      <c r="H26" s="1089">
        <v>1</v>
      </c>
      <c r="I26">
        <v>11303</v>
      </c>
      <c r="J26">
        <v>1</v>
      </c>
      <c r="K26">
        <v>2020</v>
      </c>
      <c r="L26" s="1090">
        <v>1</v>
      </c>
      <c r="M26" s="1090">
        <v>3</v>
      </c>
      <c r="N26" t="s">
        <v>2420</v>
      </c>
      <c r="O26">
        <v>13</v>
      </c>
      <c r="P26">
        <v>20086.52</v>
      </c>
      <c r="Q26">
        <v>0</v>
      </c>
      <c r="R26">
        <v>20086.52</v>
      </c>
      <c r="S26">
        <v>7444.5</v>
      </c>
      <c r="T26">
        <v>7444.5</v>
      </c>
      <c r="U26" s="1091">
        <v>7444.5</v>
      </c>
      <c r="V26" s="1091">
        <v>7444.5</v>
      </c>
    </row>
    <row r="27" spans="1:22" x14ac:dyDescent="0.25">
      <c r="A27">
        <v>4088200100</v>
      </c>
      <c r="B27" s="1087">
        <v>2</v>
      </c>
      <c r="C27" s="1087">
        <v>5</v>
      </c>
      <c r="D27" s="1088">
        <v>2</v>
      </c>
      <c r="E27" s="1087" t="s">
        <v>2418</v>
      </c>
      <c r="F27" s="1087">
        <v>143</v>
      </c>
      <c r="G27" s="1087" t="s">
        <v>711</v>
      </c>
      <c r="H27" s="1089">
        <v>1</v>
      </c>
      <c r="I27">
        <v>11303</v>
      </c>
      <c r="J27">
        <v>1</v>
      </c>
      <c r="K27">
        <v>2020</v>
      </c>
      <c r="L27" s="1090">
        <v>1</v>
      </c>
      <c r="M27" s="1090">
        <v>3</v>
      </c>
      <c r="N27" t="s">
        <v>2420</v>
      </c>
      <c r="O27">
        <v>13</v>
      </c>
      <c r="P27">
        <v>129686.76</v>
      </c>
      <c r="Q27">
        <v>0</v>
      </c>
      <c r="R27">
        <v>129686.76</v>
      </c>
      <c r="S27">
        <v>47388.14</v>
      </c>
      <c r="T27">
        <v>47388.14</v>
      </c>
      <c r="U27" s="1091">
        <v>47388.14</v>
      </c>
      <c r="V27" s="1091">
        <v>47388.14</v>
      </c>
    </row>
    <row r="28" spans="1:22" x14ac:dyDescent="0.25">
      <c r="A28">
        <v>4088200100</v>
      </c>
      <c r="B28" s="1087">
        <v>2</v>
      </c>
      <c r="C28" s="1087">
        <v>5</v>
      </c>
      <c r="D28" s="1088">
        <v>2</v>
      </c>
      <c r="E28" s="1087" t="s">
        <v>2418</v>
      </c>
      <c r="F28" s="1087">
        <v>143</v>
      </c>
      <c r="G28" s="1087" t="s">
        <v>711</v>
      </c>
      <c r="H28" s="1089">
        <v>1</v>
      </c>
      <c r="I28">
        <v>11303</v>
      </c>
      <c r="J28">
        <v>1</v>
      </c>
      <c r="K28">
        <v>2020</v>
      </c>
      <c r="L28" s="1090">
        <v>1</v>
      </c>
      <c r="M28" s="1090">
        <v>3</v>
      </c>
      <c r="N28" t="s">
        <v>2420</v>
      </c>
      <c r="O28">
        <v>13</v>
      </c>
      <c r="P28">
        <v>258540.98</v>
      </c>
      <c r="Q28">
        <v>0</v>
      </c>
      <c r="R28">
        <v>258540.98</v>
      </c>
      <c r="S28">
        <v>145130.06</v>
      </c>
      <c r="T28">
        <v>145130.06</v>
      </c>
      <c r="U28" s="1091">
        <v>145130.06</v>
      </c>
      <c r="V28" s="1091">
        <v>145130.06</v>
      </c>
    </row>
    <row r="29" spans="1:22" x14ac:dyDescent="0.25">
      <c r="A29">
        <v>4088200100</v>
      </c>
      <c r="B29" s="1087">
        <v>2</v>
      </c>
      <c r="C29" s="1087">
        <v>5</v>
      </c>
      <c r="D29" s="1088">
        <v>2</v>
      </c>
      <c r="E29" s="1087" t="s">
        <v>2418</v>
      </c>
      <c r="F29" s="1087">
        <v>143</v>
      </c>
      <c r="G29" s="1087" t="s">
        <v>711</v>
      </c>
      <c r="H29" s="1089">
        <v>1</v>
      </c>
      <c r="I29">
        <v>11303</v>
      </c>
      <c r="J29">
        <v>1</v>
      </c>
      <c r="K29">
        <v>2020</v>
      </c>
      <c r="L29" s="1090">
        <v>1</v>
      </c>
      <c r="M29" s="1090">
        <v>3</v>
      </c>
      <c r="N29" t="s">
        <v>2420</v>
      </c>
      <c r="O29">
        <v>13</v>
      </c>
      <c r="P29">
        <v>13293.45</v>
      </c>
      <c r="Q29">
        <v>0</v>
      </c>
      <c r="R29">
        <v>13293.45</v>
      </c>
      <c r="S29">
        <v>7390.44</v>
      </c>
      <c r="T29">
        <v>7390.44</v>
      </c>
      <c r="U29" s="1091">
        <v>7390.44</v>
      </c>
      <c r="V29" s="1091">
        <v>7390.44</v>
      </c>
    </row>
    <row r="30" spans="1:22" x14ac:dyDescent="0.25">
      <c r="A30">
        <v>4088200100</v>
      </c>
      <c r="B30" s="1087">
        <v>2</v>
      </c>
      <c r="C30" s="1087">
        <v>5</v>
      </c>
      <c r="D30" s="1088">
        <v>2</v>
      </c>
      <c r="E30" s="1087" t="s">
        <v>2418</v>
      </c>
      <c r="F30" s="1087">
        <v>143</v>
      </c>
      <c r="G30" s="1087" t="s">
        <v>711</v>
      </c>
      <c r="H30" s="1089">
        <v>1</v>
      </c>
      <c r="I30">
        <v>11303</v>
      </c>
      <c r="J30">
        <v>1</v>
      </c>
      <c r="K30">
        <v>2020</v>
      </c>
      <c r="L30" s="1090">
        <v>1</v>
      </c>
      <c r="M30" s="1090">
        <v>3</v>
      </c>
      <c r="N30" t="s">
        <v>2420</v>
      </c>
      <c r="O30">
        <v>13</v>
      </c>
      <c r="P30">
        <v>42040.24</v>
      </c>
      <c r="Q30">
        <v>0</v>
      </c>
      <c r="R30">
        <v>42040.24</v>
      </c>
      <c r="S30">
        <v>23372.1</v>
      </c>
      <c r="T30">
        <v>23372.1</v>
      </c>
      <c r="U30" s="1091">
        <v>23372.1</v>
      </c>
      <c r="V30" s="1091">
        <v>23372.1</v>
      </c>
    </row>
    <row r="31" spans="1:22" x14ac:dyDescent="0.25">
      <c r="A31">
        <v>4088200100</v>
      </c>
      <c r="B31" s="1087">
        <v>2</v>
      </c>
      <c r="C31" s="1087">
        <v>5</v>
      </c>
      <c r="D31" s="1088">
        <v>2</v>
      </c>
      <c r="E31" s="1087" t="s">
        <v>2418</v>
      </c>
      <c r="F31" s="1087">
        <v>143</v>
      </c>
      <c r="G31" s="1087" t="s">
        <v>711</v>
      </c>
      <c r="H31" s="1089">
        <v>1</v>
      </c>
      <c r="I31">
        <v>11303</v>
      </c>
      <c r="J31">
        <v>1</v>
      </c>
      <c r="K31">
        <v>2020</v>
      </c>
      <c r="L31" s="1090">
        <v>1</v>
      </c>
      <c r="M31" s="1090">
        <v>3</v>
      </c>
      <c r="N31" t="s">
        <v>2420</v>
      </c>
      <c r="O31">
        <v>13</v>
      </c>
      <c r="P31">
        <v>97871.79</v>
      </c>
      <c r="Q31">
        <v>0</v>
      </c>
      <c r="R31">
        <v>97871.79</v>
      </c>
      <c r="S31">
        <v>45177.79</v>
      </c>
      <c r="T31">
        <v>45177.79</v>
      </c>
      <c r="U31" s="1091">
        <v>45177.79</v>
      </c>
      <c r="V31" s="1091">
        <v>45177.79</v>
      </c>
    </row>
    <row r="32" spans="1:22" x14ac:dyDescent="0.25">
      <c r="A32">
        <v>4088200100</v>
      </c>
      <c r="B32" s="1087">
        <v>2</v>
      </c>
      <c r="C32" s="1087">
        <v>5</v>
      </c>
      <c r="D32" s="1088">
        <v>2</v>
      </c>
      <c r="E32" s="1087" t="s">
        <v>2418</v>
      </c>
      <c r="F32" s="1087">
        <v>143</v>
      </c>
      <c r="G32" s="1087" t="s">
        <v>711</v>
      </c>
      <c r="H32" s="1089">
        <v>1</v>
      </c>
      <c r="I32">
        <v>11303</v>
      </c>
      <c r="J32">
        <v>1</v>
      </c>
      <c r="K32">
        <v>2020</v>
      </c>
      <c r="L32" s="1090">
        <v>1</v>
      </c>
      <c r="M32" s="1090">
        <v>3</v>
      </c>
      <c r="N32" t="s">
        <v>2420</v>
      </c>
      <c r="O32">
        <v>13</v>
      </c>
      <c r="P32">
        <v>36569.620000000003</v>
      </c>
      <c r="Q32">
        <v>0</v>
      </c>
      <c r="R32">
        <v>36569.620000000003</v>
      </c>
      <c r="S32">
        <v>19010.34</v>
      </c>
      <c r="T32">
        <v>19010.34</v>
      </c>
      <c r="U32" s="1091">
        <v>19010.34</v>
      </c>
      <c r="V32" s="1091">
        <v>19010.34</v>
      </c>
    </row>
    <row r="33" spans="1:22" x14ac:dyDescent="0.25">
      <c r="A33">
        <v>4088200100</v>
      </c>
      <c r="B33" s="1087">
        <v>2</v>
      </c>
      <c r="C33" s="1087">
        <v>5</v>
      </c>
      <c r="D33" s="1088">
        <v>2</v>
      </c>
      <c r="E33" s="1087" t="s">
        <v>2418</v>
      </c>
      <c r="F33" s="1087">
        <v>143</v>
      </c>
      <c r="G33" s="1087" t="s">
        <v>711</v>
      </c>
      <c r="H33" s="1089">
        <v>1</v>
      </c>
      <c r="I33">
        <v>11303</v>
      </c>
      <c r="J33">
        <v>1</v>
      </c>
      <c r="K33">
        <v>2020</v>
      </c>
      <c r="L33" s="1090">
        <v>1</v>
      </c>
      <c r="M33" s="1090">
        <v>3</v>
      </c>
      <c r="N33" t="s">
        <v>2420</v>
      </c>
      <c r="O33">
        <v>13</v>
      </c>
      <c r="P33">
        <v>0</v>
      </c>
      <c r="Q33">
        <v>0</v>
      </c>
      <c r="R33">
        <v>0</v>
      </c>
      <c r="S33">
        <v>0</v>
      </c>
      <c r="T33">
        <v>0</v>
      </c>
      <c r="U33" s="1091">
        <v>0</v>
      </c>
      <c r="V33" s="1091">
        <v>13621.6</v>
      </c>
    </row>
    <row r="34" spans="1:22" x14ac:dyDescent="0.25">
      <c r="A34">
        <v>4088200100</v>
      </c>
      <c r="B34" s="1087">
        <v>2</v>
      </c>
      <c r="C34" s="1087">
        <v>5</v>
      </c>
      <c r="D34" s="1088">
        <v>2</v>
      </c>
      <c r="E34" s="1087" t="s">
        <v>2418</v>
      </c>
      <c r="F34" s="1087">
        <v>143</v>
      </c>
      <c r="G34" s="1087" t="s">
        <v>711</v>
      </c>
      <c r="H34" s="1089">
        <v>1</v>
      </c>
      <c r="I34">
        <v>11303</v>
      </c>
      <c r="J34">
        <v>1</v>
      </c>
      <c r="K34">
        <v>2020</v>
      </c>
      <c r="L34" s="1090">
        <v>1</v>
      </c>
      <c r="M34" s="1090">
        <v>3</v>
      </c>
      <c r="N34" t="s">
        <v>2420</v>
      </c>
      <c r="O34">
        <v>13</v>
      </c>
      <c r="P34">
        <v>0</v>
      </c>
      <c r="Q34">
        <v>0</v>
      </c>
      <c r="R34">
        <v>0</v>
      </c>
      <c r="S34">
        <v>0</v>
      </c>
      <c r="T34">
        <v>0</v>
      </c>
      <c r="U34" s="1091">
        <v>13621.6</v>
      </c>
      <c r="V34" s="1091">
        <v>0</v>
      </c>
    </row>
    <row r="35" spans="1:22" x14ac:dyDescent="0.25">
      <c r="A35">
        <v>4088200100</v>
      </c>
      <c r="B35" s="1087">
        <v>2</v>
      </c>
      <c r="C35" s="1087">
        <v>5</v>
      </c>
      <c r="D35" s="1088">
        <v>2</v>
      </c>
      <c r="E35" s="1087" t="s">
        <v>2418</v>
      </c>
      <c r="F35" s="1087">
        <v>143</v>
      </c>
      <c r="G35" s="1087" t="s">
        <v>711</v>
      </c>
      <c r="H35" s="1089">
        <v>1</v>
      </c>
      <c r="I35">
        <v>11303</v>
      </c>
      <c r="J35">
        <v>1</v>
      </c>
      <c r="K35">
        <v>2020</v>
      </c>
      <c r="L35" s="1090">
        <v>1</v>
      </c>
      <c r="M35" s="1090">
        <v>3</v>
      </c>
      <c r="N35" t="s">
        <v>2420</v>
      </c>
      <c r="O35">
        <v>13</v>
      </c>
      <c r="P35">
        <v>0</v>
      </c>
      <c r="Q35">
        <v>0</v>
      </c>
      <c r="R35">
        <v>0</v>
      </c>
      <c r="S35">
        <v>0</v>
      </c>
      <c r="T35">
        <v>0</v>
      </c>
      <c r="U35" s="1091">
        <v>0</v>
      </c>
      <c r="V35" s="1091">
        <v>0</v>
      </c>
    </row>
    <row r="36" spans="1:22" x14ac:dyDescent="0.25">
      <c r="A36">
        <v>4088200100</v>
      </c>
      <c r="B36" s="1087">
        <v>2</v>
      </c>
      <c r="C36" s="1087">
        <v>5</v>
      </c>
      <c r="D36" s="1088">
        <v>2</v>
      </c>
      <c r="E36" s="1087" t="s">
        <v>2418</v>
      </c>
      <c r="F36" s="1087">
        <v>143</v>
      </c>
      <c r="G36" s="1087" t="s">
        <v>711</v>
      </c>
      <c r="H36" s="1089">
        <v>1</v>
      </c>
      <c r="I36">
        <v>11303</v>
      </c>
      <c r="J36">
        <v>1</v>
      </c>
      <c r="K36">
        <v>2020</v>
      </c>
      <c r="L36" s="1090">
        <v>1</v>
      </c>
      <c r="M36" s="1090">
        <v>3</v>
      </c>
      <c r="N36" t="s">
        <v>2420</v>
      </c>
      <c r="O36">
        <v>13</v>
      </c>
      <c r="P36">
        <v>0</v>
      </c>
      <c r="Q36">
        <v>0</v>
      </c>
      <c r="R36">
        <v>0</v>
      </c>
      <c r="S36">
        <v>0</v>
      </c>
      <c r="T36">
        <v>0</v>
      </c>
      <c r="U36" s="1091">
        <v>0</v>
      </c>
      <c r="V36" s="1091">
        <v>0</v>
      </c>
    </row>
    <row r="37" spans="1:22" x14ac:dyDescent="0.25">
      <c r="A37">
        <v>4088200100</v>
      </c>
      <c r="B37" s="1087">
        <v>2</v>
      </c>
      <c r="C37" s="1087">
        <v>5</v>
      </c>
      <c r="D37" s="1088">
        <v>2</v>
      </c>
      <c r="E37" s="1087" t="s">
        <v>2418</v>
      </c>
      <c r="F37" s="1087">
        <v>143</v>
      </c>
      <c r="G37" s="1087" t="s">
        <v>711</v>
      </c>
      <c r="H37" s="1089">
        <v>1</v>
      </c>
      <c r="I37">
        <v>11303</v>
      </c>
      <c r="J37">
        <v>1</v>
      </c>
      <c r="K37">
        <v>2020</v>
      </c>
      <c r="L37" s="1090">
        <v>1</v>
      </c>
      <c r="M37" s="1090">
        <v>3</v>
      </c>
      <c r="N37" t="s">
        <v>2420</v>
      </c>
      <c r="O37">
        <v>13</v>
      </c>
      <c r="P37">
        <v>0</v>
      </c>
      <c r="Q37">
        <v>0</v>
      </c>
      <c r="R37">
        <v>0</v>
      </c>
      <c r="S37">
        <v>13621.6</v>
      </c>
      <c r="T37">
        <v>13621.6</v>
      </c>
      <c r="U37" s="1091">
        <v>0</v>
      </c>
      <c r="V37" s="1091">
        <v>0</v>
      </c>
    </row>
    <row r="38" spans="1:22" x14ac:dyDescent="0.25">
      <c r="A38">
        <v>4088200100</v>
      </c>
      <c r="B38" s="1087">
        <v>2</v>
      </c>
      <c r="C38" s="1087">
        <v>5</v>
      </c>
      <c r="D38" s="1088">
        <v>2</v>
      </c>
      <c r="E38" s="1087" t="s">
        <v>2418</v>
      </c>
      <c r="F38" s="1087">
        <v>143</v>
      </c>
      <c r="G38" s="1087" t="s">
        <v>711</v>
      </c>
      <c r="H38" s="1089">
        <v>1</v>
      </c>
      <c r="I38">
        <v>11303</v>
      </c>
      <c r="J38">
        <v>1</v>
      </c>
      <c r="K38">
        <v>2020</v>
      </c>
      <c r="L38" s="1090">
        <v>1</v>
      </c>
      <c r="M38" s="1090">
        <v>3</v>
      </c>
      <c r="N38" t="s">
        <v>2420</v>
      </c>
      <c r="O38">
        <v>13</v>
      </c>
      <c r="P38">
        <v>0</v>
      </c>
      <c r="Q38">
        <v>54486.400000000001</v>
      </c>
      <c r="R38">
        <v>54486.400000000001</v>
      </c>
      <c r="S38">
        <v>0</v>
      </c>
      <c r="T38">
        <v>0</v>
      </c>
      <c r="U38" s="1091">
        <v>0</v>
      </c>
      <c r="V38" s="1091">
        <v>0</v>
      </c>
    </row>
    <row r="39" spans="1:22" x14ac:dyDescent="0.25">
      <c r="A39">
        <v>4088200100</v>
      </c>
      <c r="B39" s="1087">
        <v>2</v>
      </c>
      <c r="C39" s="1087">
        <v>5</v>
      </c>
      <c r="D39" s="1088">
        <v>2</v>
      </c>
      <c r="E39" s="1087" t="s">
        <v>2418</v>
      </c>
      <c r="F39" s="1087">
        <v>143</v>
      </c>
      <c r="G39" s="1087" t="s">
        <v>711</v>
      </c>
      <c r="H39" s="1089">
        <v>1</v>
      </c>
      <c r="I39">
        <v>11303</v>
      </c>
      <c r="J39">
        <v>1</v>
      </c>
      <c r="K39">
        <v>2020</v>
      </c>
      <c r="L39" s="1090">
        <v>1</v>
      </c>
      <c r="M39" s="1090">
        <v>3</v>
      </c>
      <c r="N39" t="s">
        <v>2420</v>
      </c>
      <c r="O39">
        <v>13</v>
      </c>
      <c r="P39">
        <v>354494.96</v>
      </c>
      <c r="Q39">
        <v>0</v>
      </c>
      <c r="R39">
        <v>354494.96</v>
      </c>
      <c r="S39">
        <v>199886.32</v>
      </c>
      <c r="T39">
        <v>199886.32</v>
      </c>
      <c r="U39" s="1091">
        <v>199886.32</v>
      </c>
      <c r="V39" s="1091">
        <v>199886.32</v>
      </c>
    </row>
    <row r="40" spans="1:22" x14ac:dyDescent="0.25">
      <c r="A40">
        <v>4088200100</v>
      </c>
      <c r="B40" s="1087">
        <v>2</v>
      </c>
      <c r="C40" s="1087">
        <v>5</v>
      </c>
      <c r="D40" s="1088">
        <v>2</v>
      </c>
      <c r="E40" s="1087" t="s">
        <v>2418</v>
      </c>
      <c r="F40" s="1087">
        <v>143</v>
      </c>
      <c r="G40" s="1087" t="s">
        <v>711</v>
      </c>
      <c r="H40" s="1089">
        <v>1</v>
      </c>
      <c r="I40">
        <v>11303</v>
      </c>
      <c r="J40">
        <v>1</v>
      </c>
      <c r="K40">
        <v>2020</v>
      </c>
      <c r="L40" s="1090">
        <v>1</v>
      </c>
      <c r="M40" s="1090">
        <v>3</v>
      </c>
      <c r="N40" t="s">
        <v>2420</v>
      </c>
      <c r="O40">
        <v>13</v>
      </c>
      <c r="P40">
        <v>9066.8700000000008</v>
      </c>
      <c r="Q40">
        <v>0</v>
      </c>
      <c r="R40">
        <v>9066.8700000000008</v>
      </c>
      <c r="S40">
        <v>5049.54</v>
      </c>
      <c r="T40">
        <v>5049.54</v>
      </c>
      <c r="U40" s="1091">
        <v>5049.54</v>
      </c>
      <c r="V40" s="1091">
        <v>5049.54</v>
      </c>
    </row>
    <row r="41" spans="1:22" x14ac:dyDescent="0.25">
      <c r="A41">
        <v>4088200100</v>
      </c>
      <c r="B41" s="1087">
        <v>2</v>
      </c>
      <c r="C41" s="1087">
        <v>5</v>
      </c>
      <c r="D41" s="1088">
        <v>2</v>
      </c>
      <c r="E41" s="1087" t="s">
        <v>2418</v>
      </c>
      <c r="F41" s="1087">
        <v>143</v>
      </c>
      <c r="G41" s="1087" t="s">
        <v>711</v>
      </c>
      <c r="H41" s="1089">
        <v>1</v>
      </c>
      <c r="I41">
        <v>11303</v>
      </c>
      <c r="J41">
        <v>1</v>
      </c>
      <c r="K41">
        <v>2020</v>
      </c>
      <c r="L41" s="1090">
        <v>1</v>
      </c>
      <c r="M41" s="1090">
        <v>3</v>
      </c>
      <c r="N41" t="s">
        <v>2420</v>
      </c>
      <c r="O41">
        <v>13</v>
      </c>
      <c r="P41">
        <v>283221.07</v>
      </c>
      <c r="Q41">
        <v>0</v>
      </c>
      <c r="R41">
        <v>283221.07</v>
      </c>
      <c r="S41">
        <v>180561.08</v>
      </c>
      <c r="T41">
        <v>180561.08</v>
      </c>
      <c r="U41" s="1091">
        <v>180561.08</v>
      </c>
      <c r="V41" s="1091">
        <v>180561.08</v>
      </c>
    </row>
    <row r="42" spans="1:22" x14ac:dyDescent="0.25">
      <c r="A42">
        <v>4088200100</v>
      </c>
      <c r="B42" s="1087">
        <v>2</v>
      </c>
      <c r="C42" s="1087">
        <v>5</v>
      </c>
      <c r="D42" s="1088">
        <v>2</v>
      </c>
      <c r="E42" s="1087" t="s">
        <v>2418</v>
      </c>
      <c r="F42" s="1087">
        <v>143</v>
      </c>
      <c r="G42" s="1087" t="s">
        <v>711</v>
      </c>
      <c r="H42" s="1089">
        <v>1</v>
      </c>
      <c r="I42">
        <v>11306</v>
      </c>
      <c r="J42">
        <v>1</v>
      </c>
      <c r="K42">
        <v>2020</v>
      </c>
      <c r="L42" s="1090">
        <v>2</v>
      </c>
      <c r="M42" s="1090">
        <v>2</v>
      </c>
      <c r="N42" t="s">
        <v>2419</v>
      </c>
      <c r="O42">
        <v>13</v>
      </c>
      <c r="P42">
        <v>98482.27</v>
      </c>
      <c r="Q42">
        <v>0</v>
      </c>
      <c r="R42">
        <v>98482.27</v>
      </c>
      <c r="S42">
        <v>31155.85</v>
      </c>
      <c r="T42">
        <v>31155.85</v>
      </c>
      <c r="U42" s="1091">
        <v>31155.85</v>
      </c>
      <c r="V42" s="1091">
        <v>31155.85</v>
      </c>
    </row>
    <row r="43" spans="1:22" x14ac:dyDescent="0.25">
      <c r="A43">
        <v>4088200100</v>
      </c>
      <c r="B43" s="1087">
        <v>2</v>
      </c>
      <c r="C43" s="1087">
        <v>5</v>
      </c>
      <c r="D43" s="1088">
        <v>2</v>
      </c>
      <c r="E43" s="1087" t="s">
        <v>2418</v>
      </c>
      <c r="F43" s="1087">
        <v>143</v>
      </c>
      <c r="G43" s="1087" t="s">
        <v>711</v>
      </c>
      <c r="H43" s="1089">
        <v>1</v>
      </c>
      <c r="I43">
        <v>11306</v>
      </c>
      <c r="J43">
        <v>1</v>
      </c>
      <c r="K43">
        <v>2020</v>
      </c>
      <c r="L43" s="1090">
        <v>2</v>
      </c>
      <c r="M43" s="1090">
        <v>2</v>
      </c>
      <c r="N43" t="s">
        <v>2419</v>
      </c>
      <c r="O43">
        <v>13</v>
      </c>
      <c r="P43">
        <v>466058.58</v>
      </c>
      <c r="Q43">
        <v>-193558.58</v>
      </c>
      <c r="R43">
        <v>272500</v>
      </c>
      <c r="S43">
        <v>-16402.22</v>
      </c>
      <c r="T43">
        <v>-16402.22</v>
      </c>
      <c r="U43" s="1091">
        <v>-16402.22</v>
      </c>
      <c r="V43" s="1091">
        <v>-16402.22</v>
      </c>
    </row>
    <row r="44" spans="1:22" x14ac:dyDescent="0.25">
      <c r="A44">
        <v>4088200100</v>
      </c>
      <c r="B44" s="1087">
        <v>2</v>
      </c>
      <c r="C44" s="1087">
        <v>5</v>
      </c>
      <c r="D44" s="1088">
        <v>2</v>
      </c>
      <c r="E44" s="1087" t="s">
        <v>2418</v>
      </c>
      <c r="F44" s="1087">
        <v>143</v>
      </c>
      <c r="G44" s="1087" t="s">
        <v>711</v>
      </c>
      <c r="H44" s="1089">
        <v>1</v>
      </c>
      <c r="I44">
        <v>11306</v>
      </c>
      <c r="J44">
        <v>1</v>
      </c>
      <c r="K44">
        <v>2020</v>
      </c>
      <c r="L44" s="1090">
        <v>2</v>
      </c>
      <c r="M44" s="1090">
        <v>2</v>
      </c>
      <c r="N44" t="s">
        <v>2419</v>
      </c>
      <c r="O44">
        <v>13</v>
      </c>
      <c r="P44">
        <v>860072.59</v>
      </c>
      <c r="Q44">
        <v>-431074</v>
      </c>
      <c r="R44">
        <v>428998.59</v>
      </c>
      <c r="S44">
        <v>88094.06</v>
      </c>
      <c r="T44">
        <v>88094.06</v>
      </c>
      <c r="U44" s="1091">
        <v>88094.06</v>
      </c>
      <c r="V44" s="1091">
        <v>88094.06</v>
      </c>
    </row>
    <row r="45" spans="1:22" x14ac:dyDescent="0.25">
      <c r="A45">
        <v>4088200100</v>
      </c>
      <c r="B45" s="1087">
        <v>2</v>
      </c>
      <c r="C45" s="1087">
        <v>5</v>
      </c>
      <c r="D45" s="1088">
        <v>2</v>
      </c>
      <c r="E45" s="1087" t="s">
        <v>2418</v>
      </c>
      <c r="F45" s="1087">
        <v>143</v>
      </c>
      <c r="G45" s="1087" t="s">
        <v>711</v>
      </c>
      <c r="H45" s="1089">
        <v>1</v>
      </c>
      <c r="I45">
        <v>11306</v>
      </c>
      <c r="J45">
        <v>1</v>
      </c>
      <c r="K45">
        <v>2020</v>
      </c>
      <c r="L45" s="1090">
        <v>2</v>
      </c>
      <c r="M45" s="1090">
        <v>2</v>
      </c>
      <c r="N45" t="s">
        <v>2419</v>
      </c>
      <c r="O45">
        <v>13</v>
      </c>
      <c r="P45">
        <v>22210.76</v>
      </c>
      <c r="Q45">
        <v>0</v>
      </c>
      <c r="R45">
        <v>22210.76</v>
      </c>
      <c r="S45">
        <v>-2124.0300000000002</v>
      </c>
      <c r="T45">
        <v>-2124.0300000000002</v>
      </c>
      <c r="U45" s="1091">
        <v>-2124.0300000000002</v>
      </c>
      <c r="V45" s="1091">
        <v>-2124.0300000000002</v>
      </c>
    </row>
    <row r="46" spans="1:22" x14ac:dyDescent="0.25">
      <c r="A46">
        <v>4088200100</v>
      </c>
      <c r="B46" s="1087">
        <v>2</v>
      </c>
      <c r="C46" s="1087">
        <v>5</v>
      </c>
      <c r="D46" s="1088">
        <v>2</v>
      </c>
      <c r="E46" s="1087" t="s">
        <v>2418</v>
      </c>
      <c r="F46" s="1087">
        <v>143</v>
      </c>
      <c r="G46" s="1087" t="s">
        <v>711</v>
      </c>
      <c r="H46" s="1089">
        <v>1</v>
      </c>
      <c r="I46">
        <v>11306</v>
      </c>
      <c r="J46">
        <v>1</v>
      </c>
      <c r="K46">
        <v>2020</v>
      </c>
      <c r="L46" s="1090">
        <v>2</v>
      </c>
      <c r="M46" s="1090">
        <v>2</v>
      </c>
      <c r="N46" t="s">
        <v>2419</v>
      </c>
      <c r="O46">
        <v>13</v>
      </c>
      <c r="P46">
        <v>360483.88</v>
      </c>
      <c r="Q46">
        <v>0</v>
      </c>
      <c r="R46">
        <v>360483.88</v>
      </c>
      <c r="S46">
        <v>92530.28</v>
      </c>
      <c r="T46">
        <v>92530.28</v>
      </c>
      <c r="U46" s="1091">
        <v>92530.28</v>
      </c>
      <c r="V46" s="1091">
        <v>92530.28</v>
      </c>
    </row>
    <row r="47" spans="1:22" x14ac:dyDescent="0.25">
      <c r="A47">
        <v>4088200100</v>
      </c>
      <c r="B47" s="1087">
        <v>2</v>
      </c>
      <c r="C47" s="1087">
        <v>5</v>
      </c>
      <c r="D47" s="1088">
        <v>2</v>
      </c>
      <c r="E47" s="1087" t="s">
        <v>2418</v>
      </c>
      <c r="F47" s="1087">
        <v>143</v>
      </c>
      <c r="G47" s="1087" t="s">
        <v>711</v>
      </c>
      <c r="H47" s="1089">
        <v>1</v>
      </c>
      <c r="I47">
        <v>11306</v>
      </c>
      <c r="J47">
        <v>1</v>
      </c>
      <c r="K47">
        <v>2020</v>
      </c>
      <c r="L47" s="1090">
        <v>2</v>
      </c>
      <c r="M47" s="1090">
        <v>2</v>
      </c>
      <c r="N47" t="s">
        <v>2419</v>
      </c>
      <c r="O47">
        <v>13</v>
      </c>
      <c r="P47">
        <v>246422.58</v>
      </c>
      <c r="Q47">
        <v>0</v>
      </c>
      <c r="R47">
        <v>246422.58</v>
      </c>
      <c r="S47">
        <v>16466.73</v>
      </c>
      <c r="T47">
        <v>16466.73</v>
      </c>
      <c r="U47" s="1091">
        <v>16466.73</v>
      </c>
      <c r="V47" s="1091">
        <v>16466.73</v>
      </c>
    </row>
    <row r="48" spans="1:22" x14ac:dyDescent="0.25">
      <c r="A48">
        <v>4088200100</v>
      </c>
      <c r="B48" s="1087">
        <v>2</v>
      </c>
      <c r="C48" s="1087">
        <v>5</v>
      </c>
      <c r="D48" s="1088">
        <v>2</v>
      </c>
      <c r="E48" s="1087" t="s">
        <v>2418</v>
      </c>
      <c r="F48" s="1087">
        <v>143</v>
      </c>
      <c r="G48" s="1087" t="s">
        <v>711</v>
      </c>
      <c r="H48" s="1089">
        <v>1</v>
      </c>
      <c r="I48">
        <v>11306</v>
      </c>
      <c r="J48">
        <v>1</v>
      </c>
      <c r="K48">
        <v>2020</v>
      </c>
      <c r="L48" s="1090">
        <v>1</v>
      </c>
      <c r="M48" s="1090">
        <v>1</v>
      </c>
      <c r="N48" t="s">
        <v>2421</v>
      </c>
      <c r="O48">
        <v>13</v>
      </c>
      <c r="P48">
        <v>4760.84</v>
      </c>
      <c r="Q48">
        <v>0</v>
      </c>
      <c r="R48">
        <v>4760.84</v>
      </c>
      <c r="S48">
        <v>-2448.65</v>
      </c>
      <c r="T48">
        <v>-2448.65</v>
      </c>
      <c r="U48" s="1091">
        <v>-2448.65</v>
      </c>
      <c r="V48" s="1091">
        <v>-2448.65</v>
      </c>
    </row>
    <row r="49" spans="1:22" x14ac:dyDescent="0.25">
      <c r="A49">
        <v>4088200100</v>
      </c>
      <c r="B49" s="1087">
        <v>2</v>
      </c>
      <c r="C49" s="1087">
        <v>5</v>
      </c>
      <c r="D49" s="1088">
        <v>2</v>
      </c>
      <c r="E49" s="1087" t="s">
        <v>2418</v>
      </c>
      <c r="F49" s="1087">
        <v>143</v>
      </c>
      <c r="G49" s="1087" t="s">
        <v>711</v>
      </c>
      <c r="H49" s="1089">
        <v>1</v>
      </c>
      <c r="I49">
        <v>11306</v>
      </c>
      <c r="J49">
        <v>1</v>
      </c>
      <c r="K49">
        <v>2020</v>
      </c>
      <c r="L49" s="1090">
        <v>2</v>
      </c>
      <c r="M49" s="1090">
        <v>2</v>
      </c>
      <c r="N49" t="s">
        <v>2419</v>
      </c>
      <c r="O49">
        <v>13</v>
      </c>
      <c r="P49">
        <v>378990.97</v>
      </c>
      <c r="Q49">
        <v>0</v>
      </c>
      <c r="R49">
        <v>378990.97</v>
      </c>
      <c r="S49">
        <v>33268.769999999997</v>
      </c>
      <c r="T49">
        <v>33268.769999999997</v>
      </c>
      <c r="U49" s="1091">
        <v>33268.769999999997</v>
      </c>
      <c r="V49" s="1091">
        <v>33268.769999999997</v>
      </c>
    </row>
    <row r="50" spans="1:22" x14ac:dyDescent="0.25">
      <c r="A50">
        <v>4088200100</v>
      </c>
      <c r="B50" s="1087">
        <v>2</v>
      </c>
      <c r="C50" s="1087">
        <v>5</v>
      </c>
      <c r="D50" s="1088">
        <v>2</v>
      </c>
      <c r="E50" s="1087" t="s">
        <v>2418</v>
      </c>
      <c r="F50" s="1087">
        <v>143</v>
      </c>
      <c r="G50" s="1087" t="s">
        <v>711</v>
      </c>
      <c r="H50" s="1089">
        <v>1</v>
      </c>
      <c r="I50">
        <v>11306</v>
      </c>
      <c r="J50">
        <v>1</v>
      </c>
      <c r="K50">
        <v>2020</v>
      </c>
      <c r="L50" s="1090">
        <v>2</v>
      </c>
      <c r="M50" s="1090">
        <v>2</v>
      </c>
      <c r="N50" t="s">
        <v>2419</v>
      </c>
      <c r="O50">
        <v>13</v>
      </c>
      <c r="P50">
        <v>279531.02</v>
      </c>
      <c r="Q50">
        <v>0</v>
      </c>
      <c r="R50">
        <v>279531.02</v>
      </c>
      <c r="S50">
        <v>42724.81</v>
      </c>
      <c r="T50">
        <v>42724.81</v>
      </c>
      <c r="U50" s="1091">
        <v>42724.81</v>
      </c>
      <c r="V50" s="1091">
        <v>42724.81</v>
      </c>
    </row>
    <row r="51" spans="1:22" x14ac:dyDescent="0.25">
      <c r="A51">
        <v>4088200100</v>
      </c>
      <c r="B51" s="1087">
        <v>2</v>
      </c>
      <c r="C51" s="1087">
        <v>5</v>
      </c>
      <c r="D51" s="1088">
        <v>2</v>
      </c>
      <c r="E51" s="1087" t="s">
        <v>2418</v>
      </c>
      <c r="F51" s="1087">
        <v>143</v>
      </c>
      <c r="G51" s="1087" t="s">
        <v>711</v>
      </c>
      <c r="H51" s="1089">
        <v>1</v>
      </c>
      <c r="I51">
        <v>11306</v>
      </c>
      <c r="J51">
        <v>1</v>
      </c>
      <c r="K51">
        <v>2020</v>
      </c>
      <c r="L51" s="1090">
        <v>2</v>
      </c>
      <c r="M51" s="1090">
        <v>2</v>
      </c>
      <c r="N51" t="s">
        <v>2419</v>
      </c>
      <c r="O51">
        <v>13</v>
      </c>
      <c r="P51">
        <v>68106.91</v>
      </c>
      <c r="Q51">
        <v>0</v>
      </c>
      <c r="R51">
        <v>68106.91</v>
      </c>
      <c r="S51">
        <v>18160.37</v>
      </c>
      <c r="T51">
        <v>18160.37</v>
      </c>
      <c r="U51" s="1091">
        <v>18160.37</v>
      </c>
      <c r="V51" s="1091">
        <v>18160.37</v>
      </c>
    </row>
    <row r="52" spans="1:22" x14ac:dyDescent="0.25">
      <c r="A52">
        <v>4088200100</v>
      </c>
      <c r="B52" s="1087">
        <v>2</v>
      </c>
      <c r="C52" s="1087">
        <v>5</v>
      </c>
      <c r="D52" s="1088">
        <v>2</v>
      </c>
      <c r="E52" s="1087" t="s">
        <v>2418</v>
      </c>
      <c r="F52" s="1087">
        <v>143</v>
      </c>
      <c r="G52" s="1087" t="s">
        <v>711</v>
      </c>
      <c r="H52" s="1089">
        <v>1</v>
      </c>
      <c r="I52">
        <v>11306</v>
      </c>
      <c r="J52">
        <v>1</v>
      </c>
      <c r="K52">
        <v>2020</v>
      </c>
      <c r="L52" s="1090">
        <v>2</v>
      </c>
      <c r="M52" s="1090">
        <v>2</v>
      </c>
      <c r="N52" t="s">
        <v>2419</v>
      </c>
      <c r="O52">
        <v>13</v>
      </c>
      <c r="P52">
        <v>455583.47</v>
      </c>
      <c r="Q52">
        <v>0</v>
      </c>
      <c r="R52">
        <v>455583.47</v>
      </c>
      <c r="S52">
        <v>69547.960000000006</v>
      </c>
      <c r="T52">
        <v>69547.960000000006</v>
      </c>
      <c r="U52" s="1091">
        <v>69547.960000000006</v>
      </c>
      <c r="V52" s="1091">
        <v>69547.960000000006</v>
      </c>
    </row>
    <row r="53" spans="1:22" x14ac:dyDescent="0.25">
      <c r="A53">
        <v>4088200100</v>
      </c>
      <c r="B53" s="1087">
        <v>2</v>
      </c>
      <c r="C53" s="1087">
        <v>5</v>
      </c>
      <c r="D53" s="1088">
        <v>2</v>
      </c>
      <c r="E53" s="1087" t="s">
        <v>2418</v>
      </c>
      <c r="F53" s="1087">
        <v>143</v>
      </c>
      <c r="G53" s="1087" t="s">
        <v>711</v>
      </c>
      <c r="H53" s="1089">
        <v>1</v>
      </c>
      <c r="I53">
        <v>11306</v>
      </c>
      <c r="J53">
        <v>1</v>
      </c>
      <c r="K53">
        <v>2020</v>
      </c>
      <c r="L53" s="1090">
        <v>2</v>
      </c>
      <c r="M53" s="1090">
        <v>2</v>
      </c>
      <c r="N53" t="s">
        <v>2419</v>
      </c>
      <c r="O53">
        <v>13</v>
      </c>
      <c r="P53">
        <v>49302.79</v>
      </c>
      <c r="Q53">
        <v>0</v>
      </c>
      <c r="R53">
        <v>49302.79</v>
      </c>
      <c r="S53">
        <v>14831.33</v>
      </c>
      <c r="T53">
        <v>14831.33</v>
      </c>
      <c r="U53" s="1091">
        <v>14831.33</v>
      </c>
      <c r="V53" s="1091">
        <v>14831.33</v>
      </c>
    </row>
    <row r="54" spans="1:22" x14ac:dyDescent="0.25">
      <c r="A54">
        <v>4088200100</v>
      </c>
      <c r="B54" s="1087">
        <v>2</v>
      </c>
      <c r="C54" s="1087">
        <v>5</v>
      </c>
      <c r="D54" s="1088">
        <v>2</v>
      </c>
      <c r="E54" s="1087" t="s">
        <v>2418</v>
      </c>
      <c r="F54" s="1087">
        <v>143</v>
      </c>
      <c r="G54" s="1087" t="s">
        <v>711</v>
      </c>
      <c r="H54" s="1089">
        <v>1</v>
      </c>
      <c r="I54">
        <v>11306</v>
      </c>
      <c r="J54">
        <v>1</v>
      </c>
      <c r="K54">
        <v>2020</v>
      </c>
      <c r="L54" s="1090">
        <v>2</v>
      </c>
      <c r="M54" s="1090">
        <v>2</v>
      </c>
      <c r="N54" t="s">
        <v>2419</v>
      </c>
      <c r="O54">
        <v>13</v>
      </c>
      <c r="P54">
        <v>50681.01</v>
      </c>
      <c r="Q54">
        <v>0</v>
      </c>
      <c r="R54">
        <v>50681.01</v>
      </c>
      <c r="S54">
        <v>-858.45</v>
      </c>
      <c r="T54">
        <v>-858.45</v>
      </c>
      <c r="U54" s="1091">
        <v>-858.45</v>
      </c>
      <c r="V54" s="1091">
        <v>-858.45</v>
      </c>
    </row>
    <row r="55" spans="1:22" x14ac:dyDescent="0.25">
      <c r="A55">
        <v>4088200100</v>
      </c>
      <c r="B55" s="1087">
        <v>2</v>
      </c>
      <c r="C55" s="1087">
        <v>5</v>
      </c>
      <c r="D55" s="1088">
        <v>2</v>
      </c>
      <c r="E55" s="1087" t="s">
        <v>2418</v>
      </c>
      <c r="F55" s="1087">
        <v>143</v>
      </c>
      <c r="G55" s="1087" t="s">
        <v>711</v>
      </c>
      <c r="H55" s="1089">
        <v>1</v>
      </c>
      <c r="I55">
        <v>11306</v>
      </c>
      <c r="J55">
        <v>1</v>
      </c>
      <c r="K55">
        <v>2020</v>
      </c>
      <c r="L55" s="1090">
        <v>2</v>
      </c>
      <c r="M55" s="1090">
        <v>2</v>
      </c>
      <c r="N55" t="s">
        <v>2419</v>
      </c>
      <c r="O55">
        <v>13</v>
      </c>
      <c r="P55">
        <v>55661.93</v>
      </c>
      <c r="Q55">
        <v>0</v>
      </c>
      <c r="R55">
        <v>55661.93</v>
      </c>
      <c r="S55">
        <v>8466.6</v>
      </c>
      <c r="T55">
        <v>8466.6</v>
      </c>
      <c r="U55" s="1091">
        <v>8466.6</v>
      </c>
      <c r="V55" s="1091">
        <v>8466.6</v>
      </c>
    </row>
    <row r="56" spans="1:22" x14ac:dyDescent="0.25">
      <c r="A56">
        <v>4088200100</v>
      </c>
      <c r="B56" s="1087">
        <v>2</v>
      </c>
      <c r="C56" s="1087">
        <v>5</v>
      </c>
      <c r="D56" s="1088">
        <v>2</v>
      </c>
      <c r="E56" s="1087" t="s">
        <v>2418</v>
      </c>
      <c r="F56" s="1087">
        <v>143</v>
      </c>
      <c r="G56" s="1087" t="s">
        <v>711</v>
      </c>
      <c r="H56" s="1089">
        <v>1</v>
      </c>
      <c r="I56">
        <v>11306</v>
      </c>
      <c r="J56">
        <v>1</v>
      </c>
      <c r="K56">
        <v>2020</v>
      </c>
      <c r="L56" s="1090">
        <v>2</v>
      </c>
      <c r="M56" s="1090">
        <v>2</v>
      </c>
      <c r="N56" t="s">
        <v>2419</v>
      </c>
      <c r="O56">
        <v>13</v>
      </c>
      <c r="P56">
        <v>360139.78</v>
      </c>
      <c r="Q56">
        <v>0</v>
      </c>
      <c r="R56">
        <v>360139.78</v>
      </c>
      <c r="S56">
        <v>39599.089999999997</v>
      </c>
      <c r="T56">
        <v>39599.089999999997</v>
      </c>
      <c r="U56" s="1091">
        <v>39599.089999999997</v>
      </c>
      <c r="V56" s="1091">
        <v>39599.089999999997</v>
      </c>
    </row>
    <row r="57" spans="1:22" x14ac:dyDescent="0.25">
      <c r="A57">
        <v>4088200100</v>
      </c>
      <c r="B57" s="1087">
        <v>2</v>
      </c>
      <c r="C57" s="1087">
        <v>5</v>
      </c>
      <c r="D57" s="1088">
        <v>2</v>
      </c>
      <c r="E57" s="1087" t="s">
        <v>2418</v>
      </c>
      <c r="F57" s="1087">
        <v>143</v>
      </c>
      <c r="G57" s="1087" t="s">
        <v>711</v>
      </c>
      <c r="H57" s="1089">
        <v>1</v>
      </c>
      <c r="I57">
        <v>11306</v>
      </c>
      <c r="J57">
        <v>1</v>
      </c>
      <c r="K57">
        <v>2020</v>
      </c>
      <c r="L57" s="1090">
        <v>2</v>
      </c>
      <c r="M57" s="1090">
        <v>2</v>
      </c>
      <c r="N57" t="s">
        <v>2419</v>
      </c>
      <c r="O57">
        <v>13</v>
      </c>
      <c r="P57">
        <v>11997.56</v>
      </c>
      <c r="Q57">
        <v>-1500</v>
      </c>
      <c r="R57">
        <v>10497.56</v>
      </c>
      <c r="S57">
        <v>-1410.08</v>
      </c>
      <c r="T57">
        <v>-1410.08</v>
      </c>
      <c r="U57" s="1091">
        <v>-1410.08</v>
      </c>
      <c r="V57" s="1091">
        <v>-1410.08</v>
      </c>
    </row>
    <row r="58" spans="1:22" x14ac:dyDescent="0.25">
      <c r="A58">
        <v>4088200100</v>
      </c>
      <c r="B58" s="1087">
        <v>2</v>
      </c>
      <c r="C58" s="1087">
        <v>5</v>
      </c>
      <c r="D58" s="1088">
        <v>2</v>
      </c>
      <c r="E58" s="1087" t="s">
        <v>2418</v>
      </c>
      <c r="F58" s="1087">
        <v>143</v>
      </c>
      <c r="G58" s="1087" t="s">
        <v>711</v>
      </c>
      <c r="H58" s="1089">
        <v>1</v>
      </c>
      <c r="I58">
        <v>11306</v>
      </c>
      <c r="J58">
        <v>1</v>
      </c>
      <c r="K58">
        <v>2020</v>
      </c>
      <c r="L58" s="1090">
        <v>2</v>
      </c>
      <c r="M58" s="1090">
        <v>2</v>
      </c>
      <c r="N58" t="s">
        <v>2419</v>
      </c>
      <c r="O58">
        <v>13</v>
      </c>
      <c r="P58">
        <v>0</v>
      </c>
      <c r="Q58">
        <v>0</v>
      </c>
      <c r="R58">
        <v>0</v>
      </c>
      <c r="S58">
        <v>0</v>
      </c>
      <c r="T58">
        <v>0</v>
      </c>
      <c r="U58" s="1091">
        <v>0</v>
      </c>
      <c r="V58" s="1091">
        <v>-2711.27</v>
      </c>
    </row>
    <row r="59" spans="1:22" x14ac:dyDescent="0.25">
      <c r="A59">
        <v>4088200100</v>
      </c>
      <c r="B59" s="1087">
        <v>2</v>
      </c>
      <c r="C59" s="1087">
        <v>5</v>
      </c>
      <c r="D59" s="1088">
        <v>2</v>
      </c>
      <c r="E59" s="1087" t="s">
        <v>2418</v>
      </c>
      <c r="F59" s="1087">
        <v>143</v>
      </c>
      <c r="G59" s="1087" t="s">
        <v>711</v>
      </c>
      <c r="H59" s="1089">
        <v>1</v>
      </c>
      <c r="I59">
        <v>11306</v>
      </c>
      <c r="J59">
        <v>1</v>
      </c>
      <c r="K59">
        <v>2020</v>
      </c>
      <c r="L59" s="1090">
        <v>2</v>
      </c>
      <c r="M59" s="1090">
        <v>2</v>
      </c>
      <c r="N59" t="s">
        <v>2419</v>
      </c>
      <c r="O59">
        <v>13</v>
      </c>
      <c r="P59">
        <v>0</v>
      </c>
      <c r="Q59">
        <v>0</v>
      </c>
      <c r="R59">
        <v>0</v>
      </c>
      <c r="S59">
        <v>0</v>
      </c>
      <c r="T59">
        <v>0</v>
      </c>
      <c r="U59" s="1091">
        <v>-2711.27</v>
      </c>
      <c r="V59" s="1091">
        <v>0</v>
      </c>
    </row>
    <row r="60" spans="1:22" x14ac:dyDescent="0.25">
      <c r="A60">
        <v>4088200100</v>
      </c>
      <c r="B60" s="1087">
        <v>2</v>
      </c>
      <c r="C60" s="1087">
        <v>5</v>
      </c>
      <c r="D60" s="1088">
        <v>2</v>
      </c>
      <c r="E60" s="1087" t="s">
        <v>2418</v>
      </c>
      <c r="F60" s="1087">
        <v>143</v>
      </c>
      <c r="G60" s="1087" t="s">
        <v>711</v>
      </c>
      <c r="H60" s="1089">
        <v>1</v>
      </c>
      <c r="I60">
        <v>11306</v>
      </c>
      <c r="J60">
        <v>1</v>
      </c>
      <c r="K60">
        <v>2020</v>
      </c>
      <c r="L60" s="1090">
        <v>2</v>
      </c>
      <c r="M60" s="1090">
        <v>2</v>
      </c>
      <c r="N60" t="s">
        <v>2419</v>
      </c>
      <c r="O60">
        <v>13</v>
      </c>
      <c r="P60">
        <v>0</v>
      </c>
      <c r="Q60">
        <v>0</v>
      </c>
      <c r="R60">
        <v>0</v>
      </c>
      <c r="S60">
        <v>0</v>
      </c>
      <c r="T60">
        <v>0</v>
      </c>
      <c r="U60" s="1091">
        <v>0</v>
      </c>
      <c r="V60" s="1091">
        <v>0</v>
      </c>
    </row>
    <row r="61" spans="1:22" x14ac:dyDescent="0.25">
      <c r="A61">
        <v>4088200100</v>
      </c>
      <c r="B61" s="1087">
        <v>2</v>
      </c>
      <c r="C61" s="1087">
        <v>5</v>
      </c>
      <c r="D61" s="1088">
        <v>2</v>
      </c>
      <c r="E61" s="1087" t="s">
        <v>2418</v>
      </c>
      <c r="F61" s="1087">
        <v>143</v>
      </c>
      <c r="G61" s="1087" t="s">
        <v>711</v>
      </c>
      <c r="H61" s="1089">
        <v>1</v>
      </c>
      <c r="I61">
        <v>11306</v>
      </c>
      <c r="J61">
        <v>1</v>
      </c>
      <c r="K61">
        <v>2020</v>
      </c>
      <c r="L61" s="1090">
        <v>2</v>
      </c>
      <c r="M61" s="1090">
        <v>2</v>
      </c>
      <c r="N61" t="s">
        <v>2419</v>
      </c>
      <c r="O61">
        <v>13</v>
      </c>
      <c r="P61">
        <v>0</v>
      </c>
      <c r="Q61">
        <v>0</v>
      </c>
      <c r="R61">
        <v>0</v>
      </c>
      <c r="S61">
        <v>0</v>
      </c>
      <c r="T61">
        <v>0</v>
      </c>
      <c r="U61" s="1091">
        <v>0</v>
      </c>
      <c r="V61" s="1091">
        <v>0</v>
      </c>
    </row>
    <row r="62" spans="1:22" x14ac:dyDescent="0.25">
      <c r="A62">
        <v>4088200100</v>
      </c>
      <c r="B62" s="1087">
        <v>2</v>
      </c>
      <c r="C62" s="1087">
        <v>5</v>
      </c>
      <c r="D62" s="1088">
        <v>2</v>
      </c>
      <c r="E62" s="1087" t="s">
        <v>2418</v>
      </c>
      <c r="F62" s="1087">
        <v>143</v>
      </c>
      <c r="G62" s="1087" t="s">
        <v>711</v>
      </c>
      <c r="H62" s="1089">
        <v>1</v>
      </c>
      <c r="I62">
        <v>11306</v>
      </c>
      <c r="J62">
        <v>1</v>
      </c>
      <c r="K62">
        <v>2020</v>
      </c>
      <c r="L62" s="1090">
        <v>2</v>
      </c>
      <c r="M62" s="1090">
        <v>2</v>
      </c>
      <c r="N62" t="s">
        <v>2419</v>
      </c>
      <c r="O62">
        <v>13</v>
      </c>
      <c r="P62">
        <v>0</v>
      </c>
      <c r="Q62">
        <v>0</v>
      </c>
      <c r="R62">
        <v>0</v>
      </c>
      <c r="S62">
        <v>-2711.27</v>
      </c>
      <c r="T62">
        <v>-2711.27</v>
      </c>
      <c r="U62" s="1091">
        <v>0</v>
      </c>
      <c r="V62" s="1091">
        <v>0</v>
      </c>
    </row>
    <row r="63" spans="1:22" x14ac:dyDescent="0.25">
      <c r="A63">
        <v>4088200100</v>
      </c>
      <c r="B63" s="1087">
        <v>2</v>
      </c>
      <c r="C63" s="1087">
        <v>5</v>
      </c>
      <c r="D63" s="1088">
        <v>2</v>
      </c>
      <c r="E63" s="1087" t="s">
        <v>2418</v>
      </c>
      <c r="F63" s="1087">
        <v>143</v>
      </c>
      <c r="G63" s="1087" t="s">
        <v>711</v>
      </c>
      <c r="H63" s="1089">
        <v>1</v>
      </c>
      <c r="I63">
        <v>11306</v>
      </c>
      <c r="J63">
        <v>1</v>
      </c>
      <c r="K63">
        <v>2020</v>
      </c>
      <c r="L63" s="1090">
        <v>2</v>
      </c>
      <c r="M63" s="1090">
        <v>2</v>
      </c>
      <c r="N63" t="s">
        <v>2419</v>
      </c>
      <c r="O63">
        <v>13</v>
      </c>
      <c r="P63">
        <v>0</v>
      </c>
      <c r="Q63">
        <v>1500</v>
      </c>
      <c r="R63">
        <v>1500</v>
      </c>
      <c r="S63">
        <v>0</v>
      </c>
      <c r="T63">
        <v>0</v>
      </c>
      <c r="U63" s="1091">
        <v>0</v>
      </c>
      <c r="V63" s="1091">
        <v>0</v>
      </c>
    </row>
    <row r="64" spans="1:22" x14ac:dyDescent="0.25">
      <c r="A64">
        <v>4088200100</v>
      </c>
      <c r="B64" s="1087">
        <v>2</v>
      </c>
      <c r="C64" s="1087">
        <v>5</v>
      </c>
      <c r="D64" s="1088">
        <v>2</v>
      </c>
      <c r="E64" s="1087" t="s">
        <v>2418</v>
      </c>
      <c r="F64" s="1087">
        <v>143</v>
      </c>
      <c r="G64" s="1087" t="s">
        <v>711</v>
      </c>
      <c r="H64" s="1089">
        <v>1</v>
      </c>
      <c r="I64">
        <v>11306</v>
      </c>
      <c r="J64">
        <v>1</v>
      </c>
      <c r="K64">
        <v>2020</v>
      </c>
      <c r="L64" s="1090">
        <v>2</v>
      </c>
      <c r="M64" s="1090">
        <v>2</v>
      </c>
      <c r="N64" t="s">
        <v>2419</v>
      </c>
      <c r="O64">
        <v>13</v>
      </c>
      <c r="P64">
        <v>59452.56</v>
      </c>
      <c r="Q64">
        <v>0</v>
      </c>
      <c r="R64">
        <v>59452.56</v>
      </c>
      <c r="S64">
        <v>6556.89</v>
      </c>
      <c r="T64">
        <v>6556.89</v>
      </c>
      <c r="U64" s="1091">
        <v>6556.89</v>
      </c>
      <c r="V64" s="1091">
        <v>6556.89</v>
      </c>
    </row>
    <row r="65" spans="1:22" x14ac:dyDescent="0.25">
      <c r="A65">
        <v>4088200100</v>
      </c>
      <c r="B65" s="1087">
        <v>2</v>
      </c>
      <c r="C65" s="1087">
        <v>5</v>
      </c>
      <c r="D65" s="1088">
        <v>2</v>
      </c>
      <c r="E65" s="1087" t="s">
        <v>2418</v>
      </c>
      <c r="F65" s="1087">
        <v>143</v>
      </c>
      <c r="G65" s="1087" t="s">
        <v>711</v>
      </c>
      <c r="H65" s="1089">
        <v>1</v>
      </c>
      <c r="I65">
        <v>11307</v>
      </c>
      <c r="J65">
        <v>1</v>
      </c>
      <c r="K65">
        <v>2020</v>
      </c>
      <c r="L65" s="1090">
        <v>2</v>
      </c>
      <c r="M65" s="1090">
        <v>2</v>
      </c>
      <c r="N65" t="s">
        <v>2419</v>
      </c>
      <c r="O65">
        <v>13</v>
      </c>
      <c r="P65">
        <v>3150780.57</v>
      </c>
      <c r="Q65">
        <v>-340000</v>
      </c>
      <c r="R65">
        <v>2810780.57</v>
      </c>
      <c r="S65">
        <v>2276275.0499999998</v>
      </c>
      <c r="T65">
        <v>2276275.0499999998</v>
      </c>
      <c r="U65" s="1091">
        <v>2276275.0499999998</v>
      </c>
      <c r="V65" s="1091">
        <v>2276275.0499999998</v>
      </c>
    </row>
    <row r="66" spans="1:22" x14ac:dyDescent="0.25">
      <c r="A66">
        <v>4088200100</v>
      </c>
      <c r="B66" s="1087">
        <v>2</v>
      </c>
      <c r="C66" s="1087">
        <v>5</v>
      </c>
      <c r="D66" s="1088">
        <v>2</v>
      </c>
      <c r="E66" s="1087" t="s">
        <v>2418</v>
      </c>
      <c r="F66" s="1087">
        <v>143</v>
      </c>
      <c r="G66" s="1087" t="s">
        <v>711</v>
      </c>
      <c r="H66" s="1089">
        <v>1</v>
      </c>
      <c r="I66">
        <v>11307</v>
      </c>
      <c r="J66">
        <v>1</v>
      </c>
      <c r="K66">
        <v>2020</v>
      </c>
      <c r="L66" s="1090">
        <v>2</v>
      </c>
      <c r="M66" s="1090">
        <v>2</v>
      </c>
      <c r="N66" t="s">
        <v>2419</v>
      </c>
      <c r="O66">
        <v>13</v>
      </c>
      <c r="P66">
        <v>183469.52</v>
      </c>
      <c r="Q66">
        <v>0</v>
      </c>
      <c r="R66">
        <v>183469.52</v>
      </c>
      <c r="S66">
        <v>140774.1</v>
      </c>
      <c r="T66">
        <v>140774.1</v>
      </c>
      <c r="U66" s="1091">
        <v>140774.1</v>
      </c>
      <c r="V66" s="1091">
        <v>140774.1</v>
      </c>
    </row>
    <row r="67" spans="1:22" x14ac:dyDescent="0.25">
      <c r="A67">
        <v>4088200100</v>
      </c>
      <c r="B67" s="1087">
        <v>2</v>
      </c>
      <c r="C67" s="1087">
        <v>5</v>
      </c>
      <c r="D67" s="1088">
        <v>2</v>
      </c>
      <c r="E67" s="1087" t="s">
        <v>2418</v>
      </c>
      <c r="F67" s="1087">
        <v>143</v>
      </c>
      <c r="G67" s="1087" t="s">
        <v>711</v>
      </c>
      <c r="H67" s="1089">
        <v>1</v>
      </c>
      <c r="I67">
        <v>11307</v>
      </c>
      <c r="J67">
        <v>1</v>
      </c>
      <c r="K67">
        <v>2020</v>
      </c>
      <c r="L67" s="1090">
        <v>2</v>
      </c>
      <c r="M67" s="1090">
        <v>2</v>
      </c>
      <c r="N67" t="s">
        <v>2419</v>
      </c>
      <c r="O67">
        <v>13</v>
      </c>
      <c r="P67">
        <v>841540.67</v>
      </c>
      <c r="Q67">
        <v>0</v>
      </c>
      <c r="R67">
        <v>841540.67</v>
      </c>
      <c r="S67">
        <v>532230.47</v>
      </c>
      <c r="T67">
        <v>532230.47</v>
      </c>
      <c r="U67" s="1091">
        <v>532230.47</v>
      </c>
      <c r="V67" s="1091">
        <v>532230.47</v>
      </c>
    </row>
    <row r="68" spans="1:22" x14ac:dyDescent="0.25">
      <c r="A68">
        <v>4088200100</v>
      </c>
      <c r="B68" s="1087">
        <v>2</v>
      </c>
      <c r="C68" s="1087">
        <v>5</v>
      </c>
      <c r="D68" s="1088">
        <v>2</v>
      </c>
      <c r="E68" s="1087" t="s">
        <v>2418</v>
      </c>
      <c r="F68" s="1087">
        <v>143</v>
      </c>
      <c r="G68" s="1087" t="s">
        <v>711</v>
      </c>
      <c r="H68" s="1089">
        <v>1</v>
      </c>
      <c r="I68">
        <v>11307</v>
      </c>
      <c r="J68">
        <v>1</v>
      </c>
      <c r="K68">
        <v>2020</v>
      </c>
      <c r="L68" s="1090">
        <v>1</v>
      </c>
      <c r="M68" s="1090">
        <v>3</v>
      </c>
      <c r="N68" t="s">
        <v>2420</v>
      </c>
      <c r="O68">
        <v>13</v>
      </c>
      <c r="P68">
        <v>1162329.6599999999</v>
      </c>
      <c r="Q68">
        <v>0</v>
      </c>
      <c r="R68">
        <v>1162329.6599999999</v>
      </c>
      <c r="S68">
        <v>984529.97</v>
      </c>
      <c r="T68">
        <v>984529.97</v>
      </c>
      <c r="U68" s="1091">
        <v>984529.97</v>
      </c>
      <c r="V68" s="1091">
        <v>984529.97</v>
      </c>
    </row>
    <row r="69" spans="1:22" x14ac:dyDescent="0.25">
      <c r="A69">
        <v>4088200100</v>
      </c>
      <c r="B69" s="1087">
        <v>2</v>
      </c>
      <c r="C69" s="1087">
        <v>5</v>
      </c>
      <c r="D69" s="1088">
        <v>2</v>
      </c>
      <c r="E69" s="1087" t="s">
        <v>2418</v>
      </c>
      <c r="F69" s="1087">
        <v>143</v>
      </c>
      <c r="G69" s="1087" t="s">
        <v>711</v>
      </c>
      <c r="H69" s="1089">
        <v>1</v>
      </c>
      <c r="I69">
        <v>11307</v>
      </c>
      <c r="J69">
        <v>1</v>
      </c>
      <c r="K69">
        <v>2020</v>
      </c>
      <c r="L69" s="1090">
        <v>2</v>
      </c>
      <c r="M69" s="1090">
        <v>2</v>
      </c>
      <c r="N69" t="s">
        <v>2419</v>
      </c>
      <c r="O69">
        <v>13</v>
      </c>
      <c r="P69">
        <v>2047089.58</v>
      </c>
      <c r="Q69">
        <v>-100000</v>
      </c>
      <c r="R69">
        <v>1947089.58</v>
      </c>
      <c r="S69">
        <v>1527628.32</v>
      </c>
      <c r="T69">
        <v>1527628.32</v>
      </c>
      <c r="U69" s="1091">
        <v>1527628.32</v>
      </c>
      <c r="V69" s="1091">
        <v>1527628.32</v>
      </c>
    </row>
    <row r="70" spans="1:22" x14ac:dyDescent="0.25">
      <c r="A70">
        <v>4088200100</v>
      </c>
      <c r="B70" s="1087">
        <v>2</v>
      </c>
      <c r="C70" s="1087">
        <v>5</v>
      </c>
      <c r="D70" s="1088">
        <v>2</v>
      </c>
      <c r="E70" s="1087" t="s">
        <v>2418</v>
      </c>
      <c r="F70" s="1087">
        <v>143</v>
      </c>
      <c r="G70" s="1087" t="s">
        <v>711</v>
      </c>
      <c r="H70" s="1089">
        <v>1</v>
      </c>
      <c r="I70">
        <v>11307</v>
      </c>
      <c r="J70">
        <v>1</v>
      </c>
      <c r="K70">
        <v>2020</v>
      </c>
      <c r="L70" s="1090">
        <v>2</v>
      </c>
      <c r="M70" s="1090">
        <v>2</v>
      </c>
      <c r="N70" t="s">
        <v>2419</v>
      </c>
      <c r="O70">
        <v>13</v>
      </c>
      <c r="P70">
        <v>187295.93</v>
      </c>
      <c r="Q70">
        <v>80000</v>
      </c>
      <c r="R70">
        <v>267295.93</v>
      </c>
      <c r="S70">
        <v>243199.88</v>
      </c>
      <c r="T70">
        <v>243199.88</v>
      </c>
      <c r="U70" s="1091">
        <v>243199.88</v>
      </c>
      <c r="V70" s="1091">
        <v>243199.88</v>
      </c>
    </row>
    <row r="71" spans="1:22" x14ac:dyDescent="0.25">
      <c r="A71">
        <v>4088200100</v>
      </c>
      <c r="B71" s="1087">
        <v>2</v>
      </c>
      <c r="C71" s="1087">
        <v>5</v>
      </c>
      <c r="D71" s="1088">
        <v>2</v>
      </c>
      <c r="E71" s="1087" t="s">
        <v>2418</v>
      </c>
      <c r="F71" s="1087">
        <v>143</v>
      </c>
      <c r="G71" s="1087" t="s">
        <v>711</v>
      </c>
      <c r="H71" s="1089">
        <v>1</v>
      </c>
      <c r="I71">
        <v>11307</v>
      </c>
      <c r="J71">
        <v>1</v>
      </c>
      <c r="K71">
        <v>2020</v>
      </c>
      <c r="L71" s="1090">
        <v>2</v>
      </c>
      <c r="M71" s="1090">
        <v>2</v>
      </c>
      <c r="N71" t="s">
        <v>2419</v>
      </c>
      <c r="O71">
        <v>13</v>
      </c>
      <c r="P71">
        <v>824497.4</v>
      </c>
      <c r="Q71">
        <v>0</v>
      </c>
      <c r="R71">
        <v>824497.4</v>
      </c>
      <c r="S71">
        <v>611407.43999999994</v>
      </c>
      <c r="T71">
        <v>611407.43999999994</v>
      </c>
      <c r="U71" s="1091">
        <v>611407.43999999994</v>
      </c>
      <c r="V71" s="1091">
        <v>611407.43999999994</v>
      </c>
    </row>
    <row r="72" spans="1:22" x14ac:dyDescent="0.25">
      <c r="A72">
        <v>4088200100</v>
      </c>
      <c r="B72" s="1087">
        <v>2</v>
      </c>
      <c r="C72" s="1087">
        <v>5</v>
      </c>
      <c r="D72" s="1088">
        <v>2</v>
      </c>
      <c r="E72" s="1087" t="s">
        <v>2418</v>
      </c>
      <c r="F72" s="1087">
        <v>143</v>
      </c>
      <c r="G72" s="1087" t="s">
        <v>711</v>
      </c>
      <c r="H72" s="1089">
        <v>1</v>
      </c>
      <c r="I72">
        <v>11307</v>
      </c>
      <c r="J72">
        <v>1</v>
      </c>
      <c r="K72">
        <v>2020</v>
      </c>
      <c r="L72" s="1090">
        <v>2</v>
      </c>
      <c r="M72" s="1090">
        <v>2</v>
      </c>
      <c r="N72" t="s">
        <v>2419</v>
      </c>
      <c r="O72">
        <v>13</v>
      </c>
      <c r="P72">
        <v>108979.24</v>
      </c>
      <c r="Q72">
        <v>0</v>
      </c>
      <c r="R72">
        <v>108979.24</v>
      </c>
      <c r="S72">
        <v>87938.76</v>
      </c>
      <c r="T72">
        <v>87938.76</v>
      </c>
      <c r="U72" s="1091">
        <v>87938.76</v>
      </c>
      <c r="V72" s="1091">
        <v>87938.76</v>
      </c>
    </row>
    <row r="73" spans="1:22" x14ac:dyDescent="0.25">
      <c r="A73">
        <v>4088200100</v>
      </c>
      <c r="B73" s="1087">
        <v>2</v>
      </c>
      <c r="C73" s="1087">
        <v>5</v>
      </c>
      <c r="D73" s="1088">
        <v>2</v>
      </c>
      <c r="E73" s="1087" t="s">
        <v>2418</v>
      </c>
      <c r="F73" s="1087">
        <v>143</v>
      </c>
      <c r="G73" s="1087" t="s">
        <v>711</v>
      </c>
      <c r="H73" s="1089">
        <v>1</v>
      </c>
      <c r="I73">
        <v>11307</v>
      </c>
      <c r="J73">
        <v>1</v>
      </c>
      <c r="K73">
        <v>2020</v>
      </c>
      <c r="L73" s="1090">
        <v>2</v>
      </c>
      <c r="M73" s="1090">
        <v>2</v>
      </c>
      <c r="N73" t="s">
        <v>2419</v>
      </c>
      <c r="O73">
        <v>13</v>
      </c>
      <c r="P73">
        <v>1424863.9</v>
      </c>
      <c r="Q73">
        <v>-30000</v>
      </c>
      <c r="R73">
        <v>1394863.9</v>
      </c>
      <c r="S73">
        <v>990607.96</v>
      </c>
      <c r="T73">
        <v>990607.96</v>
      </c>
      <c r="U73" s="1091">
        <v>990607.96</v>
      </c>
      <c r="V73" s="1091">
        <v>990607.96</v>
      </c>
    </row>
    <row r="74" spans="1:22" x14ac:dyDescent="0.25">
      <c r="A74">
        <v>4088200100</v>
      </c>
      <c r="B74" s="1087">
        <v>2</v>
      </c>
      <c r="C74" s="1087">
        <v>5</v>
      </c>
      <c r="D74" s="1088">
        <v>2</v>
      </c>
      <c r="E74" s="1087" t="s">
        <v>2418</v>
      </c>
      <c r="F74" s="1087">
        <v>143</v>
      </c>
      <c r="G74" s="1087" t="s">
        <v>711</v>
      </c>
      <c r="H74" s="1089">
        <v>1</v>
      </c>
      <c r="I74">
        <v>11307</v>
      </c>
      <c r="J74">
        <v>1</v>
      </c>
      <c r="K74">
        <v>2020</v>
      </c>
      <c r="L74" s="1090">
        <v>2</v>
      </c>
      <c r="M74" s="1090">
        <v>2</v>
      </c>
      <c r="N74" t="s">
        <v>2419</v>
      </c>
      <c r="O74">
        <v>13</v>
      </c>
      <c r="P74">
        <v>217141.49</v>
      </c>
      <c r="Q74">
        <v>0</v>
      </c>
      <c r="R74">
        <v>217141.49</v>
      </c>
      <c r="S74">
        <v>68878.7</v>
      </c>
      <c r="T74">
        <v>68878.7</v>
      </c>
      <c r="U74" s="1091">
        <v>68878.7</v>
      </c>
      <c r="V74" s="1091">
        <v>68878.7</v>
      </c>
    </row>
    <row r="75" spans="1:22" x14ac:dyDescent="0.25">
      <c r="A75">
        <v>4088200100</v>
      </c>
      <c r="B75" s="1087">
        <v>2</v>
      </c>
      <c r="C75" s="1087">
        <v>5</v>
      </c>
      <c r="D75" s="1088">
        <v>2</v>
      </c>
      <c r="E75" s="1087" t="s">
        <v>2418</v>
      </c>
      <c r="F75" s="1087">
        <v>143</v>
      </c>
      <c r="G75" s="1087" t="s">
        <v>711</v>
      </c>
      <c r="H75" s="1089">
        <v>1</v>
      </c>
      <c r="I75">
        <v>11307</v>
      </c>
      <c r="J75">
        <v>1</v>
      </c>
      <c r="K75">
        <v>2020</v>
      </c>
      <c r="L75" s="1090">
        <v>2</v>
      </c>
      <c r="M75" s="1090">
        <v>2</v>
      </c>
      <c r="N75" t="s">
        <v>2419</v>
      </c>
      <c r="O75">
        <v>13</v>
      </c>
      <c r="P75">
        <v>204673.64</v>
      </c>
      <c r="Q75">
        <v>0</v>
      </c>
      <c r="R75">
        <v>204673.64</v>
      </c>
      <c r="S75">
        <v>155902.89000000001</v>
      </c>
      <c r="T75">
        <v>155902.89000000001</v>
      </c>
      <c r="U75" s="1091">
        <v>155902.89000000001</v>
      </c>
      <c r="V75" s="1091">
        <v>155902.89000000001</v>
      </c>
    </row>
    <row r="76" spans="1:22" x14ac:dyDescent="0.25">
      <c r="A76">
        <v>4088200100</v>
      </c>
      <c r="B76" s="1087">
        <v>2</v>
      </c>
      <c r="C76" s="1087">
        <v>5</v>
      </c>
      <c r="D76" s="1088">
        <v>2</v>
      </c>
      <c r="E76" s="1087" t="s">
        <v>2418</v>
      </c>
      <c r="F76" s="1087">
        <v>143</v>
      </c>
      <c r="G76" s="1087" t="s">
        <v>711</v>
      </c>
      <c r="H76" s="1089">
        <v>1</v>
      </c>
      <c r="I76">
        <v>11307</v>
      </c>
      <c r="J76">
        <v>1</v>
      </c>
      <c r="K76">
        <v>2020</v>
      </c>
      <c r="L76" s="1090">
        <v>2</v>
      </c>
      <c r="M76" s="1090">
        <v>2</v>
      </c>
      <c r="N76" t="s">
        <v>2419</v>
      </c>
      <c r="O76">
        <v>13</v>
      </c>
      <c r="P76">
        <v>59899.48</v>
      </c>
      <c r="Q76">
        <v>0</v>
      </c>
      <c r="R76">
        <v>59899.48</v>
      </c>
      <c r="S76">
        <v>45722.98</v>
      </c>
      <c r="T76">
        <v>45722.98</v>
      </c>
      <c r="U76" s="1091">
        <v>45722.98</v>
      </c>
      <c r="V76" s="1091">
        <v>45722.98</v>
      </c>
    </row>
    <row r="77" spans="1:22" x14ac:dyDescent="0.25">
      <c r="A77">
        <v>4088200100</v>
      </c>
      <c r="B77" s="1087">
        <v>2</v>
      </c>
      <c r="C77" s="1087">
        <v>5</v>
      </c>
      <c r="D77" s="1088">
        <v>2</v>
      </c>
      <c r="E77" s="1087" t="s">
        <v>2418</v>
      </c>
      <c r="F77" s="1087">
        <v>143</v>
      </c>
      <c r="G77" s="1087" t="s">
        <v>711</v>
      </c>
      <c r="H77" s="1089">
        <v>1</v>
      </c>
      <c r="I77">
        <v>11307</v>
      </c>
      <c r="J77">
        <v>1</v>
      </c>
      <c r="K77">
        <v>2020</v>
      </c>
      <c r="L77" s="1090">
        <v>2</v>
      </c>
      <c r="M77" s="1090">
        <v>2</v>
      </c>
      <c r="N77" t="s">
        <v>2419</v>
      </c>
      <c r="O77">
        <v>13</v>
      </c>
      <c r="P77">
        <v>516407.68</v>
      </c>
      <c r="Q77">
        <v>-80000</v>
      </c>
      <c r="R77">
        <v>436407.68</v>
      </c>
      <c r="S77">
        <v>349857.24</v>
      </c>
      <c r="T77">
        <v>349857.24</v>
      </c>
      <c r="U77" s="1091">
        <v>349857.24</v>
      </c>
      <c r="V77" s="1091">
        <v>349857.24</v>
      </c>
    </row>
    <row r="78" spans="1:22" x14ac:dyDescent="0.25">
      <c r="A78">
        <v>4088200100</v>
      </c>
      <c r="B78" s="1087">
        <v>2</v>
      </c>
      <c r="C78" s="1087">
        <v>5</v>
      </c>
      <c r="D78" s="1088">
        <v>2</v>
      </c>
      <c r="E78" s="1087" t="s">
        <v>2418</v>
      </c>
      <c r="F78" s="1087">
        <v>143</v>
      </c>
      <c r="G78" s="1087" t="s">
        <v>711</v>
      </c>
      <c r="H78" s="1089">
        <v>1</v>
      </c>
      <c r="I78">
        <v>11307</v>
      </c>
      <c r="J78">
        <v>1</v>
      </c>
      <c r="K78">
        <v>2020</v>
      </c>
      <c r="L78" s="1090">
        <v>2</v>
      </c>
      <c r="M78" s="1090">
        <v>2</v>
      </c>
      <c r="N78" t="s">
        <v>2419</v>
      </c>
      <c r="O78">
        <v>13</v>
      </c>
      <c r="P78">
        <v>158498.26999999999</v>
      </c>
      <c r="Q78">
        <v>0</v>
      </c>
      <c r="R78">
        <v>158498.26999999999</v>
      </c>
      <c r="S78">
        <v>109222.87</v>
      </c>
      <c r="T78">
        <v>109222.87</v>
      </c>
      <c r="U78" s="1091">
        <v>109222.87</v>
      </c>
      <c r="V78" s="1091">
        <v>109222.87</v>
      </c>
    </row>
    <row r="79" spans="1:22" x14ac:dyDescent="0.25">
      <c r="A79">
        <v>4088200100</v>
      </c>
      <c r="B79" s="1087">
        <v>2</v>
      </c>
      <c r="C79" s="1087">
        <v>5</v>
      </c>
      <c r="D79" s="1088">
        <v>2</v>
      </c>
      <c r="E79" s="1087" t="s">
        <v>2418</v>
      </c>
      <c r="F79" s="1087">
        <v>143</v>
      </c>
      <c r="G79" s="1087" t="s">
        <v>711</v>
      </c>
      <c r="H79" s="1089">
        <v>1</v>
      </c>
      <c r="I79">
        <v>11307</v>
      </c>
      <c r="J79">
        <v>1</v>
      </c>
      <c r="K79">
        <v>2020</v>
      </c>
      <c r="L79" s="1090">
        <v>2</v>
      </c>
      <c r="M79" s="1090">
        <v>2</v>
      </c>
      <c r="N79" t="s">
        <v>2419</v>
      </c>
      <c r="O79">
        <v>13</v>
      </c>
      <c r="P79">
        <v>60022.03</v>
      </c>
      <c r="Q79">
        <v>0</v>
      </c>
      <c r="R79">
        <v>60022.03</v>
      </c>
      <c r="S79">
        <v>46681.38</v>
      </c>
      <c r="T79">
        <v>46681.38</v>
      </c>
      <c r="U79" s="1091">
        <v>46681.38</v>
      </c>
      <c r="V79" s="1091">
        <v>46681.38</v>
      </c>
    </row>
    <row r="80" spans="1:22" x14ac:dyDescent="0.25">
      <c r="A80">
        <v>4088200100</v>
      </c>
      <c r="B80" s="1087">
        <v>2</v>
      </c>
      <c r="C80" s="1087">
        <v>5</v>
      </c>
      <c r="D80" s="1088">
        <v>2</v>
      </c>
      <c r="E80" s="1087" t="s">
        <v>2418</v>
      </c>
      <c r="F80" s="1087">
        <v>143</v>
      </c>
      <c r="G80" s="1087" t="s">
        <v>711</v>
      </c>
      <c r="H80" s="1089">
        <v>1</v>
      </c>
      <c r="I80">
        <v>11307</v>
      </c>
      <c r="J80">
        <v>1</v>
      </c>
      <c r="K80">
        <v>2020</v>
      </c>
      <c r="L80" s="1090">
        <v>2</v>
      </c>
      <c r="M80" s="1090">
        <v>2</v>
      </c>
      <c r="N80" t="s">
        <v>2419</v>
      </c>
      <c r="O80">
        <v>13</v>
      </c>
      <c r="P80">
        <v>1339858.04</v>
      </c>
      <c r="Q80">
        <v>0</v>
      </c>
      <c r="R80">
        <v>1339858.04</v>
      </c>
      <c r="S80">
        <v>1085291.53</v>
      </c>
      <c r="T80">
        <v>1085291.53</v>
      </c>
      <c r="U80" s="1091">
        <v>1085291.53</v>
      </c>
      <c r="V80" s="1091">
        <v>1085291.53</v>
      </c>
    </row>
    <row r="81" spans="1:22" x14ac:dyDescent="0.25">
      <c r="A81">
        <v>4088200100</v>
      </c>
      <c r="B81" s="1087">
        <v>2</v>
      </c>
      <c r="C81" s="1087">
        <v>5</v>
      </c>
      <c r="D81" s="1088">
        <v>2</v>
      </c>
      <c r="E81" s="1087" t="s">
        <v>2418</v>
      </c>
      <c r="F81" s="1087">
        <v>143</v>
      </c>
      <c r="G81" s="1087" t="s">
        <v>711</v>
      </c>
      <c r="H81" s="1089">
        <v>1</v>
      </c>
      <c r="I81">
        <v>11307</v>
      </c>
      <c r="J81">
        <v>1</v>
      </c>
      <c r="K81">
        <v>2020</v>
      </c>
      <c r="L81" s="1090">
        <v>2</v>
      </c>
      <c r="M81" s="1090">
        <v>2</v>
      </c>
      <c r="N81" t="s">
        <v>2419</v>
      </c>
      <c r="O81">
        <v>13</v>
      </c>
      <c r="P81">
        <v>0</v>
      </c>
      <c r="Q81">
        <v>0</v>
      </c>
      <c r="R81">
        <v>0</v>
      </c>
      <c r="S81">
        <v>0</v>
      </c>
      <c r="T81">
        <v>0</v>
      </c>
      <c r="U81" s="1091">
        <v>0</v>
      </c>
      <c r="V81" s="1091">
        <v>61435.62</v>
      </c>
    </row>
    <row r="82" spans="1:22" x14ac:dyDescent="0.25">
      <c r="A82">
        <v>4088200100</v>
      </c>
      <c r="B82" s="1087">
        <v>2</v>
      </c>
      <c r="C82" s="1087">
        <v>5</v>
      </c>
      <c r="D82" s="1088">
        <v>2</v>
      </c>
      <c r="E82" s="1087" t="s">
        <v>2418</v>
      </c>
      <c r="F82" s="1087">
        <v>143</v>
      </c>
      <c r="G82" s="1087" t="s">
        <v>711</v>
      </c>
      <c r="H82" s="1089">
        <v>1</v>
      </c>
      <c r="I82">
        <v>11307</v>
      </c>
      <c r="J82">
        <v>1</v>
      </c>
      <c r="K82">
        <v>2020</v>
      </c>
      <c r="L82" s="1090">
        <v>2</v>
      </c>
      <c r="M82" s="1090">
        <v>2</v>
      </c>
      <c r="N82" t="s">
        <v>2419</v>
      </c>
      <c r="O82">
        <v>13</v>
      </c>
      <c r="P82">
        <v>0</v>
      </c>
      <c r="Q82">
        <v>0</v>
      </c>
      <c r="R82">
        <v>0</v>
      </c>
      <c r="S82">
        <v>0</v>
      </c>
      <c r="T82">
        <v>0</v>
      </c>
      <c r="U82" s="1091">
        <v>61435.62</v>
      </c>
      <c r="V82" s="1091">
        <v>0</v>
      </c>
    </row>
    <row r="83" spans="1:22" x14ac:dyDescent="0.25">
      <c r="A83">
        <v>4088200100</v>
      </c>
      <c r="B83" s="1087">
        <v>2</v>
      </c>
      <c r="C83" s="1087">
        <v>5</v>
      </c>
      <c r="D83" s="1088">
        <v>2</v>
      </c>
      <c r="E83" s="1087" t="s">
        <v>2418</v>
      </c>
      <c r="F83" s="1087">
        <v>143</v>
      </c>
      <c r="G83" s="1087" t="s">
        <v>711</v>
      </c>
      <c r="H83" s="1089">
        <v>1</v>
      </c>
      <c r="I83">
        <v>11307</v>
      </c>
      <c r="J83">
        <v>1</v>
      </c>
      <c r="K83">
        <v>2020</v>
      </c>
      <c r="L83" s="1090">
        <v>2</v>
      </c>
      <c r="M83" s="1090">
        <v>2</v>
      </c>
      <c r="N83" t="s">
        <v>2419</v>
      </c>
      <c r="O83">
        <v>13</v>
      </c>
      <c r="P83">
        <v>0</v>
      </c>
      <c r="Q83">
        <v>0</v>
      </c>
      <c r="R83">
        <v>0</v>
      </c>
      <c r="S83">
        <v>61435.62</v>
      </c>
      <c r="T83">
        <v>61435.62</v>
      </c>
      <c r="U83" s="1091">
        <v>0</v>
      </c>
      <c r="V83" s="1091">
        <v>0</v>
      </c>
    </row>
    <row r="84" spans="1:22" x14ac:dyDescent="0.25">
      <c r="A84">
        <v>4088200100</v>
      </c>
      <c r="B84" s="1087">
        <v>2</v>
      </c>
      <c r="C84" s="1087">
        <v>5</v>
      </c>
      <c r="D84" s="1088">
        <v>2</v>
      </c>
      <c r="E84" s="1087" t="s">
        <v>2418</v>
      </c>
      <c r="F84" s="1087">
        <v>143</v>
      </c>
      <c r="G84" s="1087" t="s">
        <v>711</v>
      </c>
      <c r="H84" s="1089">
        <v>1</v>
      </c>
      <c r="I84">
        <v>11307</v>
      </c>
      <c r="J84">
        <v>1</v>
      </c>
      <c r="K84">
        <v>2020</v>
      </c>
      <c r="L84" s="1090">
        <v>2</v>
      </c>
      <c r="M84" s="1090">
        <v>2</v>
      </c>
      <c r="N84" t="s">
        <v>2419</v>
      </c>
      <c r="O84">
        <v>13</v>
      </c>
      <c r="P84">
        <v>0</v>
      </c>
      <c r="Q84">
        <v>200000</v>
      </c>
      <c r="R84">
        <v>200000</v>
      </c>
      <c r="S84">
        <v>0</v>
      </c>
      <c r="T84">
        <v>0</v>
      </c>
      <c r="U84" s="1091">
        <v>0</v>
      </c>
      <c r="V84" s="1091">
        <v>0</v>
      </c>
    </row>
    <row r="85" spans="1:22" x14ac:dyDescent="0.25">
      <c r="A85">
        <v>4088200100</v>
      </c>
      <c r="B85" s="1087">
        <v>2</v>
      </c>
      <c r="C85" s="1087">
        <v>5</v>
      </c>
      <c r="D85" s="1088">
        <v>2</v>
      </c>
      <c r="E85" s="1087" t="s">
        <v>2418</v>
      </c>
      <c r="F85" s="1087">
        <v>143</v>
      </c>
      <c r="G85" s="1087" t="s">
        <v>711</v>
      </c>
      <c r="H85" s="1089">
        <v>1</v>
      </c>
      <c r="I85">
        <v>11307</v>
      </c>
      <c r="J85">
        <v>1</v>
      </c>
      <c r="K85">
        <v>2020</v>
      </c>
      <c r="L85" s="1090">
        <v>2</v>
      </c>
      <c r="M85" s="1090">
        <v>2</v>
      </c>
      <c r="N85" t="s">
        <v>2419</v>
      </c>
      <c r="O85">
        <v>13</v>
      </c>
      <c r="P85">
        <v>0</v>
      </c>
      <c r="Q85">
        <v>0</v>
      </c>
      <c r="R85">
        <v>0</v>
      </c>
      <c r="S85">
        <v>0</v>
      </c>
      <c r="T85">
        <v>0</v>
      </c>
      <c r="U85" s="1091">
        <v>0</v>
      </c>
      <c r="V85" s="1091">
        <v>0</v>
      </c>
    </row>
    <row r="86" spans="1:22" x14ac:dyDescent="0.25">
      <c r="A86">
        <v>4088200100</v>
      </c>
      <c r="B86" s="1087">
        <v>2</v>
      </c>
      <c r="C86" s="1087">
        <v>5</v>
      </c>
      <c r="D86" s="1088">
        <v>2</v>
      </c>
      <c r="E86" s="1087" t="s">
        <v>2418</v>
      </c>
      <c r="F86" s="1087">
        <v>143</v>
      </c>
      <c r="G86" s="1087" t="s">
        <v>711</v>
      </c>
      <c r="H86" s="1089">
        <v>1</v>
      </c>
      <c r="I86">
        <v>11307</v>
      </c>
      <c r="J86">
        <v>1</v>
      </c>
      <c r="K86">
        <v>2020</v>
      </c>
      <c r="L86" s="1090">
        <v>2</v>
      </c>
      <c r="M86" s="1090">
        <v>2</v>
      </c>
      <c r="N86" t="s">
        <v>2419</v>
      </c>
      <c r="O86">
        <v>13</v>
      </c>
      <c r="P86">
        <v>0</v>
      </c>
      <c r="Q86">
        <v>0</v>
      </c>
      <c r="R86">
        <v>0</v>
      </c>
      <c r="S86">
        <v>0</v>
      </c>
      <c r="T86">
        <v>0</v>
      </c>
      <c r="U86" s="1091">
        <v>0</v>
      </c>
      <c r="V86" s="1091">
        <v>0</v>
      </c>
    </row>
    <row r="87" spans="1:22" x14ac:dyDescent="0.25">
      <c r="A87">
        <v>4088200100</v>
      </c>
      <c r="B87" s="1087">
        <v>2</v>
      </c>
      <c r="C87" s="1087">
        <v>5</v>
      </c>
      <c r="D87" s="1088">
        <v>2</v>
      </c>
      <c r="E87" s="1087" t="s">
        <v>2418</v>
      </c>
      <c r="F87" s="1087">
        <v>143</v>
      </c>
      <c r="G87" s="1087" t="s">
        <v>711</v>
      </c>
      <c r="H87" s="1089">
        <v>1</v>
      </c>
      <c r="I87">
        <v>11307</v>
      </c>
      <c r="J87">
        <v>1</v>
      </c>
      <c r="K87">
        <v>2020</v>
      </c>
      <c r="L87" s="1090">
        <v>2</v>
      </c>
      <c r="M87" s="1090">
        <v>2</v>
      </c>
      <c r="N87" t="s">
        <v>2419</v>
      </c>
      <c r="O87">
        <v>13</v>
      </c>
      <c r="P87">
        <v>240135.37</v>
      </c>
      <c r="Q87">
        <v>0</v>
      </c>
      <c r="R87">
        <v>240135.37</v>
      </c>
      <c r="S87">
        <v>181977.56</v>
      </c>
      <c r="T87">
        <v>181977.56</v>
      </c>
      <c r="U87" s="1091">
        <v>181977.56</v>
      </c>
      <c r="V87" s="1091">
        <v>181977.56</v>
      </c>
    </row>
    <row r="88" spans="1:22" x14ac:dyDescent="0.25">
      <c r="A88">
        <v>4088200100</v>
      </c>
      <c r="B88" s="1087">
        <v>2</v>
      </c>
      <c r="C88" s="1087">
        <v>5</v>
      </c>
      <c r="D88" s="1088">
        <v>2</v>
      </c>
      <c r="E88" s="1087" t="s">
        <v>2418</v>
      </c>
      <c r="F88" s="1087">
        <v>143</v>
      </c>
      <c r="G88" s="1087" t="s">
        <v>711</v>
      </c>
      <c r="H88" s="1089">
        <v>1</v>
      </c>
      <c r="I88">
        <v>11310</v>
      </c>
      <c r="J88">
        <v>1</v>
      </c>
      <c r="K88">
        <v>2020</v>
      </c>
      <c r="L88" s="1090">
        <v>2</v>
      </c>
      <c r="M88" s="1090">
        <v>2</v>
      </c>
      <c r="N88" t="s">
        <v>2419</v>
      </c>
      <c r="O88">
        <v>13</v>
      </c>
      <c r="P88">
        <v>136898.97</v>
      </c>
      <c r="Q88">
        <v>0</v>
      </c>
      <c r="R88">
        <v>136898.97</v>
      </c>
      <c r="S88">
        <v>103935.07</v>
      </c>
      <c r="T88">
        <v>103935.07</v>
      </c>
      <c r="U88" s="1091">
        <v>103935.07</v>
      </c>
      <c r="V88" s="1091">
        <v>103935.07</v>
      </c>
    </row>
    <row r="89" spans="1:22" x14ac:dyDescent="0.25">
      <c r="A89">
        <v>4088200100</v>
      </c>
      <c r="B89" s="1087">
        <v>2</v>
      </c>
      <c r="C89" s="1087">
        <v>5</v>
      </c>
      <c r="D89" s="1088">
        <v>2</v>
      </c>
      <c r="E89" s="1087" t="s">
        <v>2418</v>
      </c>
      <c r="F89" s="1087">
        <v>143</v>
      </c>
      <c r="G89" s="1087" t="s">
        <v>711</v>
      </c>
      <c r="H89" s="1089">
        <v>1</v>
      </c>
      <c r="I89">
        <v>11310</v>
      </c>
      <c r="J89">
        <v>1</v>
      </c>
      <c r="K89">
        <v>2020</v>
      </c>
      <c r="L89" s="1090">
        <v>2</v>
      </c>
      <c r="M89" s="1090">
        <v>2</v>
      </c>
      <c r="N89" t="s">
        <v>2419</v>
      </c>
      <c r="O89">
        <v>13</v>
      </c>
      <c r="P89">
        <v>125275.86</v>
      </c>
      <c r="Q89">
        <v>0</v>
      </c>
      <c r="R89">
        <v>125275.86</v>
      </c>
      <c r="S89">
        <v>101433.95</v>
      </c>
      <c r="T89">
        <v>101433.95</v>
      </c>
      <c r="U89" s="1091">
        <v>101433.95</v>
      </c>
      <c r="V89" s="1091">
        <v>101433.95</v>
      </c>
    </row>
    <row r="90" spans="1:22" x14ac:dyDescent="0.25">
      <c r="A90">
        <v>4088200100</v>
      </c>
      <c r="B90" s="1087">
        <v>2</v>
      </c>
      <c r="C90" s="1087">
        <v>5</v>
      </c>
      <c r="D90" s="1088">
        <v>2</v>
      </c>
      <c r="E90" s="1087" t="s">
        <v>2418</v>
      </c>
      <c r="F90" s="1087">
        <v>143</v>
      </c>
      <c r="G90" s="1087" t="s">
        <v>711</v>
      </c>
      <c r="H90" s="1089">
        <v>1</v>
      </c>
      <c r="I90">
        <v>11310</v>
      </c>
      <c r="J90">
        <v>1</v>
      </c>
      <c r="K90">
        <v>2020</v>
      </c>
      <c r="L90" s="1090">
        <v>2</v>
      </c>
      <c r="M90" s="1090">
        <v>2</v>
      </c>
      <c r="N90" t="s">
        <v>2419</v>
      </c>
      <c r="O90">
        <v>13</v>
      </c>
      <c r="P90">
        <v>896183.66</v>
      </c>
      <c r="Q90">
        <v>0</v>
      </c>
      <c r="R90">
        <v>896183.66</v>
      </c>
      <c r="S90">
        <v>723524.25</v>
      </c>
      <c r="T90">
        <v>723524.25</v>
      </c>
      <c r="U90" s="1091">
        <v>723524.25</v>
      </c>
      <c r="V90" s="1091">
        <v>723524.25</v>
      </c>
    </row>
    <row r="91" spans="1:22" x14ac:dyDescent="0.25">
      <c r="A91">
        <v>4088200100</v>
      </c>
      <c r="B91" s="1087">
        <v>2</v>
      </c>
      <c r="C91" s="1087">
        <v>5</v>
      </c>
      <c r="D91" s="1088">
        <v>2</v>
      </c>
      <c r="E91" s="1087" t="s">
        <v>2418</v>
      </c>
      <c r="F91" s="1087">
        <v>143</v>
      </c>
      <c r="G91" s="1087" t="s">
        <v>711</v>
      </c>
      <c r="H91" s="1089">
        <v>1</v>
      </c>
      <c r="I91">
        <v>11310</v>
      </c>
      <c r="J91">
        <v>1</v>
      </c>
      <c r="K91">
        <v>2020</v>
      </c>
      <c r="L91" s="1090">
        <v>2</v>
      </c>
      <c r="M91" s="1090">
        <v>2</v>
      </c>
      <c r="N91" t="s">
        <v>2419</v>
      </c>
      <c r="O91">
        <v>13</v>
      </c>
      <c r="P91">
        <v>145238.15</v>
      </c>
      <c r="Q91">
        <v>0</v>
      </c>
      <c r="R91">
        <v>145238.15</v>
      </c>
      <c r="S91">
        <v>106618.28</v>
      </c>
      <c r="T91">
        <v>106618.28</v>
      </c>
      <c r="U91" s="1091">
        <v>106618.28</v>
      </c>
      <c r="V91" s="1091">
        <v>106618.28</v>
      </c>
    </row>
    <row r="92" spans="1:22" x14ac:dyDescent="0.25">
      <c r="A92">
        <v>4088200100</v>
      </c>
      <c r="B92" s="1087">
        <v>2</v>
      </c>
      <c r="C92" s="1087">
        <v>5</v>
      </c>
      <c r="D92" s="1088">
        <v>2</v>
      </c>
      <c r="E92" s="1087" t="s">
        <v>2418</v>
      </c>
      <c r="F92" s="1087">
        <v>143</v>
      </c>
      <c r="G92" s="1087" t="s">
        <v>711</v>
      </c>
      <c r="H92" s="1089">
        <v>1</v>
      </c>
      <c r="I92">
        <v>11310</v>
      </c>
      <c r="J92">
        <v>1</v>
      </c>
      <c r="K92">
        <v>2020</v>
      </c>
      <c r="L92" s="1090">
        <v>2</v>
      </c>
      <c r="M92" s="1090">
        <v>2</v>
      </c>
      <c r="N92" t="s">
        <v>2419</v>
      </c>
      <c r="O92">
        <v>13</v>
      </c>
      <c r="P92">
        <v>1390690.01</v>
      </c>
      <c r="Q92">
        <v>-90000</v>
      </c>
      <c r="R92">
        <v>1300690.01</v>
      </c>
      <c r="S92">
        <v>1018421.09</v>
      </c>
      <c r="T92">
        <v>1018421.09</v>
      </c>
      <c r="U92" s="1091">
        <v>1018421.09</v>
      </c>
      <c r="V92" s="1091">
        <v>1018421.09</v>
      </c>
    </row>
    <row r="93" spans="1:22" x14ac:dyDescent="0.25">
      <c r="A93">
        <v>4088200100</v>
      </c>
      <c r="B93" s="1087">
        <v>2</v>
      </c>
      <c r="C93" s="1087">
        <v>5</v>
      </c>
      <c r="D93" s="1088">
        <v>2</v>
      </c>
      <c r="E93" s="1087" t="s">
        <v>2418</v>
      </c>
      <c r="F93" s="1087">
        <v>143</v>
      </c>
      <c r="G93" s="1087" t="s">
        <v>711</v>
      </c>
      <c r="H93" s="1089">
        <v>1</v>
      </c>
      <c r="I93">
        <v>11310</v>
      </c>
      <c r="J93">
        <v>1</v>
      </c>
      <c r="K93">
        <v>2020</v>
      </c>
      <c r="L93" s="1090">
        <v>2</v>
      </c>
      <c r="M93" s="1090">
        <v>2</v>
      </c>
      <c r="N93" t="s">
        <v>2419</v>
      </c>
      <c r="O93">
        <v>13</v>
      </c>
      <c r="P93">
        <v>793503.3</v>
      </c>
      <c r="Q93">
        <v>0</v>
      </c>
      <c r="R93">
        <v>793503.3</v>
      </c>
      <c r="S93">
        <v>655372.93999999994</v>
      </c>
      <c r="T93">
        <v>655372.93999999994</v>
      </c>
      <c r="U93" s="1091">
        <v>655372.93999999994</v>
      </c>
      <c r="V93" s="1091">
        <v>655372.93999999994</v>
      </c>
    </row>
    <row r="94" spans="1:22" x14ac:dyDescent="0.25">
      <c r="A94">
        <v>4088200100</v>
      </c>
      <c r="B94" s="1087">
        <v>2</v>
      </c>
      <c r="C94" s="1087">
        <v>5</v>
      </c>
      <c r="D94" s="1088">
        <v>2</v>
      </c>
      <c r="E94" s="1087" t="s">
        <v>2418</v>
      </c>
      <c r="F94" s="1087">
        <v>143</v>
      </c>
      <c r="G94" s="1087" t="s">
        <v>711</v>
      </c>
      <c r="H94" s="1089">
        <v>1</v>
      </c>
      <c r="I94">
        <v>11310</v>
      </c>
      <c r="J94">
        <v>1</v>
      </c>
      <c r="K94">
        <v>2020</v>
      </c>
      <c r="L94" s="1090">
        <v>2</v>
      </c>
      <c r="M94" s="1090">
        <v>2</v>
      </c>
      <c r="N94" t="s">
        <v>2419</v>
      </c>
      <c r="O94">
        <v>13</v>
      </c>
      <c r="P94">
        <v>72892.509999999995</v>
      </c>
      <c r="Q94">
        <v>0</v>
      </c>
      <c r="R94">
        <v>72892.509999999995</v>
      </c>
      <c r="S94">
        <v>58625.99</v>
      </c>
      <c r="T94">
        <v>58625.99</v>
      </c>
      <c r="U94" s="1091">
        <v>58625.99</v>
      </c>
      <c r="V94" s="1091">
        <v>58625.99</v>
      </c>
    </row>
    <row r="95" spans="1:22" x14ac:dyDescent="0.25">
      <c r="A95">
        <v>4088200100</v>
      </c>
      <c r="B95" s="1087">
        <v>2</v>
      </c>
      <c r="C95" s="1087">
        <v>5</v>
      </c>
      <c r="D95" s="1088">
        <v>2</v>
      </c>
      <c r="E95" s="1087" t="s">
        <v>2418</v>
      </c>
      <c r="F95" s="1087">
        <v>143</v>
      </c>
      <c r="G95" s="1087" t="s">
        <v>711</v>
      </c>
      <c r="H95" s="1089">
        <v>1</v>
      </c>
      <c r="I95">
        <v>11310</v>
      </c>
      <c r="J95">
        <v>1</v>
      </c>
      <c r="K95">
        <v>2020</v>
      </c>
      <c r="L95" s="1090">
        <v>2</v>
      </c>
      <c r="M95" s="1090">
        <v>2</v>
      </c>
      <c r="N95" t="s">
        <v>2419</v>
      </c>
      <c r="O95">
        <v>13</v>
      </c>
      <c r="P95">
        <v>40146.69</v>
      </c>
      <c r="Q95">
        <v>0</v>
      </c>
      <c r="R95">
        <v>40146.69</v>
      </c>
      <c r="S95">
        <v>31120.92</v>
      </c>
      <c r="T95">
        <v>31120.92</v>
      </c>
      <c r="U95" s="1091">
        <v>31120.92</v>
      </c>
      <c r="V95" s="1091">
        <v>31120.92</v>
      </c>
    </row>
    <row r="96" spans="1:22" x14ac:dyDescent="0.25">
      <c r="A96">
        <v>4088200100</v>
      </c>
      <c r="B96" s="1087">
        <v>2</v>
      </c>
      <c r="C96" s="1087">
        <v>5</v>
      </c>
      <c r="D96" s="1088">
        <v>2</v>
      </c>
      <c r="E96" s="1087" t="s">
        <v>2418</v>
      </c>
      <c r="F96" s="1087">
        <v>143</v>
      </c>
      <c r="G96" s="1087" t="s">
        <v>711</v>
      </c>
      <c r="H96" s="1089">
        <v>1</v>
      </c>
      <c r="I96">
        <v>11310</v>
      </c>
      <c r="J96">
        <v>1</v>
      </c>
      <c r="K96">
        <v>2020</v>
      </c>
      <c r="L96" s="1090">
        <v>2</v>
      </c>
      <c r="M96" s="1090">
        <v>2</v>
      </c>
      <c r="N96" t="s">
        <v>2419</v>
      </c>
      <c r="O96">
        <v>13</v>
      </c>
      <c r="P96">
        <v>160618.20000000001</v>
      </c>
      <c r="Q96">
        <v>0</v>
      </c>
      <c r="R96">
        <v>160618.20000000001</v>
      </c>
      <c r="S96">
        <v>121318.58</v>
      </c>
      <c r="T96">
        <v>121318.58</v>
      </c>
      <c r="U96" s="1091">
        <v>121318.58</v>
      </c>
      <c r="V96" s="1091">
        <v>121318.58</v>
      </c>
    </row>
    <row r="97" spans="1:22" x14ac:dyDescent="0.25">
      <c r="A97">
        <v>4088200100</v>
      </c>
      <c r="B97" s="1087">
        <v>2</v>
      </c>
      <c r="C97" s="1087">
        <v>5</v>
      </c>
      <c r="D97" s="1088">
        <v>2</v>
      </c>
      <c r="E97" s="1087" t="s">
        <v>2418</v>
      </c>
      <c r="F97" s="1087">
        <v>143</v>
      </c>
      <c r="G97" s="1087" t="s">
        <v>711</v>
      </c>
      <c r="H97" s="1089">
        <v>1</v>
      </c>
      <c r="I97">
        <v>11310</v>
      </c>
      <c r="J97">
        <v>1</v>
      </c>
      <c r="K97">
        <v>2020</v>
      </c>
      <c r="L97" s="1090">
        <v>1</v>
      </c>
      <c r="M97" s="1090">
        <v>3</v>
      </c>
      <c r="N97" t="s">
        <v>2420</v>
      </c>
      <c r="O97">
        <v>13</v>
      </c>
      <c r="P97">
        <v>530010.55000000005</v>
      </c>
      <c r="Q97">
        <v>0</v>
      </c>
      <c r="R97">
        <v>530010.55000000005</v>
      </c>
      <c r="S97">
        <v>363943.67999999999</v>
      </c>
      <c r="T97">
        <v>363943.67999999999</v>
      </c>
      <c r="U97" s="1091">
        <v>363943.67999999999</v>
      </c>
      <c r="V97" s="1091">
        <v>363943.67999999999</v>
      </c>
    </row>
    <row r="98" spans="1:22" x14ac:dyDescent="0.25">
      <c r="A98">
        <v>4088200100</v>
      </c>
      <c r="B98" s="1087">
        <v>2</v>
      </c>
      <c r="C98" s="1087">
        <v>5</v>
      </c>
      <c r="D98" s="1088">
        <v>2</v>
      </c>
      <c r="E98" s="1087" t="s">
        <v>2418</v>
      </c>
      <c r="F98" s="1087">
        <v>143</v>
      </c>
      <c r="G98" s="1087" t="s">
        <v>711</v>
      </c>
      <c r="H98" s="1089">
        <v>1</v>
      </c>
      <c r="I98">
        <v>11310</v>
      </c>
      <c r="J98">
        <v>1</v>
      </c>
      <c r="K98">
        <v>2020</v>
      </c>
      <c r="L98" s="1090">
        <v>2</v>
      </c>
      <c r="M98" s="1090">
        <v>2</v>
      </c>
      <c r="N98" t="s">
        <v>2419</v>
      </c>
      <c r="O98">
        <v>13</v>
      </c>
      <c r="P98">
        <v>122716.37</v>
      </c>
      <c r="Q98">
        <v>0</v>
      </c>
      <c r="R98">
        <v>122716.37</v>
      </c>
      <c r="S98">
        <v>93849.42</v>
      </c>
      <c r="T98">
        <v>93849.42</v>
      </c>
      <c r="U98" s="1091">
        <v>93849.42</v>
      </c>
      <c r="V98" s="1091">
        <v>93849.42</v>
      </c>
    </row>
    <row r="99" spans="1:22" x14ac:dyDescent="0.25">
      <c r="A99">
        <v>4088200100</v>
      </c>
      <c r="B99" s="1087">
        <v>2</v>
      </c>
      <c r="C99" s="1087">
        <v>5</v>
      </c>
      <c r="D99" s="1088">
        <v>2</v>
      </c>
      <c r="E99" s="1087" t="s">
        <v>2418</v>
      </c>
      <c r="F99" s="1087">
        <v>143</v>
      </c>
      <c r="G99" s="1087" t="s">
        <v>711</v>
      </c>
      <c r="H99" s="1089">
        <v>1</v>
      </c>
      <c r="I99">
        <v>11310</v>
      </c>
      <c r="J99">
        <v>1</v>
      </c>
      <c r="K99">
        <v>2020</v>
      </c>
      <c r="L99" s="1090">
        <v>2</v>
      </c>
      <c r="M99" s="1090">
        <v>2</v>
      </c>
      <c r="N99" t="s">
        <v>2419</v>
      </c>
      <c r="O99">
        <v>13</v>
      </c>
      <c r="P99">
        <v>2054423.67</v>
      </c>
      <c r="Q99">
        <v>-250000</v>
      </c>
      <c r="R99">
        <v>1804423.67</v>
      </c>
      <c r="S99">
        <v>1517514.79</v>
      </c>
      <c r="T99">
        <v>1517514.79</v>
      </c>
      <c r="U99" s="1091">
        <v>1517514.79</v>
      </c>
      <c r="V99" s="1091">
        <v>1517514.79</v>
      </c>
    </row>
    <row r="100" spans="1:22" x14ac:dyDescent="0.25">
      <c r="A100">
        <v>4088200100</v>
      </c>
      <c r="B100" s="1087">
        <v>2</v>
      </c>
      <c r="C100" s="1087">
        <v>5</v>
      </c>
      <c r="D100" s="1088">
        <v>2</v>
      </c>
      <c r="E100" s="1087" t="s">
        <v>2418</v>
      </c>
      <c r="F100" s="1087">
        <v>143</v>
      </c>
      <c r="G100" s="1087" t="s">
        <v>711</v>
      </c>
      <c r="H100" s="1089">
        <v>1</v>
      </c>
      <c r="I100">
        <v>11310</v>
      </c>
      <c r="J100">
        <v>1</v>
      </c>
      <c r="K100">
        <v>2020</v>
      </c>
      <c r="L100" s="1090">
        <v>2</v>
      </c>
      <c r="M100" s="1090">
        <v>2</v>
      </c>
      <c r="N100" t="s">
        <v>2419</v>
      </c>
      <c r="O100">
        <v>13</v>
      </c>
      <c r="P100">
        <v>990003.73</v>
      </c>
      <c r="Q100">
        <v>0</v>
      </c>
      <c r="R100">
        <v>990003.73</v>
      </c>
      <c r="S100">
        <v>702342.74</v>
      </c>
      <c r="T100">
        <v>702342.74</v>
      </c>
      <c r="U100" s="1091">
        <v>702342.74</v>
      </c>
      <c r="V100" s="1091">
        <v>702342.74</v>
      </c>
    </row>
    <row r="101" spans="1:22" x14ac:dyDescent="0.25">
      <c r="A101">
        <v>4088200100</v>
      </c>
      <c r="B101" s="1087">
        <v>2</v>
      </c>
      <c r="C101" s="1087">
        <v>5</v>
      </c>
      <c r="D101" s="1088">
        <v>2</v>
      </c>
      <c r="E101" s="1087" t="s">
        <v>2418</v>
      </c>
      <c r="F101" s="1087">
        <v>143</v>
      </c>
      <c r="G101" s="1087" t="s">
        <v>711</v>
      </c>
      <c r="H101" s="1089">
        <v>1</v>
      </c>
      <c r="I101">
        <v>11310</v>
      </c>
      <c r="J101">
        <v>1</v>
      </c>
      <c r="K101">
        <v>2020</v>
      </c>
      <c r="L101" s="1090">
        <v>2</v>
      </c>
      <c r="M101" s="1090">
        <v>2</v>
      </c>
      <c r="N101" t="s">
        <v>2419</v>
      </c>
      <c r="O101">
        <v>13</v>
      </c>
      <c r="P101">
        <v>562876.31000000006</v>
      </c>
      <c r="Q101">
        <v>0</v>
      </c>
      <c r="R101">
        <v>562876.31000000006</v>
      </c>
      <c r="S101">
        <v>354821</v>
      </c>
      <c r="T101">
        <v>354821</v>
      </c>
      <c r="U101" s="1091">
        <v>354821</v>
      </c>
      <c r="V101" s="1091">
        <v>354821</v>
      </c>
    </row>
    <row r="102" spans="1:22" x14ac:dyDescent="0.25">
      <c r="A102">
        <v>4088200100</v>
      </c>
      <c r="B102" s="1087">
        <v>2</v>
      </c>
      <c r="C102" s="1087">
        <v>5</v>
      </c>
      <c r="D102" s="1088">
        <v>2</v>
      </c>
      <c r="E102" s="1087" t="s">
        <v>2418</v>
      </c>
      <c r="F102" s="1087">
        <v>143</v>
      </c>
      <c r="G102" s="1087" t="s">
        <v>711</v>
      </c>
      <c r="H102" s="1089">
        <v>1</v>
      </c>
      <c r="I102">
        <v>11310</v>
      </c>
      <c r="J102">
        <v>1</v>
      </c>
      <c r="K102">
        <v>2020</v>
      </c>
      <c r="L102" s="1090">
        <v>2</v>
      </c>
      <c r="M102" s="1090">
        <v>2</v>
      </c>
      <c r="N102" t="s">
        <v>2419</v>
      </c>
      <c r="O102">
        <v>13</v>
      </c>
      <c r="P102">
        <v>40064.57</v>
      </c>
      <c r="Q102">
        <v>0</v>
      </c>
      <c r="R102">
        <v>40064.57</v>
      </c>
      <c r="S102">
        <v>30481.87</v>
      </c>
      <c r="T102">
        <v>30481.87</v>
      </c>
      <c r="U102" s="1091">
        <v>30481.87</v>
      </c>
      <c r="V102" s="1091">
        <v>30481.87</v>
      </c>
    </row>
    <row r="103" spans="1:22" x14ac:dyDescent="0.25">
      <c r="A103">
        <v>4088200100</v>
      </c>
      <c r="B103" s="1087">
        <v>2</v>
      </c>
      <c r="C103" s="1087">
        <v>5</v>
      </c>
      <c r="D103" s="1088">
        <v>2</v>
      </c>
      <c r="E103" s="1087" t="s">
        <v>2418</v>
      </c>
      <c r="F103" s="1087">
        <v>143</v>
      </c>
      <c r="G103" s="1087" t="s">
        <v>711</v>
      </c>
      <c r="H103" s="1089">
        <v>1</v>
      </c>
      <c r="I103">
        <v>11310</v>
      </c>
      <c r="J103">
        <v>1</v>
      </c>
      <c r="K103">
        <v>2020</v>
      </c>
      <c r="L103" s="1090">
        <v>2</v>
      </c>
      <c r="M103" s="1090">
        <v>2</v>
      </c>
      <c r="N103" t="s">
        <v>2419</v>
      </c>
      <c r="O103">
        <v>13</v>
      </c>
      <c r="P103">
        <v>106013.92</v>
      </c>
      <c r="Q103">
        <v>0</v>
      </c>
      <c r="R103">
        <v>106013.92</v>
      </c>
      <c r="S103">
        <v>72815.31</v>
      </c>
      <c r="T103">
        <v>72815.31</v>
      </c>
      <c r="U103" s="1091">
        <v>72815.31</v>
      </c>
      <c r="V103" s="1091">
        <v>72815.31</v>
      </c>
    </row>
    <row r="104" spans="1:22" x14ac:dyDescent="0.25">
      <c r="A104">
        <v>4088200100</v>
      </c>
      <c r="B104" s="1087">
        <v>2</v>
      </c>
      <c r="C104" s="1087">
        <v>5</v>
      </c>
      <c r="D104" s="1088">
        <v>2</v>
      </c>
      <c r="E104" s="1087" t="s">
        <v>2418</v>
      </c>
      <c r="F104" s="1087">
        <v>143</v>
      </c>
      <c r="G104" s="1087" t="s">
        <v>711</v>
      </c>
      <c r="H104" s="1089">
        <v>1</v>
      </c>
      <c r="I104">
        <v>11310</v>
      </c>
      <c r="J104">
        <v>1</v>
      </c>
      <c r="K104">
        <v>2020</v>
      </c>
      <c r="L104" s="1090">
        <v>2</v>
      </c>
      <c r="M104" s="1090">
        <v>2</v>
      </c>
      <c r="N104" t="s">
        <v>2419</v>
      </c>
      <c r="O104">
        <v>13</v>
      </c>
      <c r="P104">
        <v>345406.9</v>
      </c>
      <c r="Q104">
        <v>0</v>
      </c>
      <c r="R104">
        <v>345406.9</v>
      </c>
      <c r="S104">
        <v>233238.23</v>
      </c>
      <c r="T104">
        <v>233238.23</v>
      </c>
      <c r="U104" s="1091">
        <v>233238.23</v>
      </c>
      <c r="V104" s="1091">
        <v>233238.23</v>
      </c>
    </row>
    <row r="105" spans="1:22" x14ac:dyDescent="0.25">
      <c r="A105">
        <v>4088200100</v>
      </c>
      <c r="B105" s="1087">
        <v>2</v>
      </c>
      <c r="C105" s="1087">
        <v>5</v>
      </c>
      <c r="D105" s="1088">
        <v>2</v>
      </c>
      <c r="E105" s="1087" t="s">
        <v>2418</v>
      </c>
      <c r="F105" s="1087">
        <v>143</v>
      </c>
      <c r="G105" s="1087" t="s">
        <v>711</v>
      </c>
      <c r="H105" s="1089">
        <v>1</v>
      </c>
      <c r="I105">
        <v>11310</v>
      </c>
      <c r="J105">
        <v>1</v>
      </c>
      <c r="K105">
        <v>2020</v>
      </c>
      <c r="L105" s="1090">
        <v>2</v>
      </c>
      <c r="M105" s="1090">
        <v>2</v>
      </c>
      <c r="N105" t="s">
        <v>2419</v>
      </c>
      <c r="O105">
        <v>13</v>
      </c>
      <c r="P105">
        <v>0</v>
      </c>
      <c r="Q105">
        <v>0</v>
      </c>
      <c r="R105">
        <v>0</v>
      </c>
      <c r="S105">
        <v>0</v>
      </c>
      <c r="T105">
        <v>0</v>
      </c>
      <c r="U105" s="1091">
        <v>0</v>
      </c>
      <c r="V105" s="1091">
        <v>43661.41</v>
      </c>
    </row>
    <row r="106" spans="1:22" x14ac:dyDescent="0.25">
      <c r="A106">
        <v>4088200100</v>
      </c>
      <c r="B106" s="1087">
        <v>2</v>
      </c>
      <c r="C106" s="1087">
        <v>5</v>
      </c>
      <c r="D106" s="1088">
        <v>2</v>
      </c>
      <c r="E106" s="1087" t="s">
        <v>2418</v>
      </c>
      <c r="F106" s="1087">
        <v>143</v>
      </c>
      <c r="G106" s="1087" t="s">
        <v>711</v>
      </c>
      <c r="H106" s="1089">
        <v>1</v>
      </c>
      <c r="I106">
        <v>11310</v>
      </c>
      <c r="J106">
        <v>1</v>
      </c>
      <c r="K106">
        <v>2020</v>
      </c>
      <c r="L106" s="1090">
        <v>2</v>
      </c>
      <c r="M106" s="1090">
        <v>2</v>
      </c>
      <c r="N106" t="s">
        <v>2419</v>
      </c>
      <c r="O106">
        <v>13</v>
      </c>
      <c r="P106">
        <v>0</v>
      </c>
      <c r="Q106">
        <v>0</v>
      </c>
      <c r="R106">
        <v>0</v>
      </c>
      <c r="S106">
        <v>0</v>
      </c>
      <c r="T106">
        <v>0</v>
      </c>
      <c r="U106" s="1091">
        <v>43661.41</v>
      </c>
      <c r="V106" s="1091">
        <v>0</v>
      </c>
    </row>
    <row r="107" spans="1:22" x14ac:dyDescent="0.25">
      <c r="A107">
        <v>4088200100</v>
      </c>
      <c r="B107" s="1087">
        <v>2</v>
      </c>
      <c r="C107" s="1087">
        <v>5</v>
      </c>
      <c r="D107" s="1088">
        <v>2</v>
      </c>
      <c r="E107" s="1087" t="s">
        <v>2418</v>
      </c>
      <c r="F107" s="1087">
        <v>143</v>
      </c>
      <c r="G107" s="1087" t="s">
        <v>711</v>
      </c>
      <c r="H107" s="1089">
        <v>1</v>
      </c>
      <c r="I107">
        <v>11310</v>
      </c>
      <c r="J107">
        <v>1</v>
      </c>
      <c r="K107">
        <v>2020</v>
      </c>
      <c r="L107" s="1090">
        <v>2</v>
      </c>
      <c r="M107" s="1090">
        <v>2</v>
      </c>
      <c r="N107" t="s">
        <v>2419</v>
      </c>
      <c r="O107">
        <v>13</v>
      </c>
      <c r="P107">
        <v>0</v>
      </c>
      <c r="Q107">
        <v>0</v>
      </c>
      <c r="R107">
        <v>0</v>
      </c>
      <c r="S107">
        <v>0</v>
      </c>
      <c r="T107">
        <v>0</v>
      </c>
      <c r="U107" s="1091">
        <v>0</v>
      </c>
      <c r="V107" s="1091">
        <v>0</v>
      </c>
    </row>
    <row r="108" spans="1:22" x14ac:dyDescent="0.25">
      <c r="A108">
        <v>4088200100</v>
      </c>
      <c r="B108" s="1087">
        <v>2</v>
      </c>
      <c r="C108" s="1087">
        <v>5</v>
      </c>
      <c r="D108" s="1088">
        <v>2</v>
      </c>
      <c r="E108" s="1087" t="s">
        <v>2418</v>
      </c>
      <c r="F108" s="1087">
        <v>143</v>
      </c>
      <c r="G108" s="1087" t="s">
        <v>711</v>
      </c>
      <c r="H108" s="1089">
        <v>1</v>
      </c>
      <c r="I108">
        <v>11310</v>
      </c>
      <c r="J108">
        <v>1</v>
      </c>
      <c r="K108">
        <v>2020</v>
      </c>
      <c r="L108" s="1090">
        <v>2</v>
      </c>
      <c r="M108" s="1090">
        <v>2</v>
      </c>
      <c r="N108" t="s">
        <v>2419</v>
      </c>
      <c r="O108">
        <v>13</v>
      </c>
      <c r="P108">
        <v>0</v>
      </c>
      <c r="Q108">
        <v>0</v>
      </c>
      <c r="R108">
        <v>0</v>
      </c>
      <c r="S108">
        <v>0</v>
      </c>
      <c r="T108">
        <v>0</v>
      </c>
      <c r="U108" s="1091">
        <v>0</v>
      </c>
      <c r="V108" s="1091">
        <v>0</v>
      </c>
    </row>
    <row r="109" spans="1:22" x14ac:dyDescent="0.25">
      <c r="A109">
        <v>4088200100</v>
      </c>
      <c r="B109" s="1087">
        <v>2</v>
      </c>
      <c r="C109" s="1087">
        <v>5</v>
      </c>
      <c r="D109" s="1088">
        <v>2</v>
      </c>
      <c r="E109" s="1087" t="s">
        <v>2418</v>
      </c>
      <c r="F109" s="1087">
        <v>143</v>
      </c>
      <c r="G109" s="1087" t="s">
        <v>711</v>
      </c>
      <c r="H109" s="1089">
        <v>1</v>
      </c>
      <c r="I109">
        <v>11310</v>
      </c>
      <c r="J109">
        <v>1</v>
      </c>
      <c r="K109">
        <v>2020</v>
      </c>
      <c r="L109" s="1090">
        <v>2</v>
      </c>
      <c r="M109" s="1090">
        <v>2</v>
      </c>
      <c r="N109" t="s">
        <v>2419</v>
      </c>
      <c r="O109">
        <v>13</v>
      </c>
      <c r="P109">
        <v>0</v>
      </c>
      <c r="Q109">
        <v>0</v>
      </c>
      <c r="R109">
        <v>0</v>
      </c>
      <c r="S109">
        <v>43661.41</v>
      </c>
      <c r="T109">
        <v>43661.41</v>
      </c>
      <c r="U109" s="1091">
        <v>0</v>
      </c>
      <c r="V109" s="1091">
        <v>0</v>
      </c>
    </row>
    <row r="110" spans="1:22" x14ac:dyDescent="0.25">
      <c r="A110">
        <v>4088200100</v>
      </c>
      <c r="B110" s="1087">
        <v>2</v>
      </c>
      <c r="C110" s="1087">
        <v>5</v>
      </c>
      <c r="D110" s="1088">
        <v>2</v>
      </c>
      <c r="E110" s="1087" t="s">
        <v>2418</v>
      </c>
      <c r="F110" s="1087">
        <v>143</v>
      </c>
      <c r="G110" s="1087" t="s">
        <v>711</v>
      </c>
      <c r="H110" s="1089">
        <v>1</v>
      </c>
      <c r="I110">
        <v>11310</v>
      </c>
      <c r="J110">
        <v>1</v>
      </c>
      <c r="K110">
        <v>2020</v>
      </c>
      <c r="L110" s="1090">
        <v>2</v>
      </c>
      <c r="M110" s="1090">
        <v>2</v>
      </c>
      <c r="N110" t="s">
        <v>2419</v>
      </c>
      <c r="O110">
        <v>13</v>
      </c>
      <c r="P110">
        <v>0</v>
      </c>
      <c r="Q110">
        <v>90000</v>
      </c>
      <c r="R110">
        <v>90000</v>
      </c>
      <c r="S110">
        <v>0</v>
      </c>
      <c r="T110">
        <v>0</v>
      </c>
      <c r="U110" s="1091">
        <v>0</v>
      </c>
      <c r="V110" s="1091">
        <v>0</v>
      </c>
    </row>
    <row r="111" spans="1:22" x14ac:dyDescent="0.25">
      <c r="A111">
        <v>4088200100</v>
      </c>
      <c r="B111" s="1087">
        <v>2</v>
      </c>
      <c r="C111" s="1087">
        <v>5</v>
      </c>
      <c r="D111" s="1088">
        <v>2</v>
      </c>
      <c r="E111" s="1087" t="s">
        <v>2418</v>
      </c>
      <c r="F111" s="1087">
        <v>143</v>
      </c>
      <c r="G111" s="1087" t="s">
        <v>711</v>
      </c>
      <c r="H111" s="1089">
        <v>1</v>
      </c>
      <c r="I111">
        <v>12201</v>
      </c>
      <c r="J111">
        <v>1</v>
      </c>
      <c r="K111">
        <v>2020</v>
      </c>
      <c r="L111" s="1090">
        <v>2</v>
      </c>
      <c r="M111" s="1090">
        <v>2</v>
      </c>
      <c r="N111" t="s">
        <v>2419</v>
      </c>
      <c r="O111">
        <v>13</v>
      </c>
      <c r="P111">
        <v>7743945.7800000003</v>
      </c>
      <c r="Q111">
        <v>-130000</v>
      </c>
      <c r="R111">
        <v>7613945.7800000003</v>
      </c>
      <c r="S111">
        <v>6209918.0999999996</v>
      </c>
      <c r="T111">
        <v>6209918.0999999996</v>
      </c>
      <c r="U111" s="1091">
        <v>6209918.0999999996</v>
      </c>
      <c r="V111" s="1091">
        <v>6209918.0999999996</v>
      </c>
    </row>
    <row r="112" spans="1:22" x14ac:dyDescent="0.25">
      <c r="A112">
        <v>4088200100</v>
      </c>
      <c r="B112" s="1087">
        <v>2</v>
      </c>
      <c r="C112" s="1087">
        <v>5</v>
      </c>
      <c r="D112" s="1088">
        <v>2</v>
      </c>
      <c r="E112" s="1087" t="s">
        <v>2418</v>
      </c>
      <c r="F112" s="1087">
        <v>143</v>
      </c>
      <c r="G112" s="1087" t="s">
        <v>711</v>
      </c>
      <c r="H112" s="1089">
        <v>1</v>
      </c>
      <c r="I112">
        <v>12201</v>
      </c>
      <c r="J112">
        <v>1</v>
      </c>
      <c r="K112">
        <v>2020</v>
      </c>
      <c r="L112" s="1090">
        <v>2</v>
      </c>
      <c r="M112" s="1090">
        <v>2</v>
      </c>
      <c r="N112" t="s">
        <v>2419</v>
      </c>
      <c r="O112">
        <v>13</v>
      </c>
      <c r="P112">
        <v>996.93</v>
      </c>
      <c r="Q112">
        <v>145000</v>
      </c>
      <c r="R112">
        <v>145996.93</v>
      </c>
      <c r="S112">
        <v>77471.12</v>
      </c>
      <c r="T112">
        <v>77471.12</v>
      </c>
      <c r="U112" s="1091">
        <v>77471.12</v>
      </c>
      <c r="V112" s="1091">
        <v>77471.12</v>
      </c>
    </row>
    <row r="113" spans="1:22" x14ac:dyDescent="0.25">
      <c r="A113">
        <v>4088200100</v>
      </c>
      <c r="B113" s="1087">
        <v>2</v>
      </c>
      <c r="C113" s="1087">
        <v>5</v>
      </c>
      <c r="D113" s="1088">
        <v>2</v>
      </c>
      <c r="E113" s="1087" t="s">
        <v>2418</v>
      </c>
      <c r="F113" s="1087">
        <v>143</v>
      </c>
      <c r="G113" s="1087" t="s">
        <v>711</v>
      </c>
      <c r="H113" s="1089">
        <v>1</v>
      </c>
      <c r="I113">
        <v>12201</v>
      </c>
      <c r="J113">
        <v>1</v>
      </c>
      <c r="K113">
        <v>2020</v>
      </c>
      <c r="L113" s="1090">
        <v>2</v>
      </c>
      <c r="M113" s="1090">
        <v>2</v>
      </c>
      <c r="N113" t="s">
        <v>2419</v>
      </c>
      <c r="O113">
        <v>13</v>
      </c>
      <c r="P113">
        <v>18452.849999999999</v>
      </c>
      <c r="Q113">
        <v>0</v>
      </c>
      <c r="R113">
        <v>18452.849999999999</v>
      </c>
      <c r="S113">
        <v>0</v>
      </c>
      <c r="T113">
        <v>0</v>
      </c>
      <c r="U113" s="1091">
        <v>0</v>
      </c>
      <c r="V113" s="1091">
        <v>0</v>
      </c>
    </row>
    <row r="114" spans="1:22" x14ac:dyDescent="0.25">
      <c r="A114">
        <v>4088200100</v>
      </c>
      <c r="B114" s="1087">
        <v>2</v>
      </c>
      <c r="C114" s="1087">
        <v>5</v>
      </c>
      <c r="D114" s="1088">
        <v>2</v>
      </c>
      <c r="E114" s="1087" t="s">
        <v>2418</v>
      </c>
      <c r="F114" s="1087">
        <v>143</v>
      </c>
      <c r="G114" s="1087" t="s">
        <v>711</v>
      </c>
      <c r="H114" s="1089">
        <v>1</v>
      </c>
      <c r="I114">
        <v>12201</v>
      </c>
      <c r="J114">
        <v>1</v>
      </c>
      <c r="K114">
        <v>2020</v>
      </c>
      <c r="L114" s="1090">
        <v>2</v>
      </c>
      <c r="M114" s="1090">
        <v>2</v>
      </c>
      <c r="N114" t="s">
        <v>2419</v>
      </c>
      <c r="O114">
        <v>13</v>
      </c>
      <c r="P114">
        <v>0</v>
      </c>
      <c r="Q114">
        <v>0</v>
      </c>
      <c r="R114">
        <v>0</v>
      </c>
      <c r="S114">
        <v>0</v>
      </c>
      <c r="T114">
        <v>0</v>
      </c>
      <c r="U114" s="1091">
        <v>0</v>
      </c>
      <c r="V114" s="1091">
        <v>1177197.6200000001</v>
      </c>
    </row>
    <row r="115" spans="1:22" x14ac:dyDescent="0.25">
      <c r="A115">
        <v>4088200100</v>
      </c>
      <c r="B115" s="1087">
        <v>2</v>
      </c>
      <c r="C115" s="1087">
        <v>5</v>
      </c>
      <c r="D115" s="1088">
        <v>2</v>
      </c>
      <c r="E115" s="1087" t="s">
        <v>2418</v>
      </c>
      <c r="F115" s="1087">
        <v>143</v>
      </c>
      <c r="G115" s="1087" t="s">
        <v>711</v>
      </c>
      <c r="H115" s="1089">
        <v>1</v>
      </c>
      <c r="I115">
        <v>12201</v>
      </c>
      <c r="J115">
        <v>1</v>
      </c>
      <c r="K115">
        <v>2020</v>
      </c>
      <c r="L115" s="1090">
        <v>2</v>
      </c>
      <c r="M115" s="1090">
        <v>2</v>
      </c>
      <c r="N115" t="s">
        <v>2419</v>
      </c>
      <c r="O115">
        <v>13</v>
      </c>
      <c r="P115">
        <v>0</v>
      </c>
      <c r="Q115">
        <v>0</v>
      </c>
      <c r="R115">
        <v>0</v>
      </c>
      <c r="S115">
        <v>0</v>
      </c>
      <c r="T115">
        <v>0</v>
      </c>
      <c r="U115" s="1091">
        <v>1177197.6200000001</v>
      </c>
      <c r="V115" s="1091">
        <v>0</v>
      </c>
    </row>
    <row r="116" spans="1:22" x14ac:dyDescent="0.25">
      <c r="A116">
        <v>4088200100</v>
      </c>
      <c r="B116" s="1087">
        <v>2</v>
      </c>
      <c r="C116" s="1087">
        <v>5</v>
      </c>
      <c r="D116" s="1088">
        <v>2</v>
      </c>
      <c r="E116" s="1087" t="s">
        <v>2418</v>
      </c>
      <c r="F116" s="1087">
        <v>143</v>
      </c>
      <c r="G116" s="1087" t="s">
        <v>711</v>
      </c>
      <c r="H116" s="1089">
        <v>1</v>
      </c>
      <c r="I116">
        <v>12201</v>
      </c>
      <c r="J116">
        <v>1</v>
      </c>
      <c r="K116">
        <v>2020</v>
      </c>
      <c r="L116" s="1090">
        <v>2</v>
      </c>
      <c r="M116" s="1090">
        <v>2</v>
      </c>
      <c r="N116" t="s">
        <v>2419</v>
      </c>
      <c r="O116">
        <v>13</v>
      </c>
      <c r="P116">
        <v>0</v>
      </c>
      <c r="Q116">
        <v>0</v>
      </c>
      <c r="R116">
        <v>0</v>
      </c>
      <c r="S116">
        <v>0</v>
      </c>
      <c r="T116">
        <v>0</v>
      </c>
      <c r="U116" s="1091">
        <v>0</v>
      </c>
      <c r="V116" s="1091">
        <v>0</v>
      </c>
    </row>
    <row r="117" spans="1:22" x14ac:dyDescent="0.25">
      <c r="A117">
        <v>4088200100</v>
      </c>
      <c r="B117" s="1087">
        <v>2</v>
      </c>
      <c r="C117" s="1087">
        <v>5</v>
      </c>
      <c r="D117" s="1088">
        <v>2</v>
      </c>
      <c r="E117" s="1087" t="s">
        <v>2418</v>
      </c>
      <c r="F117" s="1087">
        <v>143</v>
      </c>
      <c r="G117" s="1087" t="s">
        <v>711</v>
      </c>
      <c r="H117" s="1089">
        <v>1</v>
      </c>
      <c r="I117">
        <v>12201</v>
      </c>
      <c r="J117">
        <v>1</v>
      </c>
      <c r="K117">
        <v>2020</v>
      </c>
      <c r="L117" s="1090">
        <v>2</v>
      </c>
      <c r="M117" s="1090">
        <v>2</v>
      </c>
      <c r="N117" t="s">
        <v>2419</v>
      </c>
      <c r="O117">
        <v>13</v>
      </c>
      <c r="P117">
        <v>0</v>
      </c>
      <c r="Q117">
        <v>0</v>
      </c>
      <c r="R117">
        <v>0</v>
      </c>
      <c r="S117">
        <v>0</v>
      </c>
      <c r="T117">
        <v>0</v>
      </c>
      <c r="U117" s="1091">
        <v>0</v>
      </c>
      <c r="V117" s="1091">
        <v>0</v>
      </c>
    </row>
    <row r="118" spans="1:22" x14ac:dyDescent="0.25">
      <c r="A118">
        <v>4088200100</v>
      </c>
      <c r="B118" s="1087">
        <v>2</v>
      </c>
      <c r="C118" s="1087">
        <v>5</v>
      </c>
      <c r="D118" s="1088">
        <v>2</v>
      </c>
      <c r="E118" s="1087" t="s">
        <v>2418</v>
      </c>
      <c r="F118" s="1087">
        <v>143</v>
      </c>
      <c r="G118" s="1087" t="s">
        <v>711</v>
      </c>
      <c r="H118" s="1089">
        <v>1</v>
      </c>
      <c r="I118">
        <v>12201</v>
      </c>
      <c r="J118">
        <v>1</v>
      </c>
      <c r="K118">
        <v>2020</v>
      </c>
      <c r="L118" s="1090">
        <v>2</v>
      </c>
      <c r="M118" s="1090">
        <v>2</v>
      </c>
      <c r="N118" t="s">
        <v>2419</v>
      </c>
      <c r="O118">
        <v>13</v>
      </c>
      <c r="P118">
        <v>0</v>
      </c>
      <c r="Q118">
        <v>0</v>
      </c>
      <c r="R118">
        <v>0</v>
      </c>
      <c r="S118">
        <v>1177197.6200000001</v>
      </c>
      <c r="T118">
        <v>1177197.6200000001</v>
      </c>
      <c r="U118" s="1091">
        <v>0</v>
      </c>
      <c r="V118" s="1091">
        <v>0</v>
      </c>
    </row>
    <row r="119" spans="1:22" x14ac:dyDescent="0.25">
      <c r="A119">
        <v>4088200100</v>
      </c>
      <c r="B119" s="1087">
        <v>2</v>
      </c>
      <c r="C119" s="1087">
        <v>5</v>
      </c>
      <c r="D119" s="1088">
        <v>2</v>
      </c>
      <c r="E119" s="1087" t="s">
        <v>2418</v>
      </c>
      <c r="F119" s="1087">
        <v>143</v>
      </c>
      <c r="G119" s="1087" t="s">
        <v>711</v>
      </c>
      <c r="H119" s="1089">
        <v>1</v>
      </c>
      <c r="I119">
        <v>12201</v>
      </c>
      <c r="J119">
        <v>1</v>
      </c>
      <c r="K119">
        <v>2020</v>
      </c>
      <c r="L119" s="1090">
        <v>2</v>
      </c>
      <c r="M119" s="1090">
        <v>2</v>
      </c>
      <c r="N119" t="s">
        <v>2419</v>
      </c>
      <c r="O119">
        <v>13</v>
      </c>
      <c r="P119">
        <v>0</v>
      </c>
      <c r="Q119">
        <v>1250000</v>
      </c>
      <c r="R119">
        <v>1250000</v>
      </c>
      <c r="S119">
        <v>0</v>
      </c>
      <c r="T119">
        <v>0</v>
      </c>
      <c r="U119" s="1091">
        <v>0</v>
      </c>
      <c r="V119" s="1091">
        <v>0</v>
      </c>
    </row>
    <row r="120" spans="1:22" x14ac:dyDescent="0.25">
      <c r="A120">
        <v>4088200100</v>
      </c>
      <c r="B120" s="1087">
        <v>2</v>
      </c>
      <c r="C120" s="1087">
        <v>5</v>
      </c>
      <c r="D120" s="1088">
        <v>2</v>
      </c>
      <c r="E120" s="1087" t="s">
        <v>2418</v>
      </c>
      <c r="F120" s="1087">
        <v>143</v>
      </c>
      <c r="G120" s="1087" t="s">
        <v>711</v>
      </c>
      <c r="H120" s="1089">
        <v>1</v>
      </c>
      <c r="I120">
        <v>12201</v>
      </c>
      <c r="J120">
        <v>1</v>
      </c>
      <c r="K120">
        <v>2020</v>
      </c>
      <c r="L120" s="1090">
        <v>1</v>
      </c>
      <c r="M120" s="1090">
        <v>3</v>
      </c>
      <c r="N120" t="s">
        <v>2420</v>
      </c>
      <c r="O120">
        <v>13</v>
      </c>
      <c r="P120">
        <v>2304701.3199999998</v>
      </c>
      <c r="Q120">
        <v>0</v>
      </c>
      <c r="R120">
        <v>2304701.3199999998</v>
      </c>
      <c r="S120">
        <v>779614.36</v>
      </c>
      <c r="T120">
        <v>779614.36</v>
      </c>
      <c r="U120" s="1091">
        <v>779614.36</v>
      </c>
      <c r="V120" s="1091">
        <v>779614.36</v>
      </c>
    </row>
    <row r="121" spans="1:22" x14ac:dyDescent="0.25">
      <c r="A121">
        <v>4088200100</v>
      </c>
      <c r="B121" s="1087">
        <v>2</v>
      </c>
      <c r="C121" s="1087">
        <v>5</v>
      </c>
      <c r="D121" s="1088">
        <v>2</v>
      </c>
      <c r="E121" s="1087" t="s">
        <v>2418</v>
      </c>
      <c r="F121" s="1087">
        <v>143</v>
      </c>
      <c r="G121" s="1087" t="s">
        <v>711</v>
      </c>
      <c r="H121" s="1089">
        <v>1</v>
      </c>
      <c r="I121">
        <v>12201</v>
      </c>
      <c r="J121">
        <v>1</v>
      </c>
      <c r="K121">
        <v>2020</v>
      </c>
      <c r="L121" s="1090">
        <v>2</v>
      </c>
      <c r="M121" s="1090">
        <v>2</v>
      </c>
      <c r="N121" t="s">
        <v>2419</v>
      </c>
      <c r="O121">
        <v>13</v>
      </c>
      <c r="P121">
        <v>2220289.3199999998</v>
      </c>
      <c r="Q121">
        <v>0</v>
      </c>
      <c r="R121">
        <v>2220289.3199999998</v>
      </c>
      <c r="S121">
        <v>1680444.09</v>
      </c>
      <c r="T121">
        <v>1680444.09</v>
      </c>
      <c r="U121" s="1091">
        <v>1680444.09</v>
      </c>
      <c r="V121" s="1091">
        <v>1680444.09</v>
      </c>
    </row>
    <row r="122" spans="1:22" x14ac:dyDescent="0.25">
      <c r="A122">
        <v>4088200100</v>
      </c>
      <c r="B122" s="1087">
        <v>2</v>
      </c>
      <c r="C122" s="1087">
        <v>5</v>
      </c>
      <c r="D122" s="1088">
        <v>2</v>
      </c>
      <c r="E122" s="1087" t="s">
        <v>2418</v>
      </c>
      <c r="F122" s="1087">
        <v>143</v>
      </c>
      <c r="G122" s="1087" t="s">
        <v>711</v>
      </c>
      <c r="H122" s="1089">
        <v>1</v>
      </c>
      <c r="I122">
        <v>12201</v>
      </c>
      <c r="J122">
        <v>1</v>
      </c>
      <c r="K122">
        <v>2020</v>
      </c>
      <c r="L122" s="1090">
        <v>2</v>
      </c>
      <c r="M122" s="1090">
        <v>2</v>
      </c>
      <c r="N122" t="s">
        <v>2419</v>
      </c>
      <c r="O122">
        <v>13</v>
      </c>
      <c r="P122">
        <v>56720.18</v>
      </c>
      <c r="Q122">
        <v>0</v>
      </c>
      <c r="R122">
        <v>56720.18</v>
      </c>
      <c r="S122">
        <v>12044.72</v>
      </c>
      <c r="T122">
        <v>12044.72</v>
      </c>
      <c r="U122" s="1091">
        <v>12044.72</v>
      </c>
      <c r="V122" s="1091">
        <v>12044.72</v>
      </c>
    </row>
    <row r="123" spans="1:22" x14ac:dyDescent="0.25">
      <c r="A123">
        <v>4088200100</v>
      </c>
      <c r="B123" s="1087">
        <v>2</v>
      </c>
      <c r="C123" s="1087">
        <v>5</v>
      </c>
      <c r="D123" s="1088">
        <v>2</v>
      </c>
      <c r="E123" s="1087" t="s">
        <v>2418</v>
      </c>
      <c r="F123" s="1087">
        <v>143</v>
      </c>
      <c r="G123" s="1087" t="s">
        <v>711</v>
      </c>
      <c r="H123" s="1089">
        <v>1</v>
      </c>
      <c r="I123">
        <v>12201</v>
      </c>
      <c r="J123">
        <v>1</v>
      </c>
      <c r="K123">
        <v>2020</v>
      </c>
      <c r="L123" s="1090">
        <v>2</v>
      </c>
      <c r="M123" s="1090">
        <v>2</v>
      </c>
      <c r="N123" t="s">
        <v>2419</v>
      </c>
      <c r="O123">
        <v>13</v>
      </c>
      <c r="P123">
        <v>3297902.95</v>
      </c>
      <c r="Q123">
        <v>0</v>
      </c>
      <c r="R123">
        <v>3297902.95</v>
      </c>
      <c r="S123">
        <v>2930347.28</v>
      </c>
      <c r="T123">
        <v>2930347.28</v>
      </c>
      <c r="U123" s="1091">
        <v>2930347.28</v>
      </c>
      <c r="V123" s="1091">
        <v>2930347.28</v>
      </c>
    </row>
    <row r="124" spans="1:22" x14ac:dyDescent="0.25">
      <c r="A124">
        <v>4088200100</v>
      </c>
      <c r="B124" s="1087">
        <v>2</v>
      </c>
      <c r="C124" s="1087">
        <v>5</v>
      </c>
      <c r="D124" s="1088">
        <v>2</v>
      </c>
      <c r="E124" s="1087" t="s">
        <v>2418</v>
      </c>
      <c r="F124" s="1087">
        <v>143</v>
      </c>
      <c r="G124" s="1087" t="s">
        <v>711</v>
      </c>
      <c r="H124" s="1089">
        <v>1</v>
      </c>
      <c r="I124">
        <v>12201</v>
      </c>
      <c r="J124">
        <v>1</v>
      </c>
      <c r="K124">
        <v>2020</v>
      </c>
      <c r="L124" s="1090">
        <v>2</v>
      </c>
      <c r="M124" s="1090">
        <v>2</v>
      </c>
      <c r="N124" t="s">
        <v>2419</v>
      </c>
      <c r="O124">
        <v>13</v>
      </c>
      <c r="P124">
        <v>745495.08</v>
      </c>
      <c r="Q124">
        <v>0</v>
      </c>
      <c r="R124">
        <v>745495.08</v>
      </c>
      <c r="S124">
        <v>315462.11</v>
      </c>
      <c r="T124">
        <v>315462.11</v>
      </c>
      <c r="U124" s="1091">
        <v>315462.11</v>
      </c>
      <c r="V124" s="1091">
        <v>315462.11</v>
      </c>
    </row>
    <row r="125" spans="1:22" x14ac:dyDescent="0.25">
      <c r="A125">
        <v>4088200100</v>
      </c>
      <c r="B125" s="1087">
        <v>2</v>
      </c>
      <c r="C125" s="1087">
        <v>5</v>
      </c>
      <c r="D125" s="1088">
        <v>2</v>
      </c>
      <c r="E125" s="1087" t="s">
        <v>2418</v>
      </c>
      <c r="F125" s="1087">
        <v>143</v>
      </c>
      <c r="G125" s="1087" t="s">
        <v>711</v>
      </c>
      <c r="H125" s="1089">
        <v>1</v>
      </c>
      <c r="I125">
        <v>12201</v>
      </c>
      <c r="J125">
        <v>1</v>
      </c>
      <c r="K125">
        <v>2020</v>
      </c>
      <c r="L125" s="1090">
        <v>2</v>
      </c>
      <c r="M125" s="1090">
        <v>2</v>
      </c>
      <c r="N125" t="s">
        <v>2419</v>
      </c>
      <c r="O125">
        <v>13</v>
      </c>
      <c r="P125">
        <v>67883.75</v>
      </c>
      <c r="Q125">
        <v>0</v>
      </c>
      <c r="R125">
        <v>67883.75</v>
      </c>
      <c r="S125">
        <v>0</v>
      </c>
      <c r="T125">
        <v>0</v>
      </c>
      <c r="U125" s="1091">
        <v>0</v>
      </c>
      <c r="V125" s="1091">
        <v>0</v>
      </c>
    </row>
    <row r="126" spans="1:22" x14ac:dyDescent="0.25">
      <c r="A126">
        <v>4088200100</v>
      </c>
      <c r="B126" s="1087">
        <v>2</v>
      </c>
      <c r="C126" s="1087">
        <v>5</v>
      </c>
      <c r="D126" s="1088">
        <v>2</v>
      </c>
      <c r="E126" s="1087" t="s">
        <v>2418</v>
      </c>
      <c r="F126" s="1087">
        <v>143</v>
      </c>
      <c r="G126" s="1087" t="s">
        <v>711</v>
      </c>
      <c r="H126" s="1089">
        <v>1</v>
      </c>
      <c r="I126">
        <v>12201</v>
      </c>
      <c r="J126">
        <v>1</v>
      </c>
      <c r="K126">
        <v>2020</v>
      </c>
      <c r="L126" s="1090">
        <v>2</v>
      </c>
      <c r="M126" s="1090">
        <v>2</v>
      </c>
      <c r="N126" t="s">
        <v>2419</v>
      </c>
      <c r="O126">
        <v>13</v>
      </c>
      <c r="P126">
        <v>303762.15999999997</v>
      </c>
      <c r="Q126">
        <v>-101700</v>
      </c>
      <c r="R126">
        <v>202062.16</v>
      </c>
      <c r="S126">
        <v>73289.649999999994</v>
      </c>
      <c r="T126">
        <v>73289.649999999994</v>
      </c>
      <c r="U126" s="1091">
        <v>73289.649999999994</v>
      </c>
      <c r="V126" s="1091">
        <v>73289.649999999994</v>
      </c>
    </row>
    <row r="127" spans="1:22" x14ac:dyDescent="0.25">
      <c r="A127">
        <v>4088200100</v>
      </c>
      <c r="B127" s="1087">
        <v>2</v>
      </c>
      <c r="C127" s="1087">
        <v>5</v>
      </c>
      <c r="D127" s="1088">
        <v>2</v>
      </c>
      <c r="E127" s="1087" t="s">
        <v>2418</v>
      </c>
      <c r="F127" s="1087">
        <v>143</v>
      </c>
      <c r="G127" s="1087" t="s">
        <v>711</v>
      </c>
      <c r="H127" s="1089">
        <v>1</v>
      </c>
      <c r="I127">
        <v>12201</v>
      </c>
      <c r="J127">
        <v>1</v>
      </c>
      <c r="K127">
        <v>2020</v>
      </c>
      <c r="L127" s="1090">
        <v>2</v>
      </c>
      <c r="M127" s="1090">
        <v>2</v>
      </c>
      <c r="N127" t="s">
        <v>2419</v>
      </c>
      <c r="O127">
        <v>13</v>
      </c>
      <c r="P127">
        <v>1553099.81</v>
      </c>
      <c r="Q127">
        <v>50000</v>
      </c>
      <c r="R127">
        <v>1603099.81</v>
      </c>
      <c r="S127">
        <v>938326.05</v>
      </c>
      <c r="T127">
        <v>938326.05</v>
      </c>
      <c r="U127" s="1091">
        <v>938326.05</v>
      </c>
      <c r="V127" s="1091">
        <v>938326.05</v>
      </c>
    </row>
    <row r="128" spans="1:22" x14ac:dyDescent="0.25">
      <c r="A128">
        <v>4088200100</v>
      </c>
      <c r="B128" s="1087">
        <v>2</v>
      </c>
      <c r="C128" s="1087">
        <v>5</v>
      </c>
      <c r="D128" s="1088">
        <v>2</v>
      </c>
      <c r="E128" s="1087" t="s">
        <v>2418</v>
      </c>
      <c r="F128" s="1087">
        <v>143</v>
      </c>
      <c r="G128" s="1087" t="s">
        <v>711</v>
      </c>
      <c r="H128" s="1089">
        <v>1</v>
      </c>
      <c r="I128">
        <v>12201</v>
      </c>
      <c r="J128">
        <v>1</v>
      </c>
      <c r="K128">
        <v>2020</v>
      </c>
      <c r="L128" s="1090">
        <v>2</v>
      </c>
      <c r="M128" s="1090">
        <v>2</v>
      </c>
      <c r="N128" t="s">
        <v>2419</v>
      </c>
      <c r="O128">
        <v>13</v>
      </c>
      <c r="P128">
        <v>6885.47</v>
      </c>
      <c r="Q128">
        <v>1700</v>
      </c>
      <c r="R128">
        <v>8585.4699999999993</v>
      </c>
      <c r="S128">
        <v>7045.68</v>
      </c>
      <c r="T128">
        <v>7045.68</v>
      </c>
      <c r="U128" s="1091">
        <v>7045.68</v>
      </c>
      <c r="V128" s="1091">
        <v>7045.68</v>
      </c>
    </row>
    <row r="129" spans="1:22" x14ac:dyDescent="0.25">
      <c r="A129">
        <v>4088200100</v>
      </c>
      <c r="B129" s="1087">
        <v>2</v>
      </c>
      <c r="C129" s="1087">
        <v>5</v>
      </c>
      <c r="D129" s="1088">
        <v>2</v>
      </c>
      <c r="E129" s="1087" t="s">
        <v>2418</v>
      </c>
      <c r="F129" s="1087">
        <v>143</v>
      </c>
      <c r="G129" s="1087" t="s">
        <v>711</v>
      </c>
      <c r="H129" s="1089">
        <v>1</v>
      </c>
      <c r="I129">
        <v>12201</v>
      </c>
      <c r="J129">
        <v>1</v>
      </c>
      <c r="K129">
        <v>2020</v>
      </c>
      <c r="L129" s="1090">
        <v>2</v>
      </c>
      <c r="M129" s="1090">
        <v>2</v>
      </c>
      <c r="N129" t="s">
        <v>2419</v>
      </c>
      <c r="O129">
        <v>13</v>
      </c>
      <c r="P129">
        <v>6129284.6600000001</v>
      </c>
      <c r="Q129">
        <v>-565000</v>
      </c>
      <c r="R129">
        <v>5564284.6600000001</v>
      </c>
      <c r="S129">
        <v>3949388.51</v>
      </c>
      <c r="T129">
        <v>3949388.51</v>
      </c>
      <c r="U129" s="1091">
        <v>3949388.51</v>
      </c>
      <c r="V129" s="1091">
        <v>3949388.51</v>
      </c>
    </row>
    <row r="130" spans="1:22" x14ac:dyDescent="0.25">
      <c r="A130">
        <v>4088200100</v>
      </c>
      <c r="B130" s="1087">
        <v>2</v>
      </c>
      <c r="C130" s="1087">
        <v>5</v>
      </c>
      <c r="D130" s="1088">
        <v>2</v>
      </c>
      <c r="E130" s="1087" t="s">
        <v>2418</v>
      </c>
      <c r="F130" s="1087">
        <v>143</v>
      </c>
      <c r="G130" s="1087" t="s">
        <v>711</v>
      </c>
      <c r="H130" s="1089">
        <v>1</v>
      </c>
      <c r="I130">
        <v>12201</v>
      </c>
      <c r="J130">
        <v>1</v>
      </c>
      <c r="K130">
        <v>2020</v>
      </c>
      <c r="L130" s="1090">
        <v>2</v>
      </c>
      <c r="M130" s="1090">
        <v>2</v>
      </c>
      <c r="N130" t="s">
        <v>2419</v>
      </c>
      <c r="O130">
        <v>13</v>
      </c>
      <c r="P130">
        <v>3518027.47</v>
      </c>
      <c r="Q130">
        <v>-650000</v>
      </c>
      <c r="R130">
        <v>2868027.47</v>
      </c>
      <c r="S130">
        <v>2260147.12</v>
      </c>
      <c r="T130">
        <v>2260147.12</v>
      </c>
      <c r="U130" s="1091">
        <v>2260147.12</v>
      </c>
      <c r="V130" s="1091">
        <v>2260147.12</v>
      </c>
    </row>
    <row r="131" spans="1:22" x14ac:dyDescent="0.25">
      <c r="A131">
        <v>4088200100</v>
      </c>
      <c r="B131" s="1087">
        <v>2</v>
      </c>
      <c r="C131" s="1087">
        <v>5</v>
      </c>
      <c r="D131" s="1088">
        <v>2</v>
      </c>
      <c r="E131" s="1087" t="s">
        <v>2418</v>
      </c>
      <c r="F131" s="1087">
        <v>143</v>
      </c>
      <c r="G131" s="1087" t="s">
        <v>711</v>
      </c>
      <c r="H131" s="1089">
        <v>1</v>
      </c>
      <c r="I131">
        <v>12201</v>
      </c>
      <c r="J131">
        <v>1</v>
      </c>
      <c r="K131">
        <v>2020</v>
      </c>
      <c r="L131" s="1090">
        <v>2</v>
      </c>
      <c r="M131" s="1090">
        <v>2</v>
      </c>
      <c r="N131" t="s">
        <v>2419</v>
      </c>
      <c r="O131">
        <v>13</v>
      </c>
      <c r="P131">
        <v>653268.17000000004</v>
      </c>
      <c r="Q131">
        <v>0</v>
      </c>
      <c r="R131">
        <v>653268.17000000004</v>
      </c>
      <c r="S131">
        <v>348975.64</v>
      </c>
      <c r="T131">
        <v>348975.64</v>
      </c>
      <c r="U131" s="1091">
        <v>348975.64</v>
      </c>
      <c r="V131" s="1091">
        <v>348975.64</v>
      </c>
    </row>
    <row r="132" spans="1:22" x14ac:dyDescent="0.25">
      <c r="A132">
        <v>4088200100</v>
      </c>
      <c r="B132" s="1087">
        <v>2</v>
      </c>
      <c r="C132" s="1087">
        <v>5</v>
      </c>
      <c r="D132" s="1088">
        <v>2</v>
      </c>
      <c r="E132" s="1087" t="s">
        <v>2418</v>
      </c>
      <c r="F132" s="1087">
        <v>143</v>
      </c>
      <c r="G132" s="1087" t="s">
        <v>711</v>
      </c>
      <c r="H132" s="1089">
        <v>1</v>
      </c>
      <c r="I132">
        <v>13101</v>
      </c>
      <c r="J132">
        <v>1</v>
      </c>
      <c r="K132">
        <v>2020</v>
      </c>
      <c r="L132" s="1090">
        <v>2</v>
      </c>
      <c r="M132" s="1090">
        <v>2</v>
      </c>
      <c r="N132" t="s">
        <v>2419</v>
      </c>
      <c r="O132">
        <v>13</v>
      </c>
      <c r="P132">
        <v>19793.98</v>
      </c>
      <c r="Q132">
        <v>0</v>
      </c>
      <c r="R132">
        <v>19793.98</v>
      </c>
      <c r="S132">
        <v>15052.14</v>
      </c>
      <c r="T132">
        <v>15052.14</v>
      </c>
      <c r="U132" s="1091">
        <v>15052.14</v>
      </c>
      <c r="V132" s="1091">
        <v>15052.14</v>
      </c>
    </row>
    <row r="133" spans="1:22" x14ac:dyDescent="0.25">
      <c r="A133">
        <v>4088200100</v>
      </c>
      <c r="B133" s="1087">
        <v>2</v>
      </c>
      <c r="C133" s="1087">
        <v>5</v>
      </c>
      <c r="D133" s="1088">
        <v>2</v>
      </c>
      <c r="E133" s="1087" t="s">
        <v>2418</v>
      </c>
      <c r="F133" s="1087">
        <v>143</v>
      </c>
      <c r="G133" s="1087" t="s">
        <v>711</v>
      </c>
      <c r="H133" s="1089">
        <v>1</v>
      </c>
      <c r="I133">
        <v>13101</v>
      </c>
      <c r="J133">
        <v>1</v>
      </c>
      <c r="K133">
        <v>2020</v>
      </c>
      <c r="L133" s="1090">
        <v>2</v>
      </c>
      <c r="M133" s="1090">
        <v>2</v>
      </c>
      <c r="N133" t="s">
        <v>2419</v>
      </c>
      <c r="O133">
        <v>13</v>
      </c>
      <c r="P133">
        <v>310354.17</v>
      </c>
      <c r="Q133">
        <v>0</v>
      </c>
      <c r="R133">
        <v>310354.17</v>
      </c>
      <c r="S133">
        <v>225584.58</v>
      </c>
      <c r="T133">
        <v>225584.58</v>
      </c>
      <c r="U133" s="1091">
        <v>225584.58</v>
      </c>
      <c r="V133" s="1091">
        <v>225584.58</v>
      </c>
    </row>
    <row r="134" spans="1:22" x14ac:dyDescent="0.25">
      <c r="A134">
        <v>4088200100</v>
      </c>
      <c r="B134" s="1087">
        <v>2</v>
      </c>
      <c r="C134" s="1087">
        <v>5</v>
      </c>
      <c r="D134" s="1088">
        <v>2</v>
      </c>
      <c r="E134" s="1087" t="s">
        <v>2418</v>
      </c>
      <c r="F134" s="1087">
        <v>143</v>
      </c>
      <c r="G134" s="1087" t="s">
        <v>711</v>
      </c>
      <c r="H134" s="1089">
        <v>1</v>
      </c>
      <c r="I134">
        <v>13101</v>
      </c>
      <c r="J134">
        <v>1</v>
      </c>
      <c r="K134">
        <v>2020</v>
      </c>
      <c r="L134" s="1090">
        <v>2</v>
      </c>
      <c r="M134" s="1090">
        <v>2</v>
      </c>
      <c r="N134" t="s">
        <v>2419</v>
      </c>
      <c r="O134">
        <v>13</v>
      </c>
      <c r="P134">
        <v>167071.21</v>
      </c>
      <c r="Q134">
        <v>-9000</v>
      </c>
      <c r="R134">
        <v>158071.21</v>
      </c>
      <c r="S134">
        <v>112192.8</v>
      </c>
      <c r="T134">
        <v>112192.8</v>
      </c>
      <c r="U134" s="1091">
        <v>112192.8</v>
      </c>
      <c r="V134" s="1091">
        <v>112192.8</v>
      </c>
    </row>
    <row r="135" spans="1:22" x14ac:dyDescent="0.25">
      <c r="A135">
        <v>4088200100</v>
      </c>
      <c r="B135" s="1087">
        <v>2</v>
      </c>
      <c r="C135" s="1087">
        <v>5</v>
      </c>
      <c r="D135" s="1088">
        <v>2</v>
      </c>
      <c r="E135" s="1087" t="s">
        <v>2418</v>
      </c>
      <c r="F135" s="1087">
        <v>143</v>
      </c>
      <c r="G135" s="1087" t="s">
        <v>711</v>
      </c>
      <c r="H135" s="1089">
        <v>1</v>
      </c>
      <c r="I135">
        <v>13101</v>
      </c>
      <c r="J135">
        <v>1</v>
      </c>
      <c r="K135">
        <v>2020</v>
      </c>
      <c r="L135" s="1090">
        <v>2</v>
      </c>
      <c r="M135" s="1090">
        <v>2</v>
      </c>
      <c r="N135" t="s">
        <v>2419</v>
      </c>
      <c r="O135">
        <v>13</v>
      </c>
      <c r="P135">
        <v>145395.29999999999</v>
      </c>
      <c r="Q135">
        <v>0</v>
      </c>
      <c r="R135">
        <v>145395.29999999999</v>
      </c>
      <c r="S135">
        <v>114899.69</v>
      </c>
      <c r="T135">
        <v>114899.69</v>
      </c>
      <c r="U135" s="1091">
        <v>114899.69</v>
      </c>
      <c r="V135" s="1091">
        <v>114899.69</v>
      </c>
    </row>
    <row r="136" spans="1:22" x14ac:dyDescent="0.25">
      <c r="A136">
        <v>4088200100</v>
      </c>
      <c r="B136" s="1087">
        <v>2</v>
      </c>
      <c r="C136" s="1087">
        <v>5</v>
      </c>
      <c r="D136" s="1088">
        <v>2</v>
      </c>
      <c r="E136" s="1087" t="s">
        <v>2418</v>
      </c>
      <c r="F136" s="1087">
        <v>143</v>
      </c>
      <c r="G136" s="1087" t="s">
        <v>711</v>
      </c>
      <c r="H136" s="1089">
        <v>1</v>
      </c>
      <c r="I136">
        <v>13101</v>
      </c>
      <c r="J136">
        <v>1</v>
      </c>
      <c r="K136">
        <v>2020</v>
      </c>
      <c r="L136" s="1090">
        <v>2</v>
      </c>
      <c r="M136" s="1090">
        <v>2</v>
      </c>
      <c r="N136" t="s">
        <v>2419</v>
      </c>
      <c r="O136">
        <v>13</v>
      </c>
      <c r="P136">
        <v>25417.16</v>
      </c>
      <c r="Q136">
        <v>0</v>
      </c>
      <c r="R136">
        <v>25417.16</v>
      </c>
      <c r="S136">
        <v>19855.439999999999</v>
      </c>
      <c r="T136">
        <v>19855.439999999999</v>
      </c>
      <c r="U136" s="1091">
        <v>19855.439999999999</v>
      </c>
      <c r="V136" s="1091">
        <v>19855.439999999999</v>
      </c>
    </row>
    <row r="137" spans="1:22" x14ac:dyDescent="0.25">
      <c r="A137">
        <v>4088200100</v>
      </c>
      <c r="B137" s="1087">
        <v>2</v>
      </c>
      <c r="C137" s="1087">
        <v>5</v>
      </c>
      <c r="D137" s="1088">
        <v>2</v>
      </c>
      <c r="E137" s="1087" t="s">
        <v>2418</v>
      </c>
      <c r="F137" s="1087">
        <v>143</v>
      </c>
      <c r="G137" s="1087" t="s">
        <v>711</v>
      </c>
      <c r="H137" s="1089">
        <v>1</v>
      </c>
      <c r="I137">
        <v>13101</v>
      </c>
      <c r="J137">
        <v>1</v>
      </c>
      <c r="K137">
        <v>2020</v>
      </c>
      <c r="L137" s="1090">
        <v>2</v>
      </c>
      <c r="M137" s="1090">
        <v>2</v>
      </c>
      <c r="N137" t="s">
        <v>2419</v>
      </c>
      <c r="O137">
        <v>13</v>
      </c>
      <c r="P137">
        <v>92195.47</v>
      </c>
      <c r="Q137">
        <v>0</v>
      </c>
      <c r="R137">
        <v>92195.47</v>
      </c>
      <c r="S137">
        <v>62506.33</v>
      </c>
      <c r="T137">
        <v>62506.33</v>
      </c>
      <c r="U137" s="1091">
        <v>62506.33</v>
      </c>
      <c r="V137" s="1091">
        <v>62506.33</v>
      </c>
    </row>
    <row r="138" spans="1:22" x14ac:dyDescent="0.25">
      <c r="A138">
        <v>4088200100</v>
      </c>
      <c r="B138" s="1087">
        <v>2</v>
      </c>
      <c r="C138" s="1087">
        <v>5</v>
      </c>
      <c r="D138" s="1088">
        <v>2</v>
      </c>
      <c r="E138" s="1087" t="s">
        <v>2418</v>
      </c>
      <c r="F138" s="1087">
        <v>143</v>
      </c>
      <c r="G138" s="1087" t="s">
        <v>711</v>
      </c>
      <c r="H138" s="1089">
        <v>1</v>
      </c>
      <c r="I138">
        <v>13101</v>
      </c>
      <c r="J138">
        <v>1</v>
      </c>
      <c r="K138">
        <v>2020</v>
      </c>
      <c r="L138" s="1090">
        <v>2</v>
      </c>
      <c r="M138" s="1090">
        <v>2</v>
      </c>
      <c r="N138" t="s">
        <v>2419</v>
      </c>
      <c r="O138">
        <v>13</v>
      </c>
      <c r="P138">
        <v>15764.01</v>
      </c>
      <c r="Q138">
        <v>0</v>
      </c>
      <c r="R138">
        <v>15764.01</v>
      </c>
      <c r="S138">
        <v>12527.02</v>
      </c>
      <c r="T138">
        <v>12527.02</v>
      </c>
      <c r="U138" s="1091">
        <v>12527.02</v>
      </c>
      <c r="V138" s="1091">
        <v>12527.02</v>
      </c>
    </row>
    <row r="139" spans="1:22" x14ac:dyDescent="0.25">
      <c r="A139">
        <v>4088200100</v>
      </c>
      <c r="B139" s="1087">
        <v>2</v>
      </c>
      <c r="C139" s="1087">
        <v>5</v>
      </c>
      <c r="D139" s="1088">
        <v>2</v>
      </c>
      <c r="E139" s="1087" t="s">
        <v>2418</v>
      </c>
      <c r="F139" s="1087">
        <v>143</v>
      </c>
      <c r="G139" s="1087" t="s">
        <v>711</v>
      </c>
      <c r="H139" s="1089">
        <v>1</v>
      </c>
      <c r="I139">
        <v>13101</v>
      </c>
      <c r="J139">
        <v>1</v>
      </c>
      <c r="K139">
        <v>2020</v>
      </c>
      <c r="L139" s="1090">
        <v>2</v>
      </c>
      <c r="M139" s="1090">
        <v>2</v>
      </c>
      <c r="N139" t="s">
        <v>2419</v>
      </c>
      <c r="O139">
        <v>13</v>
      </c>
      <c r="P139">
        <v>135637.12</v>
      </c>
      <c r="Q139">
        <v>0</v>
      </c>
      <c r="R139">
        <v>135637.12</v>
      </c>
      <c r="S139">
        <v>122296.47</v>
      </c>
      <c r="T139">
        <v>122296.47</v>
      </c>
      <c r="U139" s="1091">
        <v>122296.47</v>
      </c>
      <c r="V139" s="1091">
        <v>122296.47</v>
      </c>
    </row>
    <row r="140" spans="1:22" x14ac:dyDescent="0.25">
      <c r="A140">
        <v>4088200100</v>
      </c>
      <c r="B140" s="1087">
        <v>2</v>
      </c>
      <c r="C140" s="1087">
        <v>5</v>
      </c>
      <c r="D140" s="1088">
        <v>2</v>
      </c>
      <c r="E140" s="1087" t="s">
        <v>2418</v>
      </c>
      <c r="F140" s="1087">
        <v>143</v>
      </c>
      <c r="G140" s="1087" t="s">
        <v>711</v>
      </c>
      <c r="H140" s="1089">
        <v>1</v>
      </c>
      <c r="I140">
        <v>13101</v>
      </c>
      <c r="J140">
        <v>1</v>
      </c>
      <c r="K140">
        <v>2020</v>
      </c>
      <c r="L140" s="1090">
        <v>2</v>
      </c>
      <c r="M140" s="1090">
        <v>2</v>
      </c>
      <c r="N140" t="s">
        <v>2419</v>
      </c>
      <c r="O140">
        <v>13</v>
      </c>
      <c r="P140">
        <v>21904.47</v>
      </c>
      <c r="Q140">
        <v>0</v>
      </c>
      <c r="R140">
        <v>21904.47</v>
      </c>
      <c r="S140">
        <v>18784.439999999999</v>
      </c>
      <c r="T140">
        <v>18784.439999999999</v>
      </c>
      <c r="U140" s="1091">
        <v>18784.439999999999</v>
      </c>
      <c r="V140" s="1091">
        <v>18784.439999999999</v>
      </c>
    </row>
    <row r="141" spans="1:22" x14ac:dyDescent="0.25">
      <c r="A141">
        <v>4088200100</v>
      </c>
      <c r="B141" s="1087">
        <v>2</v>
      </c>
      <c r="C141" s="1087">
        <v>5</v>
      </c>
      <c r="D141" s="1088">
        <v>2</v>
      </c>
      <c r="E141" s="1087" t="s">
        <v>2418</v>
      </c>
      <c r="F141" s="1087">
        <v>143</v>
      </c>
      <c r="G141" s="1087" t="s">
        <v>711</v>
      </c>
      <c r="H141" s="1089">
        <v>1</v>
      </c>
      <c r="I141">
        <v>13101</v>
      </c>
      <c r="J141">
        <v>1</v>
      </c>
      <c r="K141">
        <v>2020</v>
      </c>
      <c r="L141" s="1090">
        <v>2</v>
      </c>
      <c r="M141" s="1090">
        <v>2</v>
      </c>
      <c r="N141" t="s">
        <v>2419</v>
      </c>
      <c r="O141">
        <v>13</v>
      </c>
      <c r="P141">
        <v>16727.13</v>
      </c>
      <c r="Q141">
        <v>0</v>
      </c>
      <c r="R141">
        <v>16727.13</v>
      </c>
      <c r="S141">
        <v>11641.02</v>
      </c>
      <c r="T141">
        <v>11641.02</v>
      </c>
      <c r="U141" s="1091">
        <v>11641.02</v>
      </c>
      <c r="V141" s="1091">
        <v>11641.02</v>
      </c>
    </row>
    <row r="142" spans="1:22" x14ac:dyDescent="0.25">
      <c r="A142">
        <v>4088200100</v>
      </c>
      <c r="B142" s="1087">
        <v>2</v>
      </c>
      <c r="C142" s="1087">
        <v>5</v>
      </c>
      <c r="D142" s="1088">
        <v>2</v>
      </c>
      <c r="E142" s="1087" t="s">
        <v>2418</v>
      </c>
      <c r="F142" s="1087">
        <v>143</v>
      </c>
      <c r="G142" s="1087" t="s">
        <v>711</v>
      </c>
      <c r="H142" s="1089">
        <v>1</v>
      </c>
      <c r="I142">
        <v>13101</v>
      </c>
      <c r="J142">
        <v>1</v>
      </c>
      <c r="K142">
        <v>2020</v>
      </c>
      <c r="L142" s="1090">
        <v>2</v>
      </c>
      <c r="M142" s="1090">
        <v>2</v>
      </c>
      <c r="N142" t="s">
        <v>2419</v>
      </c>
      <c r="O142">
        <v>13</v>
      </c>
      <c r="P142">
        <v>24824.49</v>
      </c>
      <c r="Q142">
        <v>0</v>
      </c>
      <c r="R142">
        <v>24824.49</v>
      </c>
      <c r="S142">
        <v>19289.16</v>
      </c>
      <c r="T142">
        <v>19289.16</v>
      </c>
      <c r="U142" s="1091">
        <v>19289.16</v>
      </c>
      <c r="V142" s="1091">
        <v>19289.16</v>
      </c>
    </row>
    <row r="143" spans="1:22" x14ac:dyDescent="0.25">
      <c r="A143">
        <v>4088200100</v>
      </c>
      <c r="B143" s="1087">
        <v>2</v>
      </c>
      <c r="C143" s="1087">
        <v>5</v>
      </c>
      <c r="D143" s="1088">
        <v>2</v>
      </c>
      <c r="E143" s="1087" t="s">
        <v>2418</v>
      </c>
      <c r="F143" s="1087">
        <v>143</v>
      </c>
      <c r="G143" s="1087" t="s">
        <v>711</v>
      </c>
      <c r="H143" s="1089">
        <v>1</v>
      </c>
      <c r="I143">
        <v>13101</v>
      </c>
      <c r="J143">
        <v>1</v>
      </c>
      <c r="K143">
        <v>2020</v>
      </c>
      <c r="L143" s="1090">
        <v>2</v>
      </c>
      <c r="M143" s="1090">
        <v>2</v>
      </c>
      <c r="N143" t="s">
        <v>2419</v>
      </c>
      <c r="O143">
        <v>13</v>
      </c>
      <c r="P143">
        <v>195435.96</v>
      </c>
      <c r="Q143">
        <v>0</v>
      </c>
      <c r="R143">
        <v>195435.96</v>
      </c>
      <c r="S143">
        <v>155676.5</v>
      </c>
      <c r="T143">
        <v>155676.5</v>
      </c>
      <c r="U143" s="1091">
        <v>155676.5</v>
      </c>
      <c r="V143" s="1091">
        <v>155676.5</v>
      </c>
    </row>
    <row r="144" spans="1:22" x14ac:dyDescent="0.25">
      <c r="A144">
        <v>4088200100</v>
      </c>
      <c r="B144" s="1087">
        <v>2</v>
      </c>
      <c r="C144" s="1087">
        <v>5</v>
      </c>
      <c r="D144" s="1088">
        <v>2</v>
      </c>
      <c r="E144" s="1087" t="s">
        <v>2418</v>
      </c>
      <c r="F144" s="1087">
        <v>143</v>
      </c>
      <c r="G144" s="1087" t="s">
        <v>711</v>
      </c>
      <c r="H144" s="1089">
        <v>1</v>
      </c>
      <c r="I144">
        <v>13101</v>
      </c>
      <c r="J144">
        <v>1</v>
      </c>
      <c r="K144">
        <v>2020</v>
      </c>
      <c r="L144" s="1090">
        <v>2</v>
      </c>
      <c r="M144" s="1090">
        <v>2</v>
      </c>
      <c r="N144" t="s">
        <v>2419</v>
      </c>
      <c r="O144">
        <v>13</v>
      </c>
      <c r="P144">
        <v>10287.81</v>
      </c>
      <c r="Q144">
        <v>0</v>
      </c>
      <c r="R144">
        <v>10287.81</v>
      </c>
      <c r="S144">
        <v>8118.69</v>
      </c>
      <c r="T144">
        <v>8118.69</v>
      </c>
      <c r="U144" s="1091">
        <v>8118.69</v>
      </c>
      <c r="V144" s="1091">
        <v>8118.69</v>
      </c>
    </row>
    <row r="145" spans="1:22" x14ac:dyDescent="0.25">
      <c r="A145">
        <v>4088200100</v>
      </c>
      <c r="B145" s="1087">
        <v>2</v>
      </c>
      <c r="C145" s="1087">
        <v>5</v>
      </c>
      <c r="D145" s="1088">
        <v>2</v>
      </c>
      <c r="E145" s="1087" t="s">
        <v>2418</v>
      </c>
      <c r="F145" s="1087">
        <v>143</v>
      </c>
      <c r="G145" s="1087" t="s">
        <v>711</v>
      </c>
      <c r="H145" s="1089">
        <v>1</v>
      </c>
      <c r="I145">
        <v>13101</v>
      </c>
      <c r="J145">
        <v>1</v>
      </c>
      <c r="K145">
        <v>2020</v>
      </c>
      <c r="L145" s="1090">
        <v>2</v>
      </c>
      <c r="M145" s="1090">
        <v>2</v>
      </c>
      <c r="N145" t="s">
        <v>2419</v>
      </c>
      <c r="O145">
        <v>13</v>
      </c>
      <c r="P145">
        <v>87772.35</v>
      </c>
      <c r="Q145">
        <v>0</v>
      </c>
      <c r="R145">
        <v>87772.35</v>
      </c>
      <c r="S145">
        <v>51736.42</v>
      </c>
      <c r="T145">
        <v>51736.42</v>
      </c>
      <c r="U145" s="1091">
        <v>51736.42</v>
      </c>
      <c r="V145" s="1091">
        <v>51736.42</v>
      </c>
    </row>
    <row r="146" spans="1:22" x14ac:dyDescent="0.25">
      <c r="A146">
        <v>4088200100</v>
      </c>
      <c r="B146" s="1087">
        <v>2</v>
      </c>
      <c r="C146" s="1087">
        <v>5</v>
      </c>
      <c r="D146" s="1088">
        <v>2</v>
      </c>
      <c r="E146" s="1087" t="s">
        <v>2418</v>
      </c>
      <c r="F146" s="1087">
        <v>143</v>
      </c>
      <c r="G146" s="1087" t="s">
        <v>711</v>
      </c>
      <c r="H146" s="1089">
        <v>1</v>
      </c>
      <c r="I146">
        <v>13101</v>
      </c>
      <c r="J146">
        <v>1</v>
      </c>
      <c r="K146">
        <v>2020</v>
      </c>
      <c r="L146" s="1090">
        <v>2</v>
      </c>
      <c r="M146" s="1090">
        <v>2</v>
      </c>
      <c r="N146" t="s">
        <v>2419</v>
      </c>
      <c r="O146">
        <v>13</v>
      </c>
      <c r="P146">
        <v>9758.7900000000009</v>
      </c>
      <c r="Q146">
        <v>0</v>
      </c>
      <c r="R146">
        <v>9758.7900000000009</v>
      </c>
      <c r="S146">
        <v>8668.08</v>
      </c>
      <c r="T146">
        <v>8668.08</v>
      </c>
      <c r="U146" s="1091">
        <v>8668.08</v>
      </c>
      <c r="V146" s="1091">
        <v>8668.08</v>
      </c>
    </row>
    <row r="147" spans="1:22" x14ac:dyDescent="0.25">
      <c r="A147">
        <v>4088200100</v>
      </c>
      <c r="B147" s="1087">
        <v>2</v>
      </c>
      <c r="C147" s="1087">
        <v>5</v>
      </c>
      <c r="D147" s="1088">
        <v>2</v>
      </c>
      <c r="E147" s="1087" t="s">
        <v>2418</v>
      </c>
      <c r="F147" s="1087">
        <v>143</v>
      </c>
      <c r="G147" s="1087" t="s">
        <v>711</v>
      </c>
      <c r="H147" s="1089">
        <v>1</v>
      </c>
      <c r="I147">
        <v>13201</v>
      </c>
      <c r="J147">
        <v>1</v>
      </c>
      <c r="K147">
        <v>2020</v>
      </c>
      <c r="L147" s="1090">
        <v>1</v>
      </c>
      <c r="M147" s="1090">
        <v>3</v>
      </c>
      <c r="N147" t="s">
        <v>2420</v>
      </c>
      <c r="O147">
        <v>13</v>
      </c>
      <c r="P147">
        <v>19364.84</v>
      </c>
      <c r="Q147">
        <v>0</v>
      </c>
      <c r="R147">
        <v>19364.84</v>
      </c>
      <c r="S147">
        <v>12275.56</v>
      </c>
      <c r="T147">
        <v>12275.56</v>
      </c>
      <c r="U147" s="1091">
        <v>12275.56</v>
      </c>
      <c r="V147" s="1091">
        <v>12275.56</v>
      </c>
    </row>
    <row r="148" spans="1:22" x14ac:dyDescent="0.25">
      <c r="A148">
        <v>4088200100</v>
      </c>
      <c r="B148" s="1087">
        <v>2</v>
      </c>
      <c r="C148" s="1087">
        <v>5</v>
      </c>
      <c r="D148" s="1088">
        <v>2</v>
      </c>
      <c r="E148" s="1087" t="s">
        <v>2418</v>
      </c>
      <c r="F148" s="1087">
        <v>143</v>
      </c>
      <c r="G148" s="1087" t="s">
        <v>711</v>
      </c>
      <c r="H148" s="1089">
        <v>1</v>
      </c>
      <c r="I148">
        <v>13201</v>
      </c>
      <c r="J148">
        <v>1</v>
      </c>
      <c r="K148">
        <v>2020</v>
      </c>
      <c r="L148" s="1090">
        <v>1</v>
      </c>
      <c r="M148" s="1090">
        <v>3</v>
      </c>
      <c r="N148" t="s">
        <v>2420</v>
      </c>
      <c r="O148">
        <v>13</v>
      </c>
      <c r="P148">
        <v>19638.96</v>
      </c>
      <c r="Q148">
        <v>0</v>
      </c>
      <c r="R148">
        <v>19638.96</v>
      </c>
      <c r="S148">
        <v>11602.1</v>
      </c>
      <c r="T148">
        <v>11602.1</v>
      </c>
      <c r="U148" s="1091">
        <v>11602.1</v>
      </c>
      <c r="V148" s="1091">
        <v>11602.1</v>
      </c>
    </row>
    <row r="149" spans="1:22" x14ac:dyDescent="0.25">
      <c r="A149">
        <v>4088200100</v>
      </c>
      <c r="B149" s="1087">
        <v>2</v>
      </c>
      <c r="C149" s="1087">
        <v>5</v>
      </c>
      <c r="D149" s="1088">
        <v>2</v>
      </c>
      <c r="E149" s="1087" t="s">
        <v>2418</v>
      </c>
      <c r="F149" s="1087">
        <v>143</v>
      </c>
      <c r="G149" s="1087" t="s">
        <v>711</v>
      </c>
      <c r="H149" s="1089">
        <v>1</v>
      </c>
      <c r="I149">
        <v>13201</v>
      </c>
      <c r="J149">
        <v>1</v>
      </c>
      <c r="K149">
        <v>2020</v>
      </c>
      <c r="L149" s="1090">
        <v>1</v>
      </c>
      <c r="M149" s="1090">
        <v>3</v>
      </c>
      <c r="N149" t="s">
        <v>2420</v>
      </c>
      <c r="O149">
        <v>13</v>
      </c>
      <c r="P149">
        <v>19690.939999999999</v>
      </c>
      <c r="Q149">
        <v>0</v>
      </c>
      <c r="R149">
        <v>19690.939999999999</v>
      </c>
      <c r="S149">
        <v>11315.8</v>
      </c>
      <c r="T149">
        <v>11315.8</v>
      </c>
      <c r="U149" s="1091">
        <v>11315.8</v>
      </c>
      <c r="V149" s="1091">
        <v>11315.8</v>
      </c>
    </row>
    <row r="150" spans="1:22" x14ac:dyDescent="0.25">
      <c r="A150">
        <v>4088200100</v>
      </c>
      <c r="B150" s="1087">
        <v>2</v>
      </c>
      <c r="C150" s="1087">
        <v>5</v>
      </c>
      <c r="D150" s="1088">
        <v>2</v>
      </c>
      <c r="E150" s="1087" t="s">
        <v>2418</v>
      </c>
      <c r="F150" s="1087">
        <v>143</v>
      </c>
      <c r="G150" s="1087" t="s">
        <v>711</v>
      </c>
      <c r="H150" s="1089">
        <v>1</v>
      </c>
      <c r="I150">
        <v>13201</v>
      </c>
      <c r="J150">
        <v>1</v>
      </c>
      <c r="K150">
        <v>2020</v>
      </c>
      <c r="L150" s="1090">
        <v>1</v>
      </c>
      <c r="M150" s="1090">
        <v>3</v>
      </c>
      <c r="N150" t="s">
        <v>2420</v>
      </c>
      <c r="O150">
        <v>13</v>
      </c>
      <c r="P150">
        <v>130185.09</v>
      </c>
      <c r="Q150">
        <v>0</v>
      </c>
      <c r="R150">
        <v>130185.09</v>
      </c>
      <c r="S150">
        <v>85087</v>
      </c>
      <c r="T150">
        <v>85087</v>
      </c>
      <c r="U150" s="1091">
        <v>85087</v>
      </c>
      <c r="V150" s="1091">
        <v>85087</v>
      </c>
    </row>
    <row r="151" spans="1:22" x14ac:dyDescent="0.25">
      <c r="A151">
        <v>4088200100</v>
      </c>
      <c r="B151" s="1087">
        <v>2</v>
      </c>
      <c r="C151" s="1087">
        <v>5</v>
      </c>
      <c r="D151" s="1088">
        <v>2</v>
      </c>
      <c r="E151" s="1087" t="s">
        <v>2418</v>
      </c>
      <c r="F151" s="1087">
        <v>143</v>
      </c>
      <c r="G151" s="1087" t="s">
        <v>711</v>
      </c>
      <c r="H151" s="1089">
        <v>1</v>
      </c>
      <c r="I151">
        <v>13201</v>
      </c>
      <c r="J151">
        <v>1</v>
      </c>
      <c r="K151">
        <v>2020</v>
      </c>
      <c r="L151" s="1090">
        <v>1</v>
      </c>
      <c r="M151" s="1090">
        <v>3</v>
      </c>
      <c r="N151" t="s">
        <v>2420</v>
      </c>
      <c r="O151">
        <v>13</v>
      </c>
      <c r="P151">
        <v>87019.4</v>
      </c>
      <c r="Q151">
        <v>0</v>
      </c>
      <c r="R151">
        <v>87019.4</v>
      </c>
      <c r="S151">
        <v>48295.839999999997</v>
      </c>
      <c r="T151">
        <v>48295.839999999997</v>
      </c>
      <c r="U151" s="1091">
        <v>48295.839999999997</v>
      </c>
      <c r="V151" s="1091">
        <v>48295.839999999997</v>
      </c>
    </row>
    <row r="152" spans="1:22" x14ac:dyDescent="0.25">
      <c r="A152">
        <v>4088200100</v>
      </c>
      <c r="B152" s="1087">
        <v>2</v>
      </c>
      <c r="C152" s="1087">
        <v>5</v>
      </c>
      <c r="D152" s="1088">
        <v>2</v>
      </c>
      <c r="E152" s="1087" t="s">
        <v>2418</v>
      </c>
      <c r="F152" s="1087">
        <v>143</v>
      </c>
      <c r="G152" s="1087" t="s">
        <v>711</v>
      </c>
      <c r="H152" s="1089">
        <v>1</v>
      </c>
      <c r="I152">
        <v>13201</v>
      </c>
      <c r="J152">
        <v>1</v>
      </c>
      <c r="K152">
        <v>2020</v>
      </c>
      <c r="L152" s="1090">
        <v>1</v>
      </c>
      <c r="M152" s="1090">
        <v>3</v>
      </c>
      <c r="N152" t="s">
        <v>2420</v>
      </c>
      <c r="O152">
        <v>13</v>
      </c>
      <c r="P152">
        <v>23656.89</v>
      </c>
      <c r="Q152">
        <v>0</v>
      </c>
      <c r="R152">
        <v>23656.89</v>
      </c>
      <c r="S152">
        <v>13363.71</v>
      </c>
      <c r="T152">
        <v>13363.71</v>
      </c>
      <c r="U152" s="1091">
        <v>13363.71</v>
      </c>
      <c r="V152" s="1091">
        <v>13363.71</v>
      </c>
    </row>
    <row r="153" spans="1:22" x14ac:dyDescent="0.25">
      <c r="A153">
        <v>4088200100</v>
      </c>
      <c r="B153" s="1087">
        <v>2</v>
      </c>
      <c r="C153" s="1087">
        <v>5</v>
      </c>
      <c r="D153" s="1088">
        <v>2</v>
      </c>
      <c r="E153" s="1087" t="s">
        <v>2418</v>
      </c>
      <c r="F153" s="1087">
        <v>143</v>
      </c>
      <c r="G153" s="1087" t="s">
        <v>711</v>
      </c>
      <c r="H153" s="1089">
        <v>1</v>
      </c>
      <c r="I153">
        <v>13201</v>
      </c>
      <c r="J153">
        <v>1</v>
      </c>
      <c r="K153">
        <v>2020</v>
      </c>
      <c r="L153" s="1090">
        <v>1</v>
      </c>
      <c r="M153" s="1090">
        <v>3</v>
      </c>
      <c r="N153" t="s">
        <v>2420</v>
      </c>
      <c r="O153">
        <v>13</v>
      </c>
      <c r="P153">
        <v>68069.850000000006</v>
      </c>
      <c r="Q153">
        <v>0</v>
      </c>
      <c r="R153">
        <v>68069.850000000006</v>
      </c>
      <c r="S153">
        <v>39091.800000000003</v>
      </c>
      <c r="T153">
        <v>39091.800000000003</v>
      </c>
      <c r="U153" s="1091">
        <v>39091.800000000003</v>
      </c>
      <c r="V153" s="1091">
        <v>39091.800000000003</v>
      </c>
    </row>
    <row r="154" spans="1:22" x14ac:dyDescent="0.25">
      <c r="A154">
        <v>4088200100</v>
      </c>
      <c r="B154" s="1087">
        <v>2</v>
      </c>
      <c r="C154" s="1087">
        <v>5</v>
      </c>
      <c r="D154" s="1088">
        <v>2</v>
      </c>
      <c r="E154" s="1087" t="s">
        <v>2418</v>
      </c>
      <c r="F154" s="1087">
        <v>143</v>
      </c>
      <c r="G154" s="1087" t="s">
        <v>711</v>
      </c>
      <c r="H154" s="1089">
        <v>1</v>
      </c>
      <c r="I154">
        <v>13201</v>
      </c>
      <c r="J154">
        <v>1</v>
      </c>
      <c r="K154">
        <v>2020</v>
      </c>
      <c r="L154" s="1090">
        <v>1</v>
      </c>
      <c r="M154" s="1090">
        <v>3</v>
      </c>
      <c r="N154" t="s">
        <v>2420</v>
      </c>
      <c r="O154">
        <v>13</v>
      </c>
      <c r="P154">
        <v>0</v>
      </c>
      <c r="Q154">
        <v>0</v>
      </c>
      <c r="R154">
        <v>0</v>
      </c>
      <c r="S154">
        <v>0</v>
      </c>
      <c r="T154">
        <v>0</v>
      </c>
      <c r="U154" s="1091">
        <v>0</v>
      </c>
      <c r="V154" s="1091">
        <v>15151.05</v>
      </c>
    </row>
    <row r="155" spans="1:22" x14ac:dyDescent="0.25">
      <c r="A155">
        <v>4088200100</v>
      </c>
      <c r="B155" s="1087">
        <v>2</v>
      </c>
      <c r="C155" s="1087">
        <v>5</v>
      </c>
      <c r="D155" s="1088">
        <v>2</v>
      </c>
      <c r="E155" s="1087" t="s">
        <v>2418</v>
      </c>
      <c r="F155" s="1087">
        <v>143</v>
      </c>
      <c r="G155" s="1087" t="s">
        <v>711</v>
      </c>
      <c r="H155" s="1089">
        <v>1</v>
      </c>
      <c r="I155">
        <v>13201</v>
      </c>
      <c r="J155">
        <v>1</v>
      </c>
      <c r="K155">
        <v>2020</v>
      </c>
      <c r="L155" s="1090">
        <v>1</v>
      </c>
      <c r="M155" s="1090">
        <v>3</v>
      </c>
      <c r="N155" t="s">
        <v>2420</v>
      </c>
      <c r="O155">
        <v>13</v>
      </c>
      <c r="P155">
        <v>0</v>
      </c>
      <c r="Q155">
        <v>0</v>
      </c>
      <c r="R155">
        <v>0</v>
      </c>
      <c r="S155">
        <v>0</v>
      </c>
      <c r="T155">
        <v>0</v>
      </c>
      <c r="U155" s="1091">
        <v>15151.05</v>
      </c>
      <c r="V155" s="1091">
        <v>0</v>
      </c>
    </row>
    <row r="156" spans="1:22" x14ac:dyDescent="0.25">
      <c r="A156">
        <v>4088200100</v>
      </c>
      <c r="B156" s="1087">
        <v>2</v>
      </c>
      <c r="C156" s="1087">
        <v>5</v>
      </c>
      <c r="D156" s="1088">
        <v>2</v>
      </c>
      <c r="E156" s="1087" t="s">
        <v>2418</v>
      </c>
      <c r="F156" s="1087">
        <v>143</v>
      </c>
      <c r="G156" s="1087" t="s">
        <v>711</v>
      </c>
      <c r="H156" s="1089">
        <v>1</v>
      </c>
      <c r="I156">
        <v>13201</v>
      </c>
      <c r="J156">
        <v>1</v>
      </c>
      <c r="K156">
        <v>2020</v>
      </c>
      <c r="L156" s="1090">
        <v>1</v>
      </c>
      <c r="M156" s="1090">
        <v>3</v>
      </c>
      <c r="N156" t="s">
        <v>2420</v>
      </c>
      <c r="O156">
        <v>13</v>
      </c>
      <c r="P156">
        <v>0</v>
      </c>
      <c r="Q156">
        <v>0</v>
      </c>
      <c r="R156">
        <v>0</v>
      </c>
      <c r="S156">
        <v>0</v>
      </c>
      <c r="T156">
        <v>0</v>
      </c>
      <c r="U156" s="1091">
        <v>0</v>
      </c>
      <c r="V156" s="1091">
        <v>0</v>
      </c>
    </row>
    <row r="157" spans="1:22" x14ac:dyDescent="0.25">
      <c r="A157">
        <v>4088200100</v>
      </c>
      <c r="B157" s="1087">
        <v>2</v>
      </c>
      <c r="C157" s="1087">
        <v>5</v>
      </c>
      <c r="D157" s="1088">
        <v>2</v>
      </c>
      <c r="E157" s="1087" t="s">
        <v>2418</v>
      </c>
      <c r="F157" s="1087">
        <v>143</v>
      </c>
      <c r="G157" s="1087" t="s">
        <v>711</v>
      </c>
      <c r="H157" s="1089">
        <v>1</v>
      </c>
      <c r="I157">
        <v>13201</v>
      </c>
      <c r="J157">
        <v>1</v>
      </c>
      <c r="K157">
        <v>2020</v>
      </c>
      <c r="L157" s="1090">
        <v>1</v>
      </c>
      <c r="M157" s="1090">
        <v>3</v>
      </c>
      <c r="N157" t="s">
        <v>2420</v>
      </c>
      <c r="O157">
        <v>13</v>
      </c>
      <c r="P157">
        <v>0</v>
      </c>
      <c r="Q157">
        <v>0</v>
      </c>
      <c r="R157">
        <v>0</v>
      </c>
      <c r="S157">
        <v>0</v>
      </c>
      <c r="T157">
        <v>0</v>
      </c>
      <c r="U157" s="1091">
        <v>0</v>
      </c>
      <c r="V157" s="1091">
        <v>0</v>
      </c>
    </row>
    <row r="158" spans="1:22" x14ac:dyDescent="0.25">
      <c r="A158">
        <v>4088200100</v>
      </c>
      <c r="B158" s="1087">
        <v>2</v>
      </c>
      <c r="C158" s="1087">
        <v>5</v>
      </c>
      <c r="D158" s="1088">
        <v>2</v>
      </c>
      <c r="E158" s="1087" t="s">
        <v>2418</v>
      </c>
      <c r="F158" s="1087">
        <v>143</v>
      </c>
      <c r="G158" s="1087" t="s">
        <v>711</v>
      </c>
      <c r="H158" s="1089">
        <v>1</v>
      </c>
      <c r="I158">
        <v>13201</v>
      </c>
      <c r="J158">
        <v>1</v>
      </c>
      <c r="K158">
        <v>2020</v>
      </c>
      <c r="L158" s="1090">
        <v>1</v>
      </c>
      <c r="M158" s="1090">
        <v>3</v>
      </c>
      <c r="N158" t="s">
        <v>2420</v>
      </c>
      <c r="O158">
        <v>13</v>
      </c>
      <c r="P158">
        <v>0</v>
      </c>
      <c r="Q158">
        <v>0</v>
      </c>
      <c r="R158">
        <v>0</v>
      </c>
      <c r="S158">
        <v>15151.05</v>
      </c>
      <c r="T158">
        <v>15151.05</v>
      </c>
      <c r="U158" s="1091">
        <v>0</v>
      </c>
      <c r="V158" s="1091">
        <v>0</v>
      </c>
    </row>
    <row r="159" spans="1:22" x14ac:dyDescent="0.25">
      <c r="A159">
        <v>4088200100</v>
      </c>
      <c r="B159" s="1087">
        <v>2</v>
      </c>
      <c r="C159" s="1087">
        <v>5</v>
      </c>
      <c r="D159" s="1088">
        <v>2</v>
      </c>
      <c r="E159" s="1087" t="s">
        <v>2418</v>
      </c>
      <c r="F159" s="1087">
        <v>143</v>
      </c>
      <c r="G159" s="1087" t="s">
        <v>711</v>
      </c>
      <c r="H159" s="1089">
        <v>1</v>
      </c>
      <c r="I159">
        <v>13201</v>
      </c>
      <c r="J159">
        <v>1</v>
      </c>
      <c r="K159">
        <v>2020</v>
      </c>
      <c r="L159" s="1090">
        <v>1</v>
      </c>
      <c r="M159" s="1090">
        <v>3</v>
      </c>
      <c r="N159" t="s">
        <v>2420</v>
      </c>
      <c r="O159">
        <v>13</v>
      </c>
      <c r="P159">
        <v>0</v>
      </c>
      <c r="Q159">
        <v>15151.05</v>
      </c>
      <c r="R159">
        <v>15151.05</v>
      </c>
      <c r="S159">
        <v>0</v>
      </c>
      <c r="T159">
        <v>0</v>
      </c>
      <c r="U159" s="1091">
        <v>0</v>
      </c>
      <c r="V159" s="1091">
        <v>0</v>
      </c>
    </row>
    <row r="160" spans="1:22" x14ac:dyDescent="0.25">
      <c r="A160">
        <v>4088200100</v>
      </c>
      <c r="B160" s="1087">
        <v>2</v>
      </c>
      <c r="C160" s="1087">
        <v>5</v>
      </c>
      <c r="D160" s="1088">
        <v>2</v>
      </c>
      <c r="E160" s="1087" t="s">
        <v>2418</v>
      </c>
      <c r="F160" s="1087">
        <v>143</v>
      </c>
      <c r="G160" s="1087" t="s">
        <v>711</v>
      </c>
      <c r="H160" s="1089">
        <v>1</v>
      </c>
      <c r="I160">
        <v>13201</v>
      </c>
      <c r="J160">
        <v>1</v>
      </c>
      <c r="K160">
        <v>2020</v>
      </c>
      <c r="L160" s="1090">
        <v>1</v>
      </c>
      <c r="M160" s="1090">
        <v>3</v>
      </c>
      <c r="N160" t="s">
        <v>2420</v>
      </c>
      <c r="O160">
        <v>13</v>
      </c>
      <c r="P160">
        <v>17614.8</v>
      </c>
      <c r="Q160">
        <v>0</v>
      </c>
      <c r="R160">
        <v>17614.8</v>
      </c>
      <c r="S160">
        <v>8497.35</v>
      </c>
      <c r="T160">
        <v>8497.35</v>
      </c>
      <c r="U160" s="1091">
        <v>8497.35</v>
      </c>
      <c r="V160" s="1091">
        <v>8497.35</v>
      </c>
    </row>
    <row r="161" spans="1:22" x14ac:dyDescent="0.25">
      <c r="A161">
        <v>4088200100</v>
      </c>
      <c r="B161" s="1087">
        <v>2</v>
      </c>
      <c r="C161" s="1087">
        <v>5</v>
      </c>
      <c r="D161" s="1088">
        <v>2</v>
      </c>
      <c r="E161" s="1087" t="s">
        <v>2418</v>
      </c>
      <c r="F161" s="1087">
        <v>143</v>
      </c>
      <c r="G161" s="1087" t="s">
        <v>711</v>
      </c>
      <c r="H161" s="1089">
        <v>1</v>
      </c>
      <c r="I161">
        <v>13201</v>
      </c>
      <c r="J161">
        <v>1</v>
      </c>
      <c r="K161">
        <v>2020</v>
      </c>
      <c r="L161" s="1090">
        <v>1</v>
      </c>
      <c r="M161" s="1090">
        <v>3</v>
      </c>
      <c r="N161" t="s">
        <v>2420</v>
      </c>
      <c r="O161">
        <v>13</v>
      </c>
      <c r="P161">
        <v>0</v>
      </c>
      <c r="Q161">
        <v>0</v>
      </c>
      <c r="R161">
        <v>0</v>
      </c>
      <c r="S161">
        <v>0</v>
      </c>
      <c r="T161">
        <v>0</v>
      </c>
      <c r="U161" s="1091">
        <v>0</v>
      </c>
      <c r="V161" s="1091">
        <v>3675.38</v>
      </c>
    </row>
    <row r="162" spans="1:22" x14ac:dyDescent="0.25">
      <c r="A162">
        <v>4088200100</v>
      </c>
      <c r="B162" s="1087">
        <v>2</v>
      </c>
      <c r="C162" s="1087">
        <v>5</v>
      </c>
      <c r="D162" s="1088">
        <v>2</v>
      </c>
      <c r="E162" s="1087" t="s">
        <v>2418</v>
      </c>
      <c r="F162" s="1087">
        <v>143</v>
      </c>
      <c r="G162" s="1087" t="s">
        <v>711</v>
      </c>
      <c r="H162" s="1089">
        <v>1</v>
      </c>
      <c r="I162">
        <v>13201</v>
      </c>
      <c r="J162">
        <v>1</v>
      </c>
      <c r="K162">
        <v>2020</v>
      </c>
      <c r="L162" s="1090">
        <v>1</v>
      </c>
      <c r="M162" s="1090">
        <v>3</v>
      </c>
      <c r="N162" t="s">
        <v>2420</v>
      </c>
      <c r="O162">
        <v>13</v>
      </c>
      <c r="P162">
        <v>0</v>
      </c>
      <c r="Q162">
        <v>0</v>
      </c>
      <c r="R162">
        <v>0</v>
      </c>
      <c r="S162">
        <v>0</v>
      </c>
      <c r="T162">
        <v>0</v>
      </c>
      <c r="U162" s="1091">
        <v>3675.38</v>
      </c>
      <c r="V162" s="1091">
        <v>0</v>
      </c>
    </row>
    <row r="163" spans="1:22" x14ac:dyDescent="0.25">
      <c r="A163">
        <v>4088200100</v>
      </c>
      <c r="B163" s="1087">
        <v>2</v>
      </c>
      <c r="C163" s="1087">
        <v>5</v>
      </c>
      <c r="D163" s="1088">
        <v>2</v>
      </c>
      <c r="E163" s="1087" t="s">
        <v>2418</v>
      </c>
      <c r="F163" s="1087">
        <v>143</v>
      </c>
      <c r="G163" s="1087" t="s">
        <v>711</v>
      </c>
      <c r="H163" s="1089">
        <v>1</v>
      </c>
      <c r="I163">
        <v>13201</v>
      </c>
      <c r="J163">
        <v>1</v>
      </c>
      <c r="K163">
        <v>2020</v>
      </c>
      <c r="L163" s="1090">
        <v>1</v>
      </c>
      <c r="M163" s="1090">
        <v>3</v>
      </c>
      <c r="N163" t="s">
        <v>2420</v>
      </c>
      <c r="O163">
        <v>13</v>
      </c>
      <c r="P163">
        <v>0</v>
      </c>
      <c r="Q163">
        <v>0</v>
      </c>
      <c r="R163">
        <v>0</v>
      </c>
      <c r="S163">
        <v>0</v>
      </c>
      <c r="T163">
        <v>0</v>
      </c>
      <c r="U163" s="1091">
        <v>0</v>
      </c>
      <c r="V163" s="1091">
        <v>0</v>
      </c>
    </row>
    <row r="164" spans="1:22" x14ac:dyDescent="0.25">
      <c r="A164">
        <v>4088200100</v>
      </c>
      <c r="B164" s="1087">
        <v>2</v>
      </c>
      <c r="C164" s="1087">
        <v>5</v>
      </c>
      <c r="D164" s="1088">
        <v>2</v>
      </c>
      <c r="E164" s="1087" t="s">
        <v>2418</v>
      </c>
      <c r="F164" s="1087">
        <v>143</v>
      </c>
      <c r="G164" s="1087" t="s">
        <v>711</v>
      </c>
      <c r="H164" s="1089">
        <v>1</v>
      </c>
      <c r="I164">
        <v>13201</v>
      </c>
      <c r="J164">
        <v>1</v>
      </c>
      <c r="K164">
        <v>2020</v>
      </c>
      <c r="L164" s="1090">
        <v>1</v>
      </c>
      <c r="M164" s="1090">
        <v>3</v>
      </c>
      <c r="N164" t="s">
        <v>2420</v>
      </c>
      <c r="O164">
        <v>13</v>
      </c>
      <c r="P164">
        <v>0</v>
      </c>
      <c r="Q164">
        <v>0</v>
      </c>
      <c r="R164">
        <v>0</v>
      </c>
      <c r="S164">
        <v>0</v>
      </c>
      <c r="T164">
        <v>0</v>
      </c>
      <c r="U164" s="1091">
        <v>0</v>
      </c>
      <c r="V164" s="1091">
        <v>0</v>
      </c>
    </row>
    <row r="165" spans="1:22" x14ac:dyDescent="0.25">
      <c r="A165">
        <v>4088200100</v>
      </c>
      <c r="B165" s="1087">
        <v>2</v>
      </c>
      <c r="C165" s="1087">
        <v>5</v>
      </c>
      <c r="D165" s="1088">
        <v>2</v>
      </c>
      <c r="E165" s="1087" t="s">
        <v>2418</v>
      </c>
      <c r="F165" s="1087">
        <v>143</v>
      </c>
      <c r="G165" s="1087" t="s">
        <v>711</v>
      </c>
      <c r="H165" s="1089">
        <v>1</v>
      </c>
      <c r="I165">
        <v>13201</v>
      </c>
      <c r="J165">
        <v>1</v>
      </c>
      <c r="K165">
        <v>2020</v>
      </c>
      <c r="L165" s="1090">
        <v>1</v>
      </c>
      <c r="M165" s="1090">
        <v>3</v>
      </c>
      <c r="N165" t="s">
        <v>2420</v>
      </c>
      <c r="O165">
        <v>13</v>
      </c>
      <c r="P165">
        <v>0</v>
      </c>
      <c r="Q165">
        <v>0</v>
      </c>
      <c r="R165">
        <v>0</v>
      </c>
      <c r="S165">
        <v>3675.38</v>
      </c>
      <c r="T165">
        <v>3675.38</v>
      </c>
      <c r="U165" s="1091">
        <v>0</v>
      </c>
      <c r="V165" s="1091">
        <v>0</v>
      </c>
    </row>
    <row r="166" spans="1:22" x14ac:dyDescent="0.25">
      <c r="A166">
        <v>4088200100</v>
      </c>
      <c r="B166" s="1087">
        <v>2</v>
      </c>
      <c r="C166" s="1087">
        <v>5</v>
      </c>
      <c r="D166" s="1088">
        <v>2</v>
      </c>
      <c r="E166" s="1087" t="s">
        <v>2418</v>
      </c>
      <c r="F166" s="1087">
        <v>143</v>
      </c>
      <c r="G166" s="1087" t="s">
        <v>711</v>
      </c>
      <c r="H166" s="1089">
        <v>1</v>
      </c>
      <c r="I166">
        <v>13201</v>
      </c>
      <c r="J166">
        <v>1</v>
      </c>
      <c r="K166">
        <v>2020</v>
      </c>
      <c r="L166" s="1090">
        <v>1</v>
      </c>
      <c r="M166" s="1090">
        <v>3</v>
      </c>
      <c r="N166" t="s">
        <v>2420</v>
      </c>
      <c r="O166">
        <v>13</v>
      </c>
      <c r="P166">
        <v>0</v>
      </c>
      <c r="Q166">
        <v>3675.38</v>
      </c>
      <c r="R166">
        <v>3675.38</v>
      </c>
      <c r="S166">
        <v>0</v>
      </c>
      <c r="T166">
        <v>0</v>
      </c>
      <c r="U166" s="1091">
        <v>0</v>
      </c>
      <c r="V166" s="1091">
        <v>0</v>
      </c>
    </row>
    <row r="167" spans="1:22" x14ac:dyDescent="0.25">
      <c r="A167">
        <v>4088200100</v>
      </c>
      <c r="B167" s="1087">
        <v>2</v>
      </c>
      <c r="C167" s="1087">
        <v>5</v>
      </c>
      <c r="D167" s="1088">
        <v>2</v>
      </c>
      <c r="E167" s="1087" t="s">
        <v>2418</v>
      </c>
      <c r="F167" s="1087">
        <v>143</v>
      </c>
      <c r="G167" s="1087" t="s">
        <v>711</v>
      </c>
      <c r="H167" s="1089">
        <v>1</v>
      </c>
      <c r="I167">
        <v>13201</v>
      </c>
      <c r="J167">
        <v>1</v>
      </c>
      <c r="K167">
        <v>2020</v>
      </c>
      <c r="L167" s="1090">
        <v>1</v>
      </c>
      <c r="M167" s="1090">
        <v>1</v>
      </c>
      <c r="N167" t="s">
        <v>2421</v>
      </c>
      <c r="O167">
        <v>13</v>
      </c>
      <c r="P167">
        <v>2827.36</v>
      </c>
      <c r="Q167">
        <v>0</v>
      </c>
      <c r="R167">
        <v>2827.36</v>
      </c>
      <c r="S167">
        <v>0</v>
      </c>
      <c r="T167">
        <v>0</v>
      </c>
      <c r="U167" s="1091">
        <v>0</v>
      </c>
      <c r="V167" s="1091">
        <v>0</v>
      </c>
    </row>
    <row r="168" spans="1:22" x14ac:dyDescent="0.25">
      <c r="A168">
        <v>4088200100</v>
      </c>
      <c r="B168" s="1087">
        <v>2</v>
      </c>
      <c r="C168" s="1087">
        <v>5</v>
      </c>
      <c r="D168" s="1088">
        <v>2</v>
      </c>
      <c r="E168" s="1087" t="s">
        <v>2418</v>
      </c>
      <c r="F168" s="1087">
        <v>143</v>
      </c>
      <c r="G168" s="1087" t="s">
        <v>711</v>
      </c>
      <c r="H168" s="1089">
        <v>1</v>
      </c>
      <c r="I168">
        <v>13201</v>
      </c>
      <c r="J168">
        <v>1</v>
      </c>
      <c r="K168">
        <v>2020</v>
      </c>
      <c r="L168" s="1090">
        <v>1</v>
      </c>
      <c r="M168" s="1090">
        <v>3</v>
      </c>
      <c r="N168" t="s">
        <v>2420</v>
      </c>
      <c r="O168">
        <v>13</v>
      </c>
      <c r="P168">
        <v>142336.76999999999</v>
      </c>
      <c r="Q168">
        <v>0</v>
      </c>
      <c r="R168">
        <v>142336.76999999999</v>
      </c>
      <c r="S168">
        <v>88455.98</v>
      </c>
      <c r="T168">
        <v>88455.98</v>
      </c>
      <c r="U168" s="1091">
        <v>88455.98</v>
      </c>
      <c r="V168" s="1091">
        <v>88455.98</v>
      </c>
    </row>
    <row r="169" spans="1:22" x14ac:dyDescent="0.25">
      <c r="A169">
        <v>4088200100</v>
      </c>
      <c r="B169" s="1087">
        <v>2</v>
      </c>
      <c r="C169" s="1087">
        <v>5</v>
      </c>
      <c r="D169" s="1088">
        <v>2</v>
      </c>
      <c r="E169" s="1087" t="s">
        <v>2418</v>
      </c>
      <c r="F169" s="1087">
        <v>143</v>
      </c>
      <c r="G169" s="1087" t="s">
        <v>711</v>
      </c>
      <c r="H169" s="1089">
        <v>1</v>
      </c>
      <c r="I169">
        <v>13201</v>
      </c>
      <c r="J169">
        <v>1</v>
      </c>
      <c r="K169">
        <v>2020</v>
      </c>
      <c r="L169" s="1090">
        <v>1</v>
      </c>
      <c r="M169" s="1090">
        <v>3</v>
      </c>
      <c r="N169" t="s">
        <v>2420</v>
      </c>
      <c r="O169">
        <v>13</v>
      </c>
      <c r="P169">
        <v>13397.72</v>
      </c>
      <c r="Q169">
        <v>0</v>
      </c>
      <c r="R169">
        <v>13397.72</v>
      </c>
      <c r="S169">
        <v>7605.56</v>
      </c>
      <c r="T169">
        <v>7605.56</v>
      </c>
      <c r="U169" s="1091">
        <v>7605.56</v>
      </c>
      <c r="V169" s="1091">
        <v>7605.56</v>
      </c>
    </row>
    <row r="170" spans="1:22" x14ac:dyDescent="0.25">
      <c r="A170">
        <v>4088200100</v>
      </c>
      <c r="B170" s="1087">
        <v>2</v>
      </c>
      <c r="C170" s="1087">
        <v>5</v>
      </c>
      <c r="D170" s="1088">
        <v>2</v>
      </c>
      <c r="E170" s="1087" t="s">
        <v>2418</v>
      </c>
      <c r="F170" s="1087">
        <v>143</v>
      </c>
      <c r="G170" s="1087" t="s">
        <v>711</v>
      </c>
      <c r="H170" s="1089">
        <v>1</v>
      </c>
      <c r="I170">
        <v>13201</v>
      </c>
      <c r="J170">
        <v>1</v>
      </c>
      <c r="K170">
        <v>2020</v>
      </c>
      <c r="L170" s="1090">
        <v>1</v>
      </c>
      <c r="M170" s="1090">
        <v>3</v>
      </c>
      <c r="N170" t="s">
        <v>2420</v>
      </c>
      <c r="O170">
        <v>13</v>
      </c>
      <c r="P170">
        <v>3755.06</v>
      </c>
      <c r="Q170">
        <v>1173.57</v>
      </c>
      <c r="R170">
        <v>4928.63</v>
      </c>
      <c r="S170">
        <v>4246.53</v>
      </c>
      <c r="T170">
        <v>4246.53</v>
      </c>
      <c r="U170" s="1091">
        <v>4246.53</v>
      </c>
      <c r="V170" s="1091">
        <v>4246.53</v>
      </c>
    </row>
    <row r="171" spans="1:22" x14ac:dyDescent="0.25">
      <c r="A171">
        <v>4088200100</v>
      </c>
      <c r="B171" s="1087">
        <v>2</v>
      </c>
      <c r="C171" s="1087">
        <v>5</v>
      </c>
      <c r="D171" s="1088">
        <v>2</v>
      </c>
      <c r="E171" s="1087" t="s">
        <v>2418</v>
      </c>
      <c r="F171" s="1087">
        <v>143</v>
      </c>
      <c r="G171" s="1087" t="s">
        <v>711</v>
      </c>
      <c r="H171" s="1089">
        <v>1</v>
      </c>
      <c r="I171">
        <v>13201</v>
      </c>
      <c r="J171">
        <v>1</v>
      </c>
      <c r="K171">
        <v>2020</v>
      </c>
      <c r="L171" s="1090">
        <v>1</v>
      </c>
      <c r="M171" s="1090">
        <v>3</v>
      </c>
      <c r="N171" t="s">
        <v>2420</v>
      </c>
      <c r="O171">
        <v>13</v>
      </c>
      <c r="P171">
        <v>93009.16</v>
      </c>
      <c r="Q171">
        <v>0</v>
      </c>
      <c r="R171">
        <v>93009.16</v>
      </c>
      <c r="S171">
        <v>37824.99</v>
      </c>
      <c r="T171">
        <v>37824.99</v>
      </c>
      <c r="U171" s="1091">
        <v>37824.99</v>
      </c>
      <c r="V171" s="1091">
        <v>37824.99</v>
      </c>
    </row>
    <row r="172" spans="1:22" x14ac:dyDescent="0.25">
      <c r="A172">
        <v>4088200100</v>
      </c>
      <c r="B172" s="1087">
        <v>2</v>
      </c>
      <c r="C172" s="1087">
        <v>5</v>
      </c>
      <c r="D172" s="1088">
        <v>2</v>
      </c>
      <c r="E172" s="1087" t="s">
        <v>2418</v>
      </c>
      <c r="F172" s="1087">
        <v>143</v>
      </c>
      <c r="G172" s="1087" t="s">
        <v>711</v>
      </c>
      <c r="H172" s="1089">
        <v>1</v>
      </c>
      <c r="I172">
        <v>13201</v>
      </c>
      <c r="J172">
        <v>1</v>
      </c>
      <c r="K172">
        <v>2020</v>
      </c>
      <c r="L172" s="1090">
        <v>1</v>
      </c>
      <c r="M172" s="1090">
        <v>3</v>
      </c>
      <c r="N172" t="s">
        <v>2420</v>
      </c>
      <c r="O172">
        <v>13</v>
      </c>
      <c r="P172">
        <v>349209.36</v>
      </c>
      <c r="Q172">
        <v>-20000</v>
      </c>
      <c r="R172">
        <v>329209.36</v>
      </c>
      <c r="S172">
        <v>192188.89</v>
      </c>
      <c r="T172">
        <v>192188.89</v>
      </c>
      <c r="U172" s="1091">
        <v>192188.89</v>
      </c>
      <c r="V172" s="1091">
        <v>192188.89</v>
      </c>
    </row>
    <row r="173" spans="1:22" x14ac:dyDescent="0.25">
      <c r="A173">
        <v>4088200100</v>
      </c>
      <c r="B173" s="1087">
        <v>2</v>
      </c>
      <c r="C173" s="1087">
        <v>5</v>
      </c>
      <c r="D173" s="1088">
        <v>2</v>
      </c>
      <c r="E173" s="1087" t="s">
        <v>2418</v>
      </c>
      <c r="F173" s="1087">
        <v>143</v>
      </c>
      <c r="G173" s="1087" t="s">
        <v>711</v>
      </c>
      <c r="H173" s="1089">
        <v>1</v>
      </c>
      <c r="I173">
        <v>13201</v>
      </c>
      <c r="J173">
        <v>1</v>
      </c>
      <c r="K173">
        <v>2020</v>
      </c>
      <c r="L173" s="1090">
        <v>1</v>
      </c>
      <c r="M173" s="1090">
        <v>3</v>
      </c>
      <c r="N173" t="s">
        <v>2420</v>
      </c>
      <c r="O173">
        <v>13</v>
      </c>
      <c r="P173">
        <v>228212.78</v>
      </c>
      <c r="Q173">
        <v>0</v>
      </c>
      <c r="R173">
        <v>228212.78</v>
      </c>
      <c r="S173">
        <v>121350.44</v>
      </c>
      <c r="T173">
        <v>121350.44</v>
      </c>
      <c r="U173" s="1091">
        <v>121350.44</v>
      </c>
      <c r="V173" s="1091">
        <v>121350.44</v>
      </c>
    </row>
    <row r="174" spans="1:22" x14ac:dyDescent="0.25">
      <c r="A174">
        <v>4088200100</v>
      </c>
      <c r="B174" s="1087">
        <v>2</v>
      </c>
      <c r="C174" s="1087">
        <v>5</v>
      </c>
      <c r="D174" s="1088">
        <v>2</v>
      </c>
      <c r="E174" s="1087" t="s">
        <v>2418</v>
      </c>
      <c r="F174" s="1087">
        <v>143</v>
      </c>
      <c r="G174" s="1087" t="s">
        <v>711</v>
      </c>
      <c r="H174" s="1089">
        <v>1</v>
      </c>
      <c r="I174">
        <v>13201</v>
      </c>
      <c r="J174">
        <v>1</v>
      </c>
      <c r="K174">
        <v>2020</v>
      </c>
      <c r="L174" s="1090">
        <v>2</v>
      </c>
      <c r="M174" s="1090">
        <v>2</v>
      </c>
      <c r="N174" t="s">
        <v>2419</v>
      </c>
      <c r="O174">
        <v>13</v>
      </c>
      <c r="P174">
        <v>25480.34</v>
      </c>
      <c r="Q174">
        <v>0</v>
      </c>
      <c r="R174">
        <v>25480.34</v>
      </c>
      <c r="S174">
        <v>0</v>
      </c>
      <c r="T174">
        <v>0</v>
      </c>
      <c r="U174" s="1091">
        <v>0</v>
      </c>
      <c r="V174" s="1091">
        <v>0</v>
      </c>
    </row>
    <row r="175" spans="1:22" x14ac:dyDescent="0.25">
      <c r="A175">
        <v>4088200100</v>
      </c>
      <c r="B175" s="1087">
        <v>2</v>
      </c>
      <c r="C175" s="1087">
        <v>5</v>
      </c>
      <c r="D175" s="1088">
        <v>2</v>
      </c>
      <c r="E175" s="1087" t="s">
        <v>2418</v>
      </c>
      <c r="F175" s="1087">
        <v>143</v>
      </c>
      <c r="G175" s="1087" t="s">
        <v>711</v>
      </c>
      <c r="H175" s="1089">
        <v>1</v>
      </c>
      <c r="I175">
        <v>13201</v>
      </c>
      <c r="J175">
        <v>1</v>
      </c>
      <c r="K175">
        <v>2020</v>
      </c>
      <c r="L175" s="1090">
        <v>1</v>
      </c>
      <c r="M175" s="1090">
        <v>3</v>
      </c>
      <c r="N175" t="s">
        <v>2420</v>
      </c>
      <c r="O175">
        <v>13</v>
      </c>
      <c r="P175">
        <v>164069.74</v>
      </c>
      <c r="Q175">
        <v>0</v>
      </c>
      <c r="R175">
        <v>164069.74</v>
      </c>
      <c r="S175">
        <v>77073.64</v>
      </c>
      <c r="T175">
        <v>77073.64</v>
      </c>
      <c r="U175" s="1091">
        <v>77073.64</v>
      </c>
      <c r="V175" s="1091">
        <v>77073.64</v>
      </c>
    </row>
    <row r="176" spans="1:22" x14ac:dyDescent="0.25">
      <c r="A176">
        <v>4088200100</v>
      </c>
      <c r="B176" s="1087">
        <v>2</v>
      </c>
      <c r="C176" s="1087">
        <v>5</v>
      </c>
      <c r="D176" s="1088">
        <v>2</v>
      </c>
      <c r="E176" s="1087" t="s">
        <v>2418</v>
      </c>
      <c r="F176" s="1087">
        <v>143</v>
      </c>
      <c r="G176" s="1087" t="s">
        <v>711</v>
      </c>
      <c r="H176" s="1089">
        <v>1</v>
      </c>
      <c r="I176">
        <v>13202</v>
      </c>
      <c r="J176">
        <v>1</v>
      </c>
      <c r="K176">
        <v>2020</v>
      </c>
      <c r="L176" s="1090">
        <v>2</v>
      </c>
      <c r="M176" s="1090">
        <v>2</v>
      </c>
      <c r="N176" t="s">
        <v>2419</v>
      </c>
      <c r="O176">
        <v>13</v>
      </c>
      <c r="P176">
        <v>408755.36</v>
      </c>
      <c r="Q176">
        <v>0</v>
      </c>
      <c r="R176">
        <v>408755.36</v>
      </c>
      <c r="S176">
        <v>0</v>
      </c>
      <c r="T176">
        <v>0</v>
      </c>
      <c r="U176" s="1091">
        <v>0</v>
      </c>
      <c r="V176" s="1091">
        <v>0</v>
      </c>
    </row>
    <row r="177" spans="1:22" x14ac:dyDescent="0.25">
      <c r="A177">
        <v>4088200100</v>
      </c>
      <c r="B177" s="1087">
        <v>2</v>
      </c>
      <c r="C177" s="1087">
        <v>5</v>
      </c>
      <c r="D177" s="1088">
        <v>2</v>
      </c>
      <c r="E177" s="1087" t="s">
        <v>2418</v>
      </c>
      <c r="F177" s="1087">
        <v>143</v>
      </c>
      <c r="G177" s="1087" t="s">
        <v>711</v>
      </c>
      <c r="H177" s="1089">
        <v>1</v>
      </c>
      <c r="I177">
        <v>13202</v>
      </c>
      <c r="J177">
        <v>1</v>
      </c>
      <c r="K177">
        <v>2020</v>
      </c>
      <c r="L177" s="1090">
        <v>2</v>
      </c>
      <c r="M177" s="1090">
        <v>2</v>
      </c>
      <c r="N177" t="s">
        <v>2419</v>
      </c>
      <c r="O177">
        <v>13</v>
      </c>
      <c r="P177">
        <v>329778.96999999997</v>
      </c>
      <c r="Q177">
        <v>0</v>
      </c>
      <c r="R177">
        <v>329778.96999999997</v>
      </c>
      <c r="S177">
        <v>489.8</v>
      </c>
      <c r="T177">
        <v>489.8</v>
      </c>
      <c r="U177" s="1091">
        <v>489.8</v>
      </c>
      <c r="V177" s="1091">
        <v>489.8</v>
      </c>
    </row>
    <row r="178" spans="1:22" x14ac:dyDescent="0.25">
      <c r="A178">
        <v>4088200100</v>
      </c>
      <c r="B178" s="1087">
        <v>2</v>
      </c>
      <c r="C178" s="1087">
        <v>5</v>
      </c>
      <c r="D178" s="1088">
        <v>2</v>
      </c>
      <c r="E178" s="1087" t="s">
        <v>2418</v>
      </c>
      <c r="F178" s="1087">
        <v>143</v>
      </c>
      <c r="G178" s="1087" t="s">
        <v>711</v>
      </c>
      <c r="H178" s="1089">
        <v>1</v>
      </c>
      <c r="I178">
        <v>13202</v>
      </c>
      <c r="J178">
        <v>1</v>
      </c>
      <c r="K178">
        <v>2020</v>
      </c>
      <c r="L178" s="1090">
        <v>2</v>
      </c>
      <c r="M178" s="1090">
        <v>2</v>
      </c>
      <c r="N178" t="s">
        <v>2419</v>
      </c>
      <c r="O178">
        <v>13</v>
      </c>
      <c r="P178">
        <v>48390.73</v>
      </c>
      <c r="Q178">
        <v>0</v>
      </c>
      <c r="R178">
        <v>48390.73</v>
      </c>
      <c r="S178">
        <v>0</v>
      </c>
      <c r="T178">
        <v>0</v>
      </c>
      <c r="U178" s="1091">
        <v>0</v>
      </c>
      <c r="V178" s="1091">
        <v>0</v>
      </c>
    </row>
    <row r="179" spans="1:22" x14ac:dyDescent="0.25">
      <c r="A179">
        <v>4088200100</v>
      </c>
      <c r="B179" s="1087">
        <v>2</v>
      </c>
      <c r="C179" s="1087">
        <v>5</v>
      </c>
      <c r="D179" s="1088">
        <v>2</v>
      </c>
      <c r="E179" s="1087" t="s">
        <v>2418</v>
      </c>
      <c r="F179" s="1087">
        <v>143</v>
      </c>
      <c r="G179" s="1087" t="s">
        <v>711</v>
      </c>
      <c r="H179" s="1089">
        <v>1</v>
      </c>
      <c r="I179">
        <v>13202</v>
      </c>
      <c r="J179">
        <v>1</v>
      </c>
      <c r="K179">
        <v>2020</v>
      </c>
      <c r="L179" s="1090">
        <v>1</v>
      </c>
      <c r="M179" s="1090">
        <v>1</v>
      </c>
      <c r="N179" t="s">
        <v>2421</v>
      </c>
      <c r="O179">
        <v>13</v>
      </c>
      <c r="P179">
        <v>3028.01</v>
      </c>
      <c r="Q179">
        <v>0</v>
      </c>
      <c r="R179">
        <v>3028.01</v>
      </c>
      <c r="S179">
        <v>0</v>
      </c>
      <c r="T179">
        <v>0</v>
      </c>
      <c r="U179" s="1091">
        <v>0</v>
      </c>
      <c r="V179" s="1091">
        <v>0</v>
      </c>
    </row>
    <row r="180" spans="1:22" x14ac:dyDescent="0.25">
      <c r="A180">
        <v>4088200100</v>
      </c>
      <c r="B180" s="1087">
        <v>2</v>
      </c>
      <c r="C180" s="1087">
        <v>5</v>
      </c>
      <c r="D180" s="1088">
        <v>2</v>
      </c>
      <c r="E180" s="1087" t="s">
        <v>2418</v>
      </c>
      <c r="F180" s="1087">
        <v>143</v>
      </c>
      <c r="G180" s="1087" t="s">
        <v>711</v>
      </c>
      <c r="H180" s="1089">
        <v>1</v>
      </c>
      <c r="I180">
        <v>13202</v>
      </c>
      <c r="J180">
        <v>1</v>
      </c>
      <c r="K180">
        <v>2020</v>
      </c>
      <c r="L180" s="1090">
        <v>2</v>
      </c>
      <c r="M180" s="1090">
        <v>2</v>
      </c>
      <c r="N180" t="s">
        <v>2419</v>
      </c>
      <c r="O180">
        <v>13</v>
      </c>
      <c r="P180">
        <v>15857.6</v>
      </c>
      <c r="Q180">
        <v>0</v>
      </c>
      <c r="R180">
        <v>15857.6</v>
      </c>
      <c r="S180">
        <v>0</v>
      </c>
      <c r="T180">
        <v>0</v>
      </c>
      <c r="U180" s="1091">
        <v>0</v>
      </c>
      <c r="V180" s="1091">
        <v>0</v>
      </c>
    </row>
    <row r="181" spans="1:22" x14ac:dyDescent="0.25">
      <c r="A181">
        <v>4088200100</v>
      </c>
      <c r="B181" s="1087">
        <v>2</v>
      </c>
      <c r="C181" s="1087">
        <v>5</v>
      </c>
      <c r="D181" s="1088">
        <v>2</v>
      </c>
      <c r="E181" s="1087" t="s">
        <v>2418</v>
      </c>
      <c r="F181" s="1087">
        <v>143</v>
      </c>
      <c r="G181" s="1087" t="s">
        <v>711</v>
      </c>
      <c r="H181" s="1089">
        <v>1</v>
      </c>
      <c r="I181">
        <v>13202</v>
      </c>
      <c r="J181">
        <v>1</v>
      </c>
      <c r="K181">
        <v>2020</v>
      </c>
      <c r="L181" s="1090">
        <v>2</v>
      </c>
      <c r="M181" s="1090">
        <v>2</v>
      </c>
      <c r="N181" t="s">
        <v>2419</v>
      </c>
      <c r="O181">
        <v>13</v>
      </c>
      <c r="P181">
        <v>154777</v>
      </c>
      <c r="Q181">
        <v>0</v>
      </c>
      <c r="R181">
        <v>154777</v>
      </c>
      <c r="S181">
        <v>13469.15</v>
      </c>
      <c r="T181">
        <v>13469.15</v>
      </c>
      <c r="U181" s="1091">
        <v>13469.15</v>
      </c>
      <c r="V181" s="1091">
        <v>13469.15</v>
      </c>
    </row>
    <row r="182" spans="1:22" x14ac:dyDescent="0.25">
      <c r="A182">
        <v>4088200100</v>
      </c>
      <c r="B182" s="1087">
        <v>2</v>
      </c>
      <c r="C182" s="1087">
        <v>5</v>
      </c>
      <c r="D182" s="1088">
        <v>2</v>
      </c>
      <c r="E182" s="1087" t="s">
        <v>2418</v>
      </c>
      <c r="F182" s="1087">
        <v>143</v>
      </c>
      <c r="G182" s="1087" t="s">
        <v>711</v>
      </c>
      <c r="H182" s="1089">
        <v>1</v>
      </c>
      <c r="I182">
        <v>13202</v>
      </c>
      <c r="J182">
        <v>1</v>
      </c>
      <c r="K182">
        <v>2020</v>
      </c>
      <c r="L182" s="1090">
        <v>2</v>
      </c>
      <c r="M182" s="1090">
        <v>2</v>
      </c>
      <c r="N182" t="s">
        <v>2419</v>
      </c>
      <c r="O182">
        <v>13</v>
      </c>
      <c r="P182">
        <v>543658.73</v>
      </c>
      <c r="Q182">
        <v>0</v>
      </c>
      <c r="R182">
        <v>543658.73</v>
      </c>
      <c r="S182">
        <v>0</v>
      </c>
      <c r="T182">
        <v>0</v>
      </c>
      <c r="U182" s="1091">
        <v>0</v>
      </c>
      <c r="V182" s="1091">
        <v>0</v>
      </c>
    </row>
    <row r="183" spans="1:22" x14ac:dyDescent="0.25">
      <c r="A183">
        <v>4088200100</v>
      </c>
      <c r="B183" s="1087">
        <v>2</v>
      </c>
      <c r="C183" s="1087">
        <v>5</v>
      </c>
      <c r="D183" s="1088">
        <v>2</v>
      </c>
      <c r="E183" s="1087" t="s">
        <v>2418</v>
      </c>
      <c r="F183" s="1087">
        <v>143</v>
      </c>
      <c r="G183" s="1087" t="s">
        <v>711</v>
      </c>
      <c r="H183" s="1089">
        <v>1</v>
      </c>
      <c r="I183">
        <v>13202</v>
      </c>
      <c r="J183">
        <v>1</v>
      </c>
      <c r="K183">
        <v>2020</v>
      </c>
      <c r="L183" s="1090">
        <v>2</v>
      </c>
      <c r="M183" s="1090">
        <v>2</v>
      </c>
      <c r="N183" t="s">
        <v>2419</v>
      </c>
      <c r="O183">
        <v>13</v>
      </c>
      <c r="P183">
        <v>220025.48</v>
      </c>
      <c r="Q183">
        <v>0</v>
      </c>
      <c r="R183">
        <v>220025.48</v>
      </c>
      <c r="S183">
        <v>5698.22</v>
      </c>
      <c r="T183">
        <v>5698.22</v>
      </c>
      <c r="U183" s="1091">
        <v>5698.22</v>
      </c>
      <c r="V183" s="1091">
        <v>5698.22</v>
      </c>
    </row>
    <row r="184" spans="1:22" x14ac:dyDescent="0.25">
      <c r="A184">
        <v>4088200100</v>
      </c>
      <c r="B184" s="1087">
        <v>2</v>
      </c>
      <c r="C184" s="1087">
        <v>5</v>
      </c>
      <c r="D184" s="1088">
        <v>2</v>
      </c>
      <c r="E184" s="1087" t="s">
        <v>2418</v>
      </c>
      <c r="F184" s="1087">
        <v>143</v>
      </c>
      <c r="G184" s="1087" t="s">
        <v>711</v>
      </c>
      <c r="H184" s="1089">
        <v>1</v>
      </c>
      <c r="I184">
        <v>13202</v>
      </c>
      <c r="J184">
        <v>1</v>
      </c>
      <c r="K184">
        <v>2020</v>
      </c>
      <c r="L184" s="1090">
        <v>2</v>
      </c>
      <c r="M184" s="1090">
        <v>2</v>
      </c>
      <c r="N184" t="s">
        <v>2419</v>
      </c>
      <c r="O184">
        <v>13</v>
      </c>
      <c r="P184">
        <v>43479.51</v>
      </c>
      <c r="Q184">
        <v>0</v>
      </c>
      <c r="R184">
        <v>43479.51</v>
      </c>
      <c r="S184">
        <v>0</v>
      </c>
      <c r="T184">
        <v>0</v>
      </c>
      <c r="U184" s="1091">
        <v>0</v>
      </c>
      <c r="V184" s="1091">
        <v>0</v>
      </c>
    </row>
    <row r="185" spans="1:22" x14ac:dyDescent="0.25">
      <c r="A185">
        <v>4088200100</v>
      </c>
      <c r="B185" s="1087">
        <v>2</v>
      </c>
      <c r="C185" s="1087">
        <v>5</v>
      </c>
      <c r="D185" s="1088">
        <v>2</v>
      </c>
      <c r="E185" s="1087" t="s">
        <v>2418</v>
      </c>
      <c r="F185" s="1087">
        <v>143</v>
      </c>
      <c r="G185" s="1087" t="s">
        <v>711</v>
      </c>
      <c r="H185" s="1089">
        <v>1</v>
      </c>
      <c r="I185">
        <v>13202</v>
      </c>
      <c r="J185">
        <v>1</v>
      </c>
      <c r="K185">
        <v>2020</v>
      </c>
      <c r="L185" s="1090">
        <v>2</v>
      </c>
      <c r="M185" s="1090">
        <v>2</v>
      </c>
      <c r="N185" t="s">
        <v>2419</v>
      </c>
      <c r="O185">
        <v>13</v>
      </c>
      <c r="P185">
        <v>902482.84</v>
      </c>
      <c r="Q185">
        <v>0</v>
      </c>
      <c r="R185">
        <v>902482.84</v>
      </c>
      <c r="S185">
        <v>11881.4</v>
      </c>
      <c r="T185">
        <v>11881.4</v>
      </c>
      <c r="U185" s="1091">
        <v>11881.4</v>
      </c>
      <c r="V185" s="1091">
        <v>11881.4</v>
      </c>
    </row>
    <row r="186" spans="1:22" x14ac:dyDescent="0.25">
      <c r="A186">
        <v>4088200100</v>
      </c>
      <c r="B186" s="1087">
        <v>2</v>
      </c>
      <c r="C186" s="1087">
        <v>5</v>
      </c>
      <c r="D186" s="1088">
        <v>2</v>
      </c>
      <c r="E186" s="1087" t="s">
        <v>2418</v>
      </c>
      <c r="F186" s="1087">
        <v>143</v>
      </c>
      <c r="G186" s="1087" t="s">
        <v>711</v>
      </c>
      <c r="H186" s="1089">
        <v>1</v>
      </c>
      <c r="I186">
        <v>13202</v>
      </c>
      <c r="J186">
        <v>1</v>
      </c>
      <c r="K186">
        <v>2020</v>
      </c>
      <c r="L186" s="1090">
        <v>2</v>
      </c>
      <c r="M186" s="1090">
        <v>2</v>
      </c>
      <c r="N186" t="s">
        <v>2419</v>
      </c>
      <c r="O186">
        <v>13</v>
      </c>
      <c r="P186">
        <v>56794.81</v>
      </c>
      <c r="Q186">
        <v>0</v>
      </c>
      <c r="R186">
        <v>56794.81</v>
      </c>
      <c r="S186">
        <v>0</v>
      </c>
      <c r="T186">
        <v>0</v>
      </c>
      <c r="U186" s="1091">
        <v>0</v>
      </c>
      <c r="V186" s="1091">
        <v>0</v>
      </c>
    </row>
    <row r="187" spans="1:22" x14ac:dyDescent="0.25">
      <c r="A187">
        <v>4088200100</v>
      </c>
      <c r="B187" s="1087">
        <v>2</v>
      </c>
      <c r="C187" s="1087">
        <v>5</v>
      </c>
      <c r="D187" s="1088">
        <v>2</v>
      </c>
      <c r="E187" s="1087" t="s">
        <v>2418</v>
      </c>
      <c r="F187" s="1087">
        <v>143</v>
      </c>
      <c r="G187" s="1087" t="s">
        <v>711</v>
      </c>
      <c r="H187" s="1089">
        <v>1</v>
      </c>
      <c r="I187">
        <v>13202</v>
      </c>
      <c r="J187">
        <v>1</v>
      </c>
      <c r="K187">
        <v>2020</v>
      </c>
      <c r="L187" s="1090">
        <v>2</v>
      </c>
      <c r="M187" s="1090">
        <v>2</v>
      </c>
      <c r="N187" t="s">
        <v>2419</v>
      </c>
      <c r="O187">
        <v>13</v>
      </c>
      <c r="P187">
        <v>43830.080000000002</v>
      </c>
      <c r="Q187">
        <v>0</v>
      </c>
      <c r="R187">
        <v>43830.080000000002</v>
      </c>
      <c r="S187">
        <v>0</v>
      </c>
      <c r="T187">
        <v>0</v>
      </c>
      <c r="U187" s="1091">
        <v>0</v>
      </c>
      <c r="V187" s="1091">
        <v>0</v>
      </c>
    </row>
    <row r="188" spans="1:22" x14ac:dyDescent="0.25">
      <c r="A188">
        <v>4088200100</v>
      </c>
      <c r="B188" s="1087">
        <v>2</v>
      </c>
      <c r="C188" s="1087">
        <v>5</v>
      </c>
      <c r="D188" s="1088">
        <v>2</v>
      </c>
      <c r="E188" s="1087" t="s">
        <v>2418</v>
      </c>
      <c r="F188" s="1087">
        <v>143</v>
      </c>
      <c r="G188" s="1087" t="s">
        <v>711</v>
      </c>
      <c r="H188" s="1089">
        <v>1</v>
      </c>
      <c r="I188">
        <v>13202</v>
      </c>
      <c r="J188">
        <v>1</v>
      </c>
      <c r="K188">
        <v>2020</v>
      </c>
      <c r="L188" s="1090">
        <v>2</v>
      </c>
      <c r="M188" s="1090">
        <v>2</v>
      </c>
      <c r="N188" t="s">
        <v>2419</v>
      </c>
      <c r="O188">
        <v>13</v>
      </c>
      <c r="P188">
        <v>357855.5</v>
      </c>
      <c r="Q188">
        <v>0</v>
      </c>
      <c r="R188">
        <v>357855.5</v>
      </c>
      <c r="S188">
        <v>0</v>
      </c>
      <c r="T188">
        <v>0</v>
      </c>
      <c r="U188" s="1091">
        <v>0</v>
      </c>
      <c r="V188" s="1091">
        <v>0</v>
      </c>
    </row>
    <row r="189" spans="1:22" x14ac:dyDescent="0.25">
      <c r="A189">
        <v>4088200100</v>
      </c>
      <c r="B189" s="1087">
        <v>2</v>
      </c>
      <c r="C189" s="1087">
        <v>5</v>
      </c>
      <c r="D189" s="1088">
        <v>2</v>
      </c>
      <c r="E189" s="1087" t="s">
        <v>2418</v>
      </c>
      <c r="F189" s="1087">
        <v>143</v>
      </c>
      <c r="G189" s="1087" t="s">
        <v>711</v>
      </c>
      <c r="H189" s="1089">
        <v>1</v>
      </c>
      <c r="I189">
        <v>13202</v>
      </c>
      <c r="J189">
        <v>1</v>
      </c>
      <c r="K189">
        <v>2020</v>
      </c>
      <c r="L189" s="1090">
        <v>2</v>
      </c>
      <c r="M189" s="1090">
        <v>2</v>
      </c>
      <c r="N189" t="s">
        <v>2419</v>
      </c>
      <c r="O189">
        <v>13</v>
      </c>
      <c r="P189">
        <v>64525.07</v>
      </c>
      <c r="Q189">
        <v>0</v>
      </c>
      <c r="R189">
        <v>64525.07</v>
      </c>
      <c r="S189">
        <v>0</v>
      </c>
      <c r="T189">
        <v>0</v>
      </c>
      <c r="U189" s="1091">
        <v>0</v>
      </c>
      <c r="V189" s="1091">
        <v>0</v>
      </c>
    </row>
    <row r="190" spans="1:22" x14ac:dyDescent="0.25">
      <c r="A190">
        <v>4088200100</v>
      </c>
      <c r="B190" s="1087">
        <v>2</v>
      </c>
      <c r="C190" s="1087">
        <v>5</v>
      </c>
      <c r="D190" s="1088">
        <v>2</v>
      </c>
      <c r="E190" s="1087" t="s">
        <v>2418</v>
      </c>
      <c r="F190" s="1087">
        <v>143</v>
      </c>
      <c r="G190" s="1087" t="s">
        <v>711</v>
      </c>
      <c r="H190" s="1089">
        <v>1</v>
      </c>
      <c r="I190">
        <v>13202</v>
      </c>
      <c r="J190">
        <v>1</v>
      </c>
      <c r="K190">
        <v>2020</v>
      </c>
      <c r="L190" s="1090">
        <v>2</v>
      </c>
      <c r="M190" s="1090">
        <v>2</v>
      </c>
      <c r="N190" t="s">
        <v>2419</v>
      </c>
      <c r="O190">
        <v>13</v>
      </c>
      <c r="P190">
        <v>15293.84</v>
      </c>
      <c r="Q190">
        <v>0</v>
      </c>
      <c r="R190">
        <v>15293.84</v>
      </c>
      <c r="S190">
        <v>0</v>
      </c>
      <c r="T190">
        <v>0</v>
      </c>
      <c r="U190" s="1091">
        <v>0</v>
      </c>
      <c r="V190" s="1091">
        <v>0</v>
      </c>
    </row>
    <row r="191" spans="1:22" x14ac:dyDescent="0.25">
      <c r="A191">
        <v>4088200100</v>
      </c>
      <c r="B191" s="1087">
        <v>2</v>
      </c>
      <c r="C191" s="1087">
        <v>5</v>
      </c>
      <c r="D191" s="1088">
        <v>2</v>
      </c>
      <c r="E191" s="1087" t="s">
        <v>2418</v>
      </c>
      <c r="F191" s="1087">
        <v>143</v>
      </c>
      <c r="G191" s="1087" t="s">
        <v>711</v>
      </c>
      <c r="H191" s="1089">
        <v>1</v>
      </c>
      <c r="I191">
        <v>13202</v>
      </c>
      <c r="J191">
        <v>1</v>
      </c>
      <c r="K191">
        <v>2020</v>
      </c>
      <c r="L191" s="1090">
        <v>2</v>
      </c>
      <c r="M191" s="1090">
        <v>2</v>
      </c>
      <c r="N191" t="s">
        <v>2419</v>
      </c>
      <c r="O191">
        <v>13</v>
      </c>
      <c r="P191">
        <v>33241.47</v>
      </c>
      <c r="Q191">
        <v>0</v>
      </c>
      <c r="R191">
        <v>33241.47</v>
      </c>
      <c r="S191">
        <v>0</v>
      </c>
      <c r="T191">
        <v>0</v>
      </c>
      <c r="U191" s="1091">
        <v>0</v>
      </c>
      <c r="V191" s="1091">
        <v>0</v>
      </c>
    </row>
    <row r="192" spans="1:22" x14ac:dyDescent="0.25">
      <c r="A192">
        <v>4088200100</v>
      </c>
      <c r="B192" s="1087">
        <v>2</v>
      </c>
      <c r="C192" s="1087">
        <v>5</v>
      </c>
      <c r="D192" s="1088">
        <v>2</v>
      </c>
      <c r="E192" s="1087" t="s">
        <v>2418</v>
      </c>
      <c r="F192" s="1087">
        <v>143</v>
      </c>
      <c r="G192" s="1087" t="s">
        <v>711</v>
      </c>
      <c r="H192" s="1089">
        <v>1</v>
      </c>
      <c r="I192">
        <v>13202</v>
      </c>
      <c r="J192">
        <v>1</v>
      </c>
      <c r="K192">
        <v>2020</v>
      </c>
      <c r="L192" s="1090">
        <v>2</v>
      </c>
      <c r="M192" s="1090">
        <v>2</v>
      </c>
      <c r="N192" t="s">
        <v>2419</v>
      </c>
      <c r="O192">
        <v>13</v>
      </c>
      <c r="P192">
        <v>229167.22</v>
      </c>
      <c r="Q192">
        <v>0</v>
      </c>
      <c r="R192">
        <v>229167.22</v>
      </c>
      <c r="S192">
        <v>0</v>
      </c>
      <c r="T192">
        <v>0</v>
      </c>
      <c r="U192" s="1091">
        <v>0</v>
      </c>
      <c r="V192" s="1091">
        <v>0</v>
      </c>
    </row>
    <row r="193" spans="1:22" x14ac:dyDescent="0.25">
      <c r="A193">
        <v>4088200100</v>
      </c>
      <c r="B193" s="1087">
        <v>2</v>
      </c>
      <c r="C193" s="1087">
        <v>5</v>
      </c>
      <c r="D193" s="1088">
        <v>2</v>
      </c>
      <c r="E193" s="1087" t="s">
        <v>2418</v>
      </c>
      <c r="F193" s="1087">
        <v>143</v>
      </c>
      <c r="G193" s="1087" t="s">
        <v>711</v>
      </c>
      <c r="H193" s="1089">
        <v>1</v>
      </c>
      <c r="I193">
        <v>13202</v>
      </c>
      <c r="J193">
        <v>1</v>
      </c>
      <c r="K193">
        <v>2020</v>
      </c>
      <c r="L193" s="1090">
        <v>2</v>
      </c>
      <c r="M193" s="1090">
        <v>2</v>
      </c>
      <c r="N193" t="s">
        <v>2419</v>
      </c>
      <c r="O193">
        <v>13</v>
      </c>
      <c r="P193">
        <v>48649.87</v>
      </c>
      <c r="Q193">
        <v>0</v>
      </c>
      <c r="R193">
        <v>48649.87</v>
      </c>
      <c r="S193">
        <v>0</v>
      </c>
      <c r="T193">
        <v>0</v>
      </c>
      <c r="U193" s="1091">
        <v>0</v>
      </c>
      <c r="V193" s="1091">
        <v>0</v>
      </c>
    </row>
    <row r="194" spans="1:22" x14ac:dyDescent="0.25">
      <c r="A194">
        <v>4088200100</v>
      </c>
      <c r="B194" s="1087">
        <v>2</v>
      </c>
      <c r="C194" s="1087">
        <v>5</v>
      </c>
      <c r="D194" s="1088">
        <v>2</v>
      </c>
      <c r="E194" s="1087" t="s">
        <v>2418</v>
      </c>
      <c r="F194" s="1087">
        <v>143</v>
      </c>
      <c r="G194" s="1087" t="s">
        <v>711</v>
      </c>
      <c r="H194" s="1089">
        <v>1</v>
      </c>
      <c r="I194">
        <v>13203</v>
      </c>
      <c r="J194">
        <v>1</v>
      </c>
      <c r="K194">
        <v>2020</v>
      </c>
      <c r="L194" s="1090">
        <v>1</v>
      </c>
      <c r="M194" s="1090">
        <v>1</v>
      </c>
      <c r="N194" t="s">
        <v>2421</v>
      </c>
      <c r="O194">
        <v>13</v>
      </c>
      <c r="P194">
        <v>55727.87</v>
      </c>
      <c r="Q194">
        <v>0</v>
      </c>
      <c r="R194">
        <v>55727.87</v>
      </c>
      <c r="S194">
        <v>0</v>
      </c>
      <c r="T194">
        <v>0</v>
      </c>
      <c r="U194" s="1091">
        <v>0</v>
      </c>
      <c r="V194" s="1091">
        <v>0</v>
      </c>
    </row>
    <row r="195" spans="1:22" x14ac:dyDescent="0.25">
      <c r="A195">
        <v>4088200100</v>
      </c>
      <c r="B195" s="1087">
        <v>2</v>
      </c>
      <c r="C195" s="1087">
        <v>5</v>
      </c>
      <c r="D195" s="1088">
        <v>2</v>
      </c>
      <c r="E195" s="1087" t="s">
        <v>2418</v>
      </c>
      <c r="F195" s="1087">
        <v>143</v>
      </c>
      <c r="G195" s="1087" t="s">
        <v>711</v>
      </c>
      <c r="H195" s="1089">
        <v>1</v>
      </c>
      <c r="I195">
        <v>13203</v>
      </c>
      <c r="J195">
        <v>1</v>
      </c>
      <c r="K195">
        <v>2020</v>
      </c>
      <c r="L195" s="1090">
        <v>1</v>
      </c>
      <c r="M195" s="1090">
        <v>1</v>
      </c>
      <c r="N195" t="s">
        <v>2421</v>
      </c>
      <c r="O195">
        <v>13</v>
      </c>
      <c r="P195">
        <v>59624.71</v>
      </c>
      <c r="Q195">
        <v>0</v>
      </c>
      <c r="R195">
        <v>59624.71</v>
      </c>
      <c r="S195">
        <v>0</v>
      </c>
      <c r="T195">
        <v>0</v>
      </c>
      <c r="U195" s="1091">
        <v>0</v>
      </c>
      <c r="V195" s="1091">
        <v>0</v>
      </c>
    </row>
    <row r="196" spans="1:22" x14ac:dyDescent="0.25">
      <c r="A196">
        <v>4088200100</v>
      </c>
      <c r="B196" s="1087">
        <v>2</v>
      </c>
      <c r="C196" s="1087">
        <v>5</v>
      </c>
      <c r="D196" s="1088">
        <v>2</v>
      </c>
      <c r="E196" s="1087" t="s">
        <v>2418</v>
      </c>
      <c r="F196" s="1087">
        <v>143</v>
      </c>
      <c r="G196" s="1087" t="s">
        <v>711</v>
      </c>
      <c r="H196" s="1089">
        <v>1</v>
      </c>
      <c r="I196">
        <v>13203</v>
      </c>
      <c r="J196">
        <v>1</v>
      </c>
      <c r="K196">
        <v>2020</v>
      </c>
      <c r="L196" s="1090">
        <v>1</v>
      </c>
      <c r="M196" s="1090">
        <v>1</v>
      </c>
      <c r="N196" t="s">
        <v>2421</v>
      </c>
      <c r="O196">
        <v>13</v>
      </c>
      <c r="P196">
        <v>67015.86</v>
      </c>
      <c r="Q196">
        <v>0</v>
      </c>
      <c r="R196">
        <v>67015.86</v>
      </c>
      <c r="S196">
        <v>0</v>
      </c>
      <c r="T196">
        <v>0</v>
      </c>
      <c r="U196" s="1091">
        <v>0</v>
      </c>
      <c r="V196" s="1091">
        <v>0</v>
      </c>
    </row>
    <row r="197" spans="1:22" x14ac:dyDescent="0.25">
      <c r="A197">
        <v>4088200100</v>
      </c>
      <c r="B197" s="1087">
        <v>2</v>
      </c>
      <c r="C197" s="1087">
        <v>5</v>
      </c>
      <c r="D197" s="1088">
        <v>2</v>
      </c>
      <c r="E197" s="1087" t="s">
        <v>2418</v>
      </c>
      <c r="F197" s="1087">
        <v>143</v>
      </c>
      <c r="G197" s="1087" t="s">
        <v>711</v>
      </c>
      <c r="H197" s="1089">
        <v>1</v>
      </c>
      <c r="I197">
        <v>13203</v>
      </c>
      <c r="J197">
        <v>1</v>
      </c>
      <c r="K197">
        <v>2020</v>
      </c>
      <c r="L197" s="1090">
        <v>1</v>
      </c>
      <c r="M197" s="1090">
        <v>1</v>
      </c>
      <c r="N197" t="s">
        <v>2421</v>
      </c>
      <c r="O197">
        <v>13</v>
      </c>
      <c r="P197">
        <v>7256.2</v>
      </c>
      <c r="Q197">
        <v>0</v>
      </c>
      <c r="R197">
        <v>7256.2</v>
      </c>
      <c r="S197">
        <v>0</v>
      </c>
      <c r="T197">
        <v>0</v>
      </c>
      <c r="U197" s="1091">
        <v>0</v>
      </c>
      <c r="V197" s="1091">
        <v>0</v>
      </c>
    </row>
    <row r="198" spans="1:22" x14ac:dyDescent="0.25">
      <c r="A198">
        <v>4088200100</v>
      </c>
      <c r="B198" s="1087">
        <v>2</v>
      </c>
      <c r="C198" s="1087">
        <v>5</v>
      </c>
      <c r="D198" s="1088">
        <v>2</v>
      </c>
      <c r="E198" s="1087" t="s">
        <v>2418</v>
      </c>
      <c r="F198" s="1087">
        <v>143</v>
      </c>
      <c r="G198" s="1087" t="s">
        <v>711</v>
      </c>
      <c r="H198" s="1089">
        <v>1</v>
      </c>
      <c r="I198">
        <v>13203</v>
      </c>
      <c r="J198">
        <v>1</v>
      </c>
      <c r="K198">
        <v>2020</v>
      </c>
      <c r="L198" s="1090">
        <v>1</v>
      </c>
      <c r="M198" s="1090">
        <v>1</v>
      </c>
      <c r="N198" t="s">
        <v>2421</v>
      </c>
      <c r="O198">
        <v>13</v>
      </c>
      <c r="P198">
        <v>23188.65</v>
      </c>
      <c r="Q198">
        <v>0</v>
      </c>
      <c r="R198">
        <v>23188.65</v>
      </c>
      <c r="S198">
        <v>0</v>
      </c>
      <c r="T198">
        <v>0</v>
      </c>
      <c r="U198" s="1091">
        <v>0</v>
      </c>
      <c r="V198" s="1091">
        <v>0</v>
      </c>
    </row>
    <row r="199" spans="1:22" x14ac:dyDescent="0.25">
      <c r="A199">
        <v>4088200100</v>
      </c>
      <c r="B199" s="1087">
        <v>2</v>
      </c>
      <c r="C199" s="1087">
        <v>5</v>
      </c>
      <c r="D199" s="1088">
        <v>2</v>
      </c>
      <c r="E199" s="1087" t="s">
        <v>2418</v>
      </c>
      <c r="F199" s="1087">
        <v>143</v>
      </c>
      <c r="G199" s="1087" t="s">
        <v>711</v>
      </c>
      <c r="H199" s="1089">
        <v>1</v>
      </c>
      <c r="I199">
        <v>13203</v>
      </c>
      <c r="J199">
        <v>1</v>
      </c>
      <c r="K199">
        <v>2020</v>
      </c>
      <c r="L199" s="1090">
        <v>1</v>
      </c>
      <c r="M199" s="1090">
        <v>1</v>
      </c>
      <c r="N199" t="s">
        <v>2421</v>
      </c>
      <c r="O199">
        <v>13</v>
      </c>
      <c r="P199">
        <v>8011.24</v>
      </c>
      <c r="Q199">
        <v>0</v>
      </c>
      <c r="R199">
        <v>8011.24</v>
      </c>
      <c r="S199">
        <v>0</v>
      </c>
      <c r="T199">
        <v>0</v>
      </c>
      <c r="U199" s="1091">
        <v>0</v>
      </c>
      <c r="V199" s="1091">
        <v>0</v>
      </c>
    </row>
    <row r="200" spans="1:22" x14ac:dyDescent="0.25">
      <c r="A200">
        <v>4088200100</v>
      </c>
      <c r="B200" s="1087">
        <v>2</v>
      </c>
      <c r="C200" s="1087">
        <v>5</v>
      </c>
      <c r="D200" s="1088">
        <v>2</v>
      </c>
      <c r="E200" s="1087" t="s">
        <v>2418</v>
      </c>
      <c r="F200" s="1087">
        <v>143</v>
      </c>
      <c r="G200" s="1087" t="s">
        <v>711</v>
      </c>
      <c r="H200" s="1089">
        <v>1</v>
      </c>
      <c r="I200">
        <v>13203</v>
      </c>
      <c r="J200">
        <v>1</v>
      </c>
      <c r="K200">
        <v>2020</v>
      </c>
      <c r="L200" s="1090">
        <v>1</v>
      </c>
      <c r="M200" s="1090">
        <v>1</v>
      </c>
      <c r="N200" t="s">
        <v>2421</v>
      </c>
      <c r="O200">
        <v>13</v>
      </c>
      <c r="P200">
        <v>8215.73</v>
      </c>
      <c r="Q200">
        <v>0</v>
      </c>
      <c r="R200">
        <v>8215.73</v>
      </c>
      <c r="S200">
        <v>0</v>
      </c>
      <c r="T200">
        <v>0</v>
      </c>
      <c r="U200" s="1091">
        <v>0</v>
      </c>
      <c r="V200" s="1091">
        <v>0</v>
      </c>
    </row>
    <row r="201" spans="1:22" x14ac:dyDescent="0.25">
      <c r="A201">
        <v>4088200100</v>
      </c>
      <c r="B201" s="1087">
        <v>2</v>
      </c>
      <c r="C201" s="1087">
        <v>5</v>
      </c>
      <c r="D201" s="1088">
        <v>2</v>
      </c>
      <c r="E201" s="1087" t="s">
        <v>2418</v>
      </c>
      <c r="F201" s="1087">
        <v>143</v>
      </c>
      <c r="G201" s="1087" t="s">
        <v>711</v>
      </c>
      <c r="H201" s="1089">
        <v>1</v>
      </c>
      <c r="I201">
        <v>13203</v>
      </c>
      <c r="J201">
        <v>1</v>
      </c>
      <c r="K201">
        <v>2020</v>
      </c>
      <c r="L201" s="1090">
        <v>1</v>
      </c>
      <c r="M201" s="1090">
        <v>1</v>
      </c>
      <c r="N201" t="s">
        <v>2421</v>
      </c>
      <c r="O201">
        <v>13</v>
      </c>
      <c r="P201">
        <v>7198.16</v>
      </c>
      <c r="Q201">
        <v>0</v>
      </c>
      <c r="R201">
        <v>7198.16</v>
      </c>
      <c r="S201">
        <v>0</v>
      </c>
      <c r="T201">
        <v>0</v>
      </c>
      <c r="U201" s="1091">
        <v>0</v>
      </c>
      <c r="V201" s="1091">
        <v>0</v>
      </c>
    </row>
    <row r="202" spans="1:22" x14ac:dyDescent="0.25">
      <c r="A202">
        <v>4088200100</v>
      </c>
      <c r="B202" s="1087">
        <v>2</v>
      </c>
      <c r="C202" s="1087">
        <v>5</v>
      </c>
      <c r="D202" s="1088">
        <v>2</v>
      </c>
      <c r="E202" s="1087" t="s">
        <v>2418</v>
      </c>
      <c r="F202" s="1087">
        <v>143</v>
      </c>
      <c r="G202" s="1087" t="s">
        <v>711</v>
      </c>
      <c r="H202" s="1089">
        <v>1</v>
      </c>
      <c r="I202">
        <v>13203</v>
      </c>
      <c r="J202">
        <v>1</v>
      </c>
      <c r="K202">
        <v>2020</v>
      </c>
      <c r="L202" s="1090">
        <v>1</v>
      </c>
      <c r="M202" s="1090">
        <v>1</v>
      </c>
      <c r="N202" t="s">
        <v>2421</v>
      </c>
      <c r="O202">
        <v>13</v>
      </c>
      <c r="P202">
        <v>37106.85</v>
      </c>
      <c r="Q202">
        <v>0</v>
      </c>
      <c r="R202">
        <v>37106.85</v>
      </c>
      <c r="S202">
        <v>0</v>
      </c>
      <c r="T202">
        <v>0</v>
      </c>
      <c r="U202" s="1091">
        <v>0</v>
      </c>
      <c r="V202" s="1091">
        <v>0</v>
      </c>
    </row>
    <row r="203" spans="1:22" x14ac:dyDescent="0.25">
      <c r="A203">
        <v>4088200100</v>
      </c>
      <c r="B203" s="1087">
        <v>2</v>
      </c>
      <c r="C203" s="1087">
        <v>5</v>
      </c>
      <c r="D203" s="1088">
        <v>2</v>
      </c>
      <c r="E203" s="1087" t="s">
        <v>2418</v>
      </c>
      <c r="F203" s="1087">
        <v>143</v>
      </c>
      <c r="G203" s="1087" t="s">
        <v>711</v>
      </c>
      <c r="H203" s="1089">
        <v>1</v>
      </c>
      <c r="I203">
        <v>13203</v>
      </c>
      <c r="J203">
        <v>1</v>
      </c>
      <c r="K203">
        <v>2020</v>
      </c>
      <c r="L203" s="1090">
        <v>1</v>
      </c>
      <c r="M203" s="1090">
        <v>1</v>
      </c>
      <c r="N203" t="s">
        <v>2421</v>
      </c>
      <c r="O203">
        <v>13</v>
      </c>
      <c r="P203">
        <v>9402.5499999999993</v>
      </c>
      <c r="Q203">
        <v>0</v>
      </c>
      <c r="R203">
        <v>9402.5499999999993</v>
      </c>
      <c r="S203">
        <v>0</v>
      </c>
      <c r="T203">
        <v>0</v>
      </c>
      <c r="U203" s="1091">
        <v>0</v>
      </c>
      <c r="V203" s="1091">
        <v>0</v>
      </c>
    </row>
    <row r="204" spans="1:22" x14ac:dyDescent="0.25">
      <c r="A204">
        <v>4088200100</v>
      </c>
      <c r="B204" s="1087">
        <v>2</v>
      </c>
      <c r="C204" s="1087">
        <v>5</v>
      </c>
      <c r="D204" s="1088">
        <v>2</v>
      </c>
      <c r="E204" s="1087" t="s">
        <v>2418</v>
      </c>
      <c r="F204" s="1087">
        <v>143</v>
      </c>
      <c r="G204" s="1087" t="s">
        <v>711</v>
      </c>
      <c r="H204" s="1089">
        <v>1</v>
      </c>
      <c r="I204">
        <v>13203</v>
      </c>
      <c r="J204">
        <v>1</v>
      </c>
      <c r="K204">
        <v>2020</v>
      </c>
      <c r="L204" s="1090">
        <v>1</v>
      </c>
      <c r="M204" s="1090">
        <v>1</v>
      </c>
      <c r="N204" t="s">
        <v>2421</v>
      </c>
      <c r="O204">
        <v>13</v>
      </c>
      <c r="P204">
        <v>36965.120000000003</v>
      </c>
      <c r="Q204">
        <v>0</v>
      </c>
      <c r="R204">
        <v>36965.120000000003</v>
      </c>
      <c r="S204">
        <v>0</v>
      </c>
      <c r="T204">
        <v>0</v>
      </c>
      <c r="U204" s="1091">
        <v>0</v>
      </c>
      <c r="V204" s="1091">
        <v>0</v>
      </c>
    </row>
    <row r="205" spans="1:22" x14ac:dyDescent="0.25">
      <c r="A205">
        <v>4088200100</v>
      </c>
      <c r="B205" s="1087">
        <v>2</v>
      </c>
      <c r="C205" s="1087">
        <v>5</v>
      </c>
      <c r="D205" s="1088">
        <v>2</v>
      </c>
      <c r="E205" s="1087" t="s">
        <v>2418</v>
      </c>
      <c r="F205" s="1087">
        <v>143</v>
      </c>
      <c r="G205" s="1087" t="s">
        <v>711</v>
      </c>
      <c r="H205" s="1089">
        <v>1</v>
      </c>
      <c r="I205">
        <v>13203</v>
      </c>
      <c r="J205">
        <v>1</v>
      </c>
      <c r="K205">
        <v>2020</v>
      </c>
      <c r="L205" s="1090">
        <v>1</v>
      </c>
      <c r="M205" s="1090">
        <v>1</v>
      </c>
      <c r="N205" t="s">
        <v>2421</v>
      </c>
      <c r="O205">
        <v>13</v>
      </c>
      <c r="P205">
        <v>107514.03</v>
      </c>
      <c r="Q205">
        <v>0</v>
      </c>
      <c r="R205">
        <v>107514.03</v>
      </c>
      <c r="S205">
        <v>0</v>
      </c>
      <c r="T205">
        <v>0</v>
      </c>
      <c r="U205" s="1091">
        <v>0</v>
      </c>
      <c r="V205" s="1091">
        <v>0</v>
      </c>
    </row>
    <row r="206" spans="1:22" x14ac:dyDescent="0.25">
      <c r="A206">
        <v>4088200100</v>
      </c>
      <c r="B206" s="1087">
        <v>2</v>
      </c>
      <c r="C206" s="1087">
        <v>5</v>
      </c>
      <c r="D206" s="1088">
        <v>2</v>
      </c>
      <c r="E206" s="1087" t="s">
        <v>2418</v>
      </c>
      <c r="F206" s="1087">
        <v>143</v>
      </c>
      <c r="G206" s="1087" t="s">
        <v>711</v>
      </c>
      <c r="H206" s="1089">
        <v>1</v>
      </c>
      <c r="I206">
        <v>13203</v>
      </c>
      <c r="J206">
        <v>1</v>
      </c>
      <c r="K206">
        <v>2020</v>
      </c>
      <c r="L206" s="1090">
        <v>1</v>
      </c>
      <c r="M206" s="1090">
        <v>1</v>
      </c>
      <c r="N206" t="s">
        <v>2421</v>
      </c>
      <c r="O206">
        <v>13</v>
      </c>
      <c r="P206">
        <v>5503.22</v>
      </c>
      <c r="Q206">
        <v>0</v>
      </c>
      <c r="R206">
        <v>5503.22</v>
      </c>
      <c r="S206">
        <v>0</v>
      </c>
      <c r="T206">
        <v>0</v>
      </c>
      <c r="U206" s="1091">
        <v>0</v>
      </c>
      <c r="V206" s="1091">
        <v>0</v>
      </c>
    </row>
    <row r="207" spans="1:22" x14ac:dyDescent="0.25">
      <c r="A207">
        <v>4088200100</v>
      </c>
      <c r="B207" s="1087">
        <v>2</v>
      </c>
      <c r="C207" s="1087">
        <v>5</v>
      </c>
      <c r="D207" s="1088">
        <v>2</v>
      </c>
      <c r="E207" s="1087" t="s">
        <v>2418</v>
      </c>
      <c r="F207" s="1087">
        <v>143</v>
      </c>
      <c r="G207" s="1087" t="s">
        <v>711</v>
      </c>
      <c r="H207" s="1089">
        <v>1</v>
      </c>
      <c r="I207">
        <v>13203</v>
      </c>
      <c r="J207">
        <v>1</v>
      </c>
      <c r="K207">
        <v>2020</v>
      </c>
      <c r="L207" s="1090">
        <v>1</v>
      </c>
      <c r="M207" s="1090">
        <v>1</v>
      </c>
      <c r="N207" t="s">
        <v>2421</v>
      </c>
      <c r="O207">
        <v>13</v>
      </c>
      <c r="P207">
        <v>3033.24</v>
      </c>
      <c r="Q207">
        <v>0</v>
      </c>
      <c r="R207">
        <v>3033.24</v>
      </c>
      <c r="S207">
        <v>0</v>
      </c>
      <c r="T207">
        <v>0</v>
      </c>
      <c r="U207" s="1091">
        <v>0</v>
      </c>
      <c r="V207" s="1091">
        <v>0</v>
      </c>
    </row>
    <row r="208" spans="1:22" x14ac:dyDescent="0.25">
      <c r="A208">
        <v>4088200100</v>
      </c>
      <c r="B208" s="1087">
        <v>2</v>
      </c>
      <c r="C208" s="1087">
        <v>5</v>
      </c>
      <c r="D208" s="1088">
        <v>2</v>
      </c>
      <c r="E208" s="1087" t="s">
        <v>2418</v>
      </c>
      <c r="F208" s="1087">
        <v>143</v>
      </c>
      <c r="G208" s="1087" t="s">
        <v>711</v>
      </c>
      <c r="H208" s="1089">
        <v>1</v>
      </c>
      <c r="I208">
        <v>13203</v>
      </c>
      <c r="J208">
        <v>1</v>
      </c>
      <c r="K208">
        <v>2020</v>
      </c>
      <c r="L208" s="1090">
        <v>1</v>
      </c>
      <c r="M208" s="1090">
        <v>1</v>
      </c>
      <c r="N208" t="s">
        <v>2421</v>
      </c>
      <c r="O208">
        <v>13</v>
      </c>
      <c r="P208">
        <v>2625.27</v>
      </c>
      <c r="Q208">
        <v>0</v>
      </c>
      <c r="R208">
        <v>2625.27</v>
      </c>
      <c r="S208">
        <v>0</v>
      </c>
      <c r="T208">
        <v>0</v>
      </c>
      <c r="U208" s="1091">
        <v>0</v>
      </c>
      <c r="V208" s="1091">
        <v>0</v>
      </c>
    </row>
    <row r="209" spans="1:22" x14ac:dyDescent="0.25">
      <c r="A209">
        <v>4088200100</v>
      </c>
      <c r="B209" s="1087">
        <v>2</v>
      </c>
      <c r="C209" s="1087">
        <v>5</v>
      </c>
      <c r="D209" s="1088">
        <v>2</v>
      </c>
      <c r="E209" s="1087" t="s">
        <v>2418</v>
      </c>
      <c r="F209" s="1087">
        <v>143</v>
      </c>
      <c r="G209" s="1087" t="s">
        <v>711</v>
      </c>
      <c r="H209" s="1089">
        <v>1</v>
      </c>
      <c r="I209">
        <v>13203</v>
      </c>
      <c r="J209">
        <v>1</v>
      </c>
      <c r="K209">
        <v>2020</v>
      </c>
      <c r="L209" s="1090">
        <v>1</v>
      </c>
      <c r="M209" s="1090">
        <v>1</v>
      </c>
      <c r="N209" t="s">
        <v>2421</v>
      </c>
      <c r="O209">
        <v>13</v>
      </c>
      <c r="P209">
        <v>10682.32</v>
      </c>
      <c r="Q209">
        <v>0</v>
      </c>
      <c r="R209">
        <v>10682.32</v>
      </c>
      <c r="S209">
        <v>0</v>
      </c>
      <c r="T209">
        <v>0</v>
      </c>
      <c r="U209" s="1091">
        <v>0</v>
      </c>
      <c r="V209" s="1091">
        <v>0</v>
      </c>
    </row>
    <row r="210" spans="1:22" x14ac:dyDescent="0.25">
      <c r="A210">
        <v>4088200100</v>
      </c>
      <c r="B210" s="1087">
        <v>2</v>
      </c>
      <c r="C210" s="1087">
        <v>5</v>
      </c>
      <c r="D210" s="1088">
        <v>2</v>
      </c>
      <c r="E210" s="1087" t="s">
        <v>2418</v>
      </c>
      <c r="F210" s="1087">
        <v>143</v>
      </c>
      <c r="G210" s="1087" t="s">
        <v>711</v>
      </c>
      <c r="H210" s="1089">
        <v>1</v>
      </c>
      <c r="I210">
        <v>13203</v>
      </c>
      <c r="J210">
        <v>1</v>
      </c>
      <c r="K210">
        <v>2020</v>
      </c>
      <c r="L210" s="1090">
        <v>1</v>
      </c>
      <c r="M210" s="1090">
        <v>1</v>
      </c>
      <c r="N210" t="s">
        <v>2421</v>
      </c>
      <c r="O210">
        <v>13</v>
      </c>
      <c r="P210">
        <v>135678.17000000001</v>
      </c>
      <c r="Q210">
        <v>0</v>
      </c>
      <c r="R210">
        <v>135678.17000000001</v>
      </c>
      <c r="S210">
        <v>0</v>
      </c>
      <c r="T210">
        <v>0</v>
      </c>
      <c r="U210" s="1091">
        <v>0</v>
      </c>
      <c r="V210" s="1091">
        <v>0</v>
      </c>
    </row>
    <row r="211" spans="1:22" x14ac:dyDescent="0.25">
      <c r="A211">
        <v>4088200100</v>
      </c>
      <c r="B211" s="1087">
        <v>2</v>
      </c>
      <c r="C211" s="1087">
        <v>5</v>
      </c>
      <c r="D211" s="1088">
        <v>2</v>
      </c>
      <c r="E211" s="1087" t="s">
        <v>2418</v>
      </c>
      <c r="F211" s="1087">
        <v>143</v>
      </c>
      <c r="G211" s="1087" t="s">
        <v>711</v>
      </c>
      <c r="H211" s="1089">
        <v>1</v>
      </c>
      <c r="I211">
        <v>13204</v>
      </c>
      <c r="J211">
        <v>1</v>
      </c>
      <c r="K211">
        <v>2020</v>
      </c>
      <c r="L211" s="1090">
        <v>1</v>
      </c>
      <c r="M211" s="1090">
        <v>1</v>
      </c>
      <c r="N211" t="s">
        <v>2421</v>
      </c>
      <c r="O211">
        <v>13</v>
      </c>
      <c r="P211">
        <v>23188.65</v>
      </c>
      <c r="Q211">
        <v>0</v>
      </c>
      <c r="R211">
        <v>23188.65</v>
      </c>
      <c r="S211">
        <v>0</v>
      </c>
      <c r="T211">
        <v>0</v>
      </c>
      <c r="U211" s="1091">
        <v>0</v>
      </c>
      <c r="V211" s="1091">
        <v>0</v>
      </c>
    </row>
    <row r="212" spans="1:22" x14ac:dyDescent="0.25">
      <c r="A212">
        <v>4088200100</v>
      </c>
      <c r="B212" s="1087">
        <v>2</v>
      </c>
      <c r="C212" s="1087">
        <v>5</v>
      </c>
      <c r="D212" s="1088">
        <v>2</v>
      </c>
      <c r="E212" s="1087" t="s">
        <v>2418</v>
      </c>
      <c r="F212" s="1087">
        <v>143</v>
      </c>
      <c r="G212" s="1087" t="s">
        <v>711</v>
      </c>
      <c r="H212" s="1089">
        <v>1</v>
      </c>
      <c r="I212">
        <v>13204</v>
      </c>
      <c r="J212">
        <v>1</v>
      </c>
      <c r="K212">
        <v>2020</v>
      </c>
      <c r="L212" s="1090">
        <v>1</v>
      </c>
      <c r="M212" s="1090">
        <v>1</v>
      </c>
      <c r="N212" t="s">
        <v>2421</v>
      </c>
      <c r="O212">
        <v>13</v>
      </c>
      <c r="P212">
        <v>55727.87</v>
      </c>
      <c r="Q212">
        <v>0</v>
      </c>
      <c r="R212">
        <v>55727.87</v>
      </c>
      <c r="S212">
        <v>0</v>
      </c>
      <c r="T212">
        <v>0</v>
      </c>
      <c r="U212" s="1091">
        <v>0</v>
      </c>
      <c r="V212" s="1091">
        <v>0</v>
      </c>
    </row>
    <row r="213" spans="1:22" x14ac:dyDescent="0.25">
      <c r="A213">
        <v>4088200100</v>
      </c>
      <c r="B213" s="1087">
        <v>2</v>
      </c>
      <c r="C213" s="1087">
        <v>5</v>
      </c>
      <c r="D213" s="1088">
        <v>2</v>
      </c>
      <c r="E213" s="1087" t="s">
        <v>2418</v>
      </c>
      <c r="F213" s="1087">
        <v>143</v>
      </c>
      <c r="G213" s="1087" t="s">
        <v>711</v>
      </c>
      <c r="H213" s="1089">
        <v>1</v>
      </c>
      <c r="I213">
        <v>13204</v>
      </c>
      <c r="J213">
        <v>1</v>
      </c>
      <c r="K213">
        <v>2020</v>
      </c>
      <c r="L213" s="1090">
        <v>1</v>
      </c>
      <c r="M213" s="1090">
        <v>1</v>
      </c>
      <c r="N213" t="s">
        <v>2421</v>
      </c>
      <c r="O213">
        <v>13</v>
      </c>
      <c r="P213">
        <v>3033.24</v>
      </c>
      <c r="Q213">
        <v>0</v>
      </c>
      <c r="R213">
        <v>3033.24</v>
      </c>
      <c r="S213">
        <v>0</v>
      </c>
      <c r="T213">
        <v>0</v>
      </c>
      <c r="U213" s="1091">
        <v>0</v>
      </c>
      <c r="V213" s="1091">
        <v>0</v>
      </c>
    </row>
    <row r="214" spans="1:22" x14ac:dyDescent="0.25">
      <c r="A214">
        <v>4088200100</v>
      </c>
      <c r="B214" s="1087">
        <v>2</v>
      </c>
      <c r="C214" s="1087">
        <v>5</v>
      </c>
      <c r="D214" s="1088">
        <v>2</v>
      </c>
      <c r="E214" s="1087" t="s">
        <v>2418</v>
      </c>
      <c r="F214" s="1087">
        <v>143</v>
      </c>
      <c r="G214" s="1087" t="s">
        <v>711</v>
      </c>
      <c r="H214" s="1089">
        <v>1</v>
      </c>
      <c r="I214">
        <v>13204</v>
      </c>
      <c r="J214">
        <v>1</v>
      </c>
      <c r="K214">
        <v>2020</v>
      </c>
      <c r="L214" s="1090">
        <v>1</v>
      </c>
      <c r="M214" s="1090">
        <v>1</v>
      </c>
      <c r="N214" t="s">
        <v>2421</v>
      </c>
      <c r="O214">
        <v>13</v>
      </c>
      <c r="P214">
        <v>8011.24</v>
      </c>
      <c r="Q214">
        <v>0</v>
      </c>
      <c r="R214">
        <v>8011.24</v>
      </c>
      <c r="S214">
        <v>0</v>
      </c>
      <c r="T214">
        <v>0</v>
      </c>
      <c r="U214" s="1091">
        <v>0</v>
      </c>
      <c r="V214" s="1091">
        <v>0</v>
      </c>
    </row>
    <row r="215" spans="1:22" x14ac:dyDescent="0.25">
      <c r="A215">
        <v>4088200100</v>
      </c>
      <c r="B215" s="1087">
        <v>2</v>
      </c>
      <c r="C215" s="1087">
        <v>5</v>
      </c>
      <c r="D215" s="1088">
        <v>2</v>
      </c>
      <c r="E215" s="1087" t="s">
        <v>2418</v>
      </c>
      <c r="F215" s="1087">
        <v>143</v>
      </c>
      <c r="G215" s="1087" t="s">
        <v>711</v>
      </c>
      <c r="H215" s="1089">
        <v>1</v>
      </c>
      <c r="I215">
        <v>13204</v>
      </c>
      <c r="J215">
        <v>1</v>
      </c>
      <c r="K215">
        <v>2020</v>
      </c>
      <c r="L215" s="1090">
        <v>1</v>
      </c>
      <c r="M215" s="1090">
        <v>1</v>
      </c>
      <c r="N215" t="s">
        <v>2421</v>
      </c>
      <c r="O215">
        <v>13</v>
      </c>
      <c r="P215">
        <v>5503.22</v>
      </c>
      <c r="Q215">
        <v>0</v>
      </c>
      <c r="R215">
        <v>5503.22</v>
      </c>
      <c r="S215">
        <v>0</v>
      </c>
      <c r="T215">
        <v>0</v>
      </c>
      <c r="U215" s="1091">
        <v>0</v>
      </c>
      <c r="V215" s="1091">
        <v>0</v>
      </c>
    </row>
    <row r="216" spans="1:22" x14ac:dyDescent="0.25">
      <c r="A216">
        <v>4088200100</v>
      </c>
      <c r="B216" s="1087">
        <v>2</v>
      </c>
      <c r="C216" s="1087">
        <v>5</v>
      </c>
      <c r="D216" s="1088">
        <v>2</v>
      </c>
      <c r="E216" s="1087" t="s">
        <v>2418</v>
      </c>
      <c r="F216" s="1087">
        <v>143</v>
      </c>
      <c r="G216" s="1087" t="s">
        <v>711</v>
      </c>
      <c r="H216" s="1089">
        <v>1</v>
      </c>
      <c r="I216">
        <v>13204</v>
      </c>
      <c r="J216">
        <v>1</v>
      </c>
      <c r="K216">
        <v>2020</v>
      </c>
      <c r="L216" s="1090">
        <v>1</v>
      </c>
      <c r="M216" s="1090">
        <v>1</v>
      </c>
      <c r="N216" t="s">
        <v>2421</v>
      </c>
      <c r="O216">
        <v>13</v>
      </c>
      <c r="P216">
        <v>9402.5499999999993</v>
      </c>
      <c r="Q216">
        <v>0</v>
      </c>
      <c r="R216">
        <v>9402.5499999999993</v>
      </c>
      <c r="S216">
        <v>0</v>
      </c>
      <c r="T216">
        <v>0</v>
      </c>
      <c r="U216" s="1091">
        <v>0</v>
      </c>
      <c r="V216" s="1091">
        <v>0</v>
      </c>
    </row>
    <row r="217" spans="1:22" x14ac:dyDescent="0.25">
      <c r="A217">
        <v>4088200100</v>
      </c>
      <c r="B217" s="1087">
        <v>2</v>
      </c>
      <c r="C217" s="1087">
        <v>5</v>
      </c>
      <c r="D217" s="1088">
        <v>2</v>
      </c>
      <c r="E217" s="1087" t="s">
        <v>2418</v>
      </c>
      <c r="F217" s="1087">
        <v>143</v>
      </c>
      <c r="G217" s="1087" t="s">
        <v>711</v>
      </c>
      <c r="H217" s="1089">
        <v>1</v>
      </c>
      <c r="I217">
        <v>13204</v>
      </c>
      <c r="J217">
        <v>1</v>
      </c>
      <c r="K217">
        <v>2020</v>
      </c>
      <c r="L217" s="1090">
        <v>1</v>
      </c>
      <c r="M217" s="1090">
        <v>1</v>
      </c>
      <c r="N217" t="s">
        <v>2421</v>
      </c>
      <c r="O217">
        <v>13</v>
      </c>
      <c r="P217">
        <v>59624.71</v>
      </c>
      <c r="Q217">
        <v>0</v>
      </c>
      <c r="R217">
        <v>59624.71</v>
      </c>
      <c r="S217">
        <v>0</v>
      </c>
      <c r="T217">
        <v>0</v>
      </c>
      <c r="U217" s="1091">
        <v>0</v>
      </c>
      <c r="V217" s="1091">
        <v>0</v>
      </c>
    </row>
    <row r="218" spans="1:22" x14ac:dyDescent="0.25">
      <c r="A218">
        <v>4088200100</v>
      </c>
      <c r="B218" s="1087">
        <v>2</v>
      </c>
      <c r="C218" s="1087">
        <v>5</v>
      </c>
      <c r="D218" s="1088">
        <v>2</v>
      </c>
      <c r="E218" s="1087" t="s">
        <v>2418</v>
      </c>
      <c r="F218" s="1087">
        <v>143</v>
      </c>
      <c r="G218" s="1087" t="s">
        <v>711</v>
      </c>
      <c r="H218" s="1089">
        <v>1</v>
      </c>
      <c r="I218">
        <v>13204</v>
      </c>
      <c r="J218">
        <v>1</v>
      </c>
      <c r="K218">
        <v>2020</v>
      </c>
      <c r="L218" s="1090">
        <v>1</v>
      </c>
      <c r="M218" s="1090">
        <v>1</v>
      </c>
      <c r="N218" t="s">
        <v>2421</v>
      </c>
      <c r="O218">
        <v>13</v>
      </c>
      <c r="P218">
        <v>37106.85</v>
      </c>
      <c r="Q218">
        <v>0</v>
      </c>
      <c r="R218">
        <v>37106.85</v>
      </c>
      <c r="S218">
        <v>0</v>
      </c>
      <c r="T218">
        <v>0</v>
      </c>
      <c r="U218" s="1091">
        <v>0</v>
      </c>
      <c r="V218" s="1091">
        <v>0</v>
      </c>
    </row>
    <row r="219" spans="1:22" x14ac:dyDescent="0.25">
      <c r="A219">
        <v>4088200100</v>
      </c>
      <c r="B219" s="1087">
        <v>2</v>
      </c>
      <c r="C219" s="1087">
        <v>5</v>
      </c>
      <c r="D219" s="1088">
        <v>2</v>
      </c>
      <c r="E219" s="1087" t="s">
        <v>2418</v>
      </c>
      <c r="F219" s="1087">
        <v>143</v>
      </c>
      <c r="G219" s="1087" t="s">
        <v>711</v>
      </c>
      <c r="H219" s="1089">
        <v>1</v>
      </c>
      <c r="I219">
        <v>13204</v>
      </c>
      <c r="J219">
        <v>1</v>
      </c>
      <c r="K219">
        <v>2020</v>
      </c>
      <c r="L219" s="1090">
        <v>1</v>
      </c>
      <c r="M219" s="1090">
        <v>1</v>
      </c>
      <c r="N219" t="s">
        <v>2421</v>
      </c>
      <c r="O219">
        <v>13</v>
      </c>
      <c r="P219">
        <v>67015.86</v>
      </c>
      <c r="Q219">
        <v>0</v>
      </c>
      <c r="R219">
        <v>67015.86</v>
      </c>
      <c r="S219">
        <v>0</v>
      </c>
      <c r="T219">
        <v>0</v>
      </c>
      <c r="U219" s="1091">
        <v>0</v>
      </c>
      <c r="V219" s="1091">
        <v>0</v>
      </c>
    </row>
    <row r="220" spans="1:22" x14ac:dyDescent="0.25">
      <c r="A220">
        <v>4088200100</v>
      </c>
      <c r="B220" s="1087">
        <v>2</v>
      </c>
      <c r="C220" s="1087">
        <v>5</v>
      </c>
      <c r="D220" s="1088">
        <v>2</v>
      </c>
      <c r="E220" s="1087" t="s">
        <v>2418</v>
      </c>
      <c r="F220" s="1087">
        <v>143</v>
      </c>
      <c r="G220" s="1087" t="s">
        <v>711</v>
      </c>
      <c r="H220" s="1089">
        <v>1</v>
      </c>
      <c r="I220">
        <v>13204</v>
      </c>
      <c r="J220">
        <v>1</v>
      </c>
      <c r="K220">
        <v>2020</v>
      </c>
      <c r="L220" s="1090">
        <v>1</v>
      </c>
      <c r="M220" s="1090">
        <v>1</v>
      </c>
      <c r="N220" t="s">
        <v>2421</v>
      </c>
      <c r="O220">
        <v>13</v>
      </c>
      <c r="P220">
        <v>7256.2</v>
      </c>
      <c r="Q220">
        <v>0</v>
      </c>
      <c r="R220">
        <v>7256.2</v>
      </c>
      <c r="S220">
        <v>0</v>
      </c>
      <c r="T220">
        <v>0</v>
      </c>
      <c r="U220" s="1091">
        <v>0</v>
      </c>
      <c r="V220" s="1091">
        <v>0</v>
      </c>
    </row>
    <row r="221" spans="1:22" x14ac:dyDescent="0.25">
      <c r="A221">
        <v>4088200100</v>
      </c>
      <c r="B221" s="1087">
        <v>2</v>
      </c>
      <c r="C221" s="1087">
        <v>5</v>
      </c>
      <c r="D221" s="1088">
        <v>2</v>
      </c>
      <c r="E221" s="1087" t="s">
        <v>2418</v>
      </c>
      <c r="F221" s="1087">
        <v>143</v>
      </c>
      <c r="G221" s="1087" t="s">
        <v>711</v>
      </c>
      <c r="H221" s="1089">
        <v>1</v>
      </c>
      <c r="I221">
        <v>13204</v>
      </c>
      <c r="J221">
        <v>1</v>
      </c>
      <c r="K221">
        <v>2020</v>
      </c>
      <c r="L221" s="1090">
        <v>1</v>
      </c>
      <c r="M221" s="1090">
        <v>1</v>
      </c>
      <c r="N221" t="s">
        <v>2421</v>
      </c>
      <c r="O221">
        <v>13</v>
      </c>
      <c r="P221">
        <v>36965.120000000003</v>
      </c>
      <c r="Q221">
        <v>0</v>
      </c>
      <c r="R221">
        <v>36965.120000000003</v>
      </c>
      <c r="S221">
        <v>0</v>
      </c>
      <c r="T221">
        <v>0</v>
      </c>
      <c r="U221" s="1091">
        <v>0</v>
      </c>
      <c r="V221" s="1091">
        <v>0</v>
      </c>
    </row>
    <row r="222" spans="1:22" x14ac:dyDescent="0.25">
      <c r="A222">
        <v>4088200100</v>
      </c>
      <c r="B222" s="1087">
        <v>2</v>
      </c>
      <c r="C222" s="1087">
        <v>5</v>
      </c>
      <c r="D222" s="1088">
        <v>2</v>
      </c>
      <c r="E222" s="1087" t="s">
        <v>2418</v>
      </c>
      <c r="F222" s="1087">
        <v>143</v>
      </c>
      <c r="G222" s="1087" t="s">
        <v>711</v>
      </c>
      <c r="H222" s="1089">
        <v>1</v>
      </c>
      <c r="I222">
        <v>13204</v>
      </c>
      <c r="J222">
        <v>1</v>
      </c>
      <c r="K222">
        <v>2020</v>
      </c>
      <c r="L222" s="1090">
        <v>1</v>
      </c>
      <c r="M222" s="1090">
        <v>1</v>
      </c>
      <c r="N222" t="s">
        <v>2421</v>
      </c>
      <c r="O222">
        <v>13</v>
      </c>
      <c r="P222">
        <v>2625.27</v>
      </c>
      <c r="Q222">
        <v>0</v>
      </c>
      <c r="R222">
        <v>2625.27</v>
      </c>
      <c r="S222">
        <v>0</v>
      </c>
      <c r="T222">
        <v>0</v>
      </c>
      <c r="U222" s="1091">
        <v>0</v>
      </c>
      <c r="V222" s="1091">
        <v>0</v>
      </c>
    </row>
    <row r="223" spans="1:22" x14ac:dyDescent="0.25">
      <c r="A223">
        <v>4088200100</v>
      </c>
      <c r="B223" s="1087">
        <v>2</v>
      </c>
      <c r="C223" s="1087">
        <v>5</v>
      </c>
      <c r="D223" s="1088">
        <v>2</v>
      </c>
      <c r="E223" s="1087" t="s">
        <v>2418</v>
      </c>
      <c r="F223" s="1087">
        <v>143</v>
      </c>
      <c r="G223" s="1087" t="s">
        <v>711</v>
      </c>
      <c r="H223" s="1089">
        <v>1</v>
      </c>
      <c r="I223">
        <v>13204</v>
      </c>
      <c r="J223">
        <v>1</v>
      </c>
      <c r="K223">
        <v>2020</v>
      </c>
      <c r="L223" s="1090">
        <v>1</v>
      </c>
      <c r="M223" s="1090">
        <v>1</v>
      </c>
      <c r="N223" t="s">
        <v>2421</v>
      </c>
      <c r="O223">
        <v>13</v>
      </c>
      <c r="P223">
        <v>8215.73</v>
      </c>
      <c r="Q223">
        <v>0</v>
      </c>
      <c r="R223">
        <v>8215.73</v>
      </c>
      <c r="S223">
        <v>0</v>
      </c>
      <c r="T223">
        <v>0</v>
      </c>
      <c r="U223" s="1091">
        <v>0</v>
      </c>
      <c r="V223" s="1091">
        <v>0</v>
      </c>
    </row>
    <row r="224" spans="1:22" x14ac:dyDescent="0.25">
      <c r="A224">
        <v>4088200100</v>
      </c>
      <c r="B224" s="1087">
        <v>2</v>
      </c>
      <c r="C224" s="1087">
        <v>5</v>
      </c>
      <c r="D224" s="1088">
        <v>2</v>
      </c>
      <c r="E224" s="1087" t="s">
        <v>2418</v>
      </c>
      <c r="F224" s="1087">
        <v>143</v>
      </c>
      <c r="G224" s="1087" t="s">
        <v>711</v>
      </c>
      <c r="H224" s="1089">
        <v>1</v>
      </c>
      <c r="I224">
        <v>13204</v>
      </c>
      <c r="J224">
        <v>1</v>
      </c>
      <c r="K224">
        <v>2020</v>
      </c>
      <c r="L224" s="1090">
        <v>1</v>
      </c>
      <c r="M224" s="1090">
        <v>1</v>
      </c>
      <c r="N224" t="s">
        <v>2421</v>
      </c>
      <c r="O224">
        <v>13</v>
      </c>
      <c r="P224">
        <v>135678.17000000001</v>
      </c>
      <c r="Q224">
        <v>0</v>
      </c>
      <c r="R224">
        <v>135678.17000000001</v>
      </c>
      <c r="S224">
        <v>0</v>
      </c>
      <c r="T224">
        <v>0</v>
      </c>
      <c r="U224" s="1091">
        <v>0</v>
      </c>
      <c r="V224" s="1091">
        <v>0</v>
      </c>
    </row>
    <row r="225" spans="1:22" x14ac:dyDescent="0.25">
      <c r="A225">
        <v>4088200100</v>
      </c>
      <c r="B225" s="1087">
        <v>2</v>
      </c>
      <c r="C225" s="1087">
        <v>5</v>
      </c>
      <c r="D225" s="1088">
        <v>2</v>
      </c>
      <c r="E225" s="1087" t="s">
        <v>2418</v>
      </c>
      <c r="F225" s="1087">
        <v>143</v>
      </c>
      <c r="G225" s="1087" t="s">
        <v>711</v>
      </c>
      <c r="H225" s="1089">
        <v>1</v>
      </c>
      <c r="I225">
        <v>13204</v>
      </c>
      <c r="J225">
        <v>1</v>
      </c>
      <c r="K225">
        <v>2020</v>
      </c>
      <c r="L225" s="1090">
        <v>1</v>
      </c>
      <c r="M225" s="1090">
        <v>1</v>
      </c>
      <c r="N225" t="s">
        <v>2421</v>
      </c>
      <c r="O225">
        <v>13</v>
      </c>
      <c r="P225">
        <v>10682.32</v>
      </c>
      <c r="Q225">
        <v>0</v>
      </c>
      <c r="R225">
        <v>10682.32</v>
      </c>
      <c r="S225">
        <v>0</v>
      </c>
      <c r="T225">
        <v>0</v>
      </c>
      <c r="U225" s="1091">
        <v>0</v>
      </c>
      <c r="V225" s="1091">
        <v>0</v>
      </c>
    </row>
    <row r="226" spans="1:22" x14ac:dyDescent="0.25">
      <c r="A226">
        <v>4088200100</v>
      </c>
      <c r="B226" s="1087">
        <v>2</v>
      </c>
      <c r="C226" s="1087">
        <v>5</v>
      </c>
      <c r="D226" s="1088">
        <v>2</v>
      </c>
      <c r="E226" s="1087" t="s">
        <v>2418</v>
      </c>
      <c r="F226" s="1087">
        <v>143</v>
      </c>
      <c r="G226" s="1087" t="s">
        <v>711</v>
      </c>
      <c r="H226" s="1089">
        <v>1</v>
      </c>
      <c r="I226">
        <v>13204</v>
      </c>
      <c r="J226">
        <v>1</v>
      </c>
      <c r="K226">
        <v>2020</v>
      </c>
      <c r="L226" s="1090">
        <v>1</v>
      </c>
      <c r="M226" s="1090">
        <v>1</v>
      </c>
      <c r="N226" t="s">
        <v>2421</v>
      </c>
      <c r="O226">
        <v>13</v>
      </c>
      <c r="P226">
        <v>88514.03</v>
      </c>
      <c r="Q226">
        <v>0</v>
      </c>
      <c r="R226">
        <v>88514.03</v>
      </c>
      <c r="S226">
        <v>0</v>
      </c>
      <c r="T226">
        <v>0</v>
      </c>
      <c r="U226" s="1091">
        <v>0</v>
      </c>
      <c r="V226" s="1091">
        <v>0</v>
      </c>
    </row>
    <row r="227" spans="1:22" x14ac:dyDescent="0.25">
      <c r="A227">
        <v>4088200100</v>
      </c>
      <c r="B227" s="1087">
        <v>2</v>
      </c>
      <c r="C227" s="1087">
        <v>5</v>
      </c>
      <c r="D227" s="1088">
        <v>2</v>
      </c>
      <c r="E227" s="1087" t="s">
        <v>2418</v>
      </c>
      <c r="F227" s="1087">
        <v>143</v>
      </c>
      <c r="G227" s="1087" t="s">
        <v>711</v>
      </c>
      <c r="H227" s="1089">
        <v>1</v>
      </c>
      <c r="I227">
        <v>13204</v>
      </c>
      <c r="J227">
        <v>1</v>
      </c>
      <c r="K227">
        <v>2020</v>
      </c>
      <c r="L227" s="1090">
        <v>1</v>
      </c>
      <c r="M227" s="1090">
        <v>1</v>
      </c>
      <c r="N227" t="s">
        <v>2421</v>
      </c>
      <c r="O227">
        <v>13</v>
      </c>
      <c r="P227">
        <v>7198.16</v>
      </c>
      <c r="Q227">
        <v>0</v>
      </c>
      <c r="R227">
        <v>7198.16</v>
      </c>
      <c r="S227">
        <v>0</v>
      </c>
      <c r="T227">
        <v>0</v>
      </c>
      <c r="U227" s="1091">
        <v>0</v>
      </c>
      <c r="V227" s="1091">
        <v>0</v>
      </c>
    </row>
    <row r="228" spans="1:22" x14ac:dyDescent="0.25">
      <c r="A228">
        <v>4088200100</v>
      </c>
      <c r="B228" s="1087">
        <v>2</v>
      </c>
      <c r="C228" s="1087">
        <v>5</v>
      </c>
      <c r="D228" s="1088">
        <v>2</v>
      </c>
      <c r="E228" s="1087" t="s">
        <v>2418</v>
      </c>
      <c r="F228" s="1087">
        <v>143</v>
      </c>
      <c r="G228" s="1087" t="s">
        <v>711</v>
      </c>
      <c r="H228" s="1089">
        <v>1</v>
      </c>
      <c r="I228">
        <v>13403</v>
      </c>
      <c r="J228">
        <v>1</v>
      </c>
      <c r="K228">
        <v>2020</v>
      </c>
      <c r="L228" s="1090">
        <v>1</v>
      </c>
      <c r="M228" s="1090">
        <v>1</v>
      </c>
      <c r="N228" t="s">
        <v>2421</v>
      </c>
      <c r="O228">
        <v>13</v>
      </c>
      <c r="P228">
        <v>34912.5</v>
      </c>
      <c r="Q228">
        <v>0</v>
      </c>
      <c r="R228">
        <v>34912.5</v>
      </c>
      <c r="S228">
        <v>22443.75</v>
      </c>
      <c r="T228">
        <v>22443.75</v>
      </c>
      <c r="U228" s="1091">
        <v>22443.75</v>
      </c>
      <c r="V228" s="1091">
        <v>22443.75</v>
      </c>
    </row>
    <row r="229" spans="1:22" x14ac:dyDescent="0.25">
      <c r="A229">
        <v>4088200100</v>
      </c>
      <c r="B229" s="1087">
        <v>2</v>
      </c>
      <c r="C229" s="1087">
        <v>5</v>
      </c>
      <c r="D229" s="1088">
        <v>2</v>
      </c>
      <c r="E229" s="1087" t="s">
        <v>2418</v>
      </c>
      <c r="F229" s="1087">
        <v>143</v>
      </c>
      <c r="G229" s="1087" t="s">
        <v>711</v>
      </c>
      <c r="H229" s="1089">
        <v>1</v>
      </c>
      <c r="I229">
        <v>13403</v>
      </c>
      <c r="J229">
        <v>1</v>
      </c>
      <c r="K229">
        <v>2020</v>
      </c>
      <c r="L229" s="1090">
        <v>1</v>
      </c>
      <c r="M229" s="1090">
        <v>3</v>
      </c>
      <c r="N229" t="s">
        <v>2420</v>
      </c>
      <c r="O229">
        <v>13</v>
      </c>
      <c r="P229">
        <v>0</v>
      </c>
      <c r="Q229">
        <v>0</v>
      </c>
      <c r="R229">
        <v>0</v>
      </c>
      <c r="S229">
        <v>0</v>
      </c>
      <c r="T229">
        <v>0</v>
      </c>
      <c r="U229" s="1091">
        <v>0</v>
      </c>
      <c r="V229" s="1091">
        <v>7315</v>
      </c>
    </row>
    <row r="230" spans="1:22" x14ac:dyDescent="0.25">
      <c r="A230">
        <v>4088200100</v>
      </c>
      <c r="B230" s="1087">
        <v>2</v>
      </c>
      <c r="C230" s="1087">
        <v>5</v>
      </c>
      <c r="D230" s="1088">
        <v>2</v>
      </c>
      <c r="E230" s="1087" t="s">
        <v>2418</v>
      </c>
      <c r="F230" s="1087">
        <v>143</v>
      </c>
      <c r="G230" s="1087" t="s">
        <v>711</v>
      </c>
      <c r="H230" s="1089">
        <v>1</v>
      </c>
      <c r="I230">
        <v>13403</v>
      </c>
      <c r="J230">
        <v>1</v>
      </c>
      <c r="K230">
        <v>2020</v>
      </c>
      <c r="L230" s="1090">
        <v>1</v>
      </c>
      <c r="M230" s="1090">
        <v>3</v>
      </c>
      <c r="N230" t="s">
        <v>2420</v>
      </c>
      <c r="O230">
        <v>13</v>
      </c>
      <c r="P230">
        <v>0</v>
      </c>
      <c r="Q230">
        <v>0</v>
      </c>
      <c r="R230">
        <v>0</v>
      </c>
      <c r="S230">
        <v>0</v>
      </c>
      <c r="T230">
        <v>0</v>
      </c>
      <c r="U230" s="1091">
        <v>7315</v>
      </c>
      <c r="V230" s="1091">
        <v>0</v>
      </c>
    </row>
    <row r="231" spans="1:22" x14ac:dyDescent="0.25">
      <c r="A231">
        <v>4088200100</v>
      </c>
      <c r="B231" s="1087">
        <v>2</v>
      </c>
      <c r="C231" s="1087">
        <v>5</v>
      </c>
      <c r="D231" s="1088">
        <v>2</v>
      </c>
      <c r="E231" s="1087" t="s">
        <v>2418</v>
      </c>
      <c r="F231" s="1087">
        <v>143</v>
      </c>
      <c r="G231" s="1087" t="s">
        <v>711</v>
      </c>
      <c r="H231" s="1089">
        <v>1</v>
      </c>
      <c r="I231">
        <v>13403</v>
      </c>
      <c r="J231">
        <v>1</v>
      </c>
      <c r="K231">
        <v>2020</v>
      </c>
      <c r="L231" s="1090">
        <v>1</v>
      </c>
      <c r="M231" s="1090">
        <v>3</v>
      </c>
      <c r="N231" t="s">
        <v>2420</v>
      </c>
      <c r="O231">
        <v>13</v>
      </c>
      <c r="P231">
        <v>0</v>
      </c>
      <c r="Q231">
        <v>0</v>
      </c>
      <c r="R231">
        <v>0</v>
      </c>
      <c r="S231">
        <v>0</v>
      </c>
      <c r="T231">
        <v>0</v>
      </c>
      <c r="U231" s="1091">
        <v>0</v>
      </c>
      <c r="V231" s="1091">
        <v>0</v>
      </c>
    </row>
    <row r="232" spans="1:22" x14ac:dyDescent="0.25">
      <c r="A232">
        <v>4088200100</v>
      </c>
      <c r="B232" s="1087">
        <v>2</v>
      </c>
      <c r="C232" s="1087">
        <v>5</v>
      </c>
      <c r="D232" s="1088">
        <v>2</v>
      </c>
      <c r="E232" s="1087" t="s">
        <v>2418</v>
      </c>
      <c r="F232" s="1087">
        <v>143</v>
      </c>
      <c r="G232" s="1087" t="s">
        <v>711</v>
      </c>
      <c r="H232" s="1089">
        <v>1</v>
      </c>
      <c r="I232">
        <v>13403</v>
      </c>
      <c r="J232">
        <v>1</v>
      </c>
      <c r="K232">
        <v>2020</v>
      </c>
      <c r="L232" s="1090">
        <v>1</v>
      </c>
      <c r="M232" s="1090">
        <v>3</v>
      </c>
      <c r="N232" t="s">
        <v>2420</v>
      </c>
      <c r="O232">
        <v>13</v>
      </c>
      <c r="P232">
        <v>0</v>
      </c>
      <c r="Q232">
        <v>0</v>
      </c>
      <c r="R232">
        <v>0</v>
      </c>
      <c r="S232">
        <v>0</v>
      </c>
      <c r="T232">
        <v>0</v>
      </c>
      <c r="U232" s="1091">
        <v>0</v>
      </c>
      <c r="V232" s="1091">
        <v>0</v>
      </c>
    </row>
    <row r="233" spans="1:22" x14ac:dyDescent="0.25">
      <c r="A233">
        <v>4088200100</v>
      </c>
      <c r="B233" s="1087">
        <v>2</v>
      </c>
      <c r="C233" s="1087">
        <v>5</v>
      </c>
      <c r="D233" s="1088">
        <v>2</v>
      </c>
      <c r="E233" s="1087" t="s">
        <v>2418</v>
      </c>
      <c r="F233" s="1087">
        <v>143</v>
      </c>
      <c r="G233" s="1087" t="s">
        <v>711</v>
      </c>
      <c r="H233" s="1089">
        <v>1</v>
      </c>
      <c r="I233">
        <v>13403</v>
      </c>
      <c r="J233">
        <v>1</v>
      </c>
      <c r="K233">
        <v>2020</v>
      </c>
      <c r="L233" s="1090">
        <v>1</v>
      </c>
      <c r="M233" s="1090">
        <v>3</v>
      </c>
      <c r="N233" t="s">
        <v>2420</v>
      </c>
      <c r="O233">
        <v>13</v>
      </c>
      <c r="P233">
        <v>0</v>
      </c>
      <c r="Q233">
        <v>0</v>
      </c>
      <c r="R233">
        <v>0</v>
      </c>
      <c r="S233">
        <v>7315</v>
      </c>
      <c r="T233">
        <v>7315</v>
      </c>
      <c r="U233" s="1091">
        <v>0</v>
      </c>
      <c r="V233" s="1091">
        <v>0</v>
      </c>
    </row>
    <row r="234" spans="1:22" x14ac:dyDescent="0.25">
      <c r="A234">
        <v>4088200100</v>
      </c>
      <c r="B234" s="1087">
        <v>2</v>
      </c>
      <c r="C234" s="1087">
        <v>5</v>
      </c>
      <c r="D234" s="1088">
        <v>2</v>
      </c>
      <c r="E234" s="1087" t="s">
        <v>2418</v>
      </c>
      <c r="F234" s="1087">
        <v>143</v>
      </c>
      <c r="G234" s="1087" t="s">
        <v>711</v>
      </c>
      <c r="H234" s="1089">
        <v>1</v>
      </c>
      <c r="I234">
        <v>13403</v>
      </c>
      <c r="J234">
        <v>1</v>
      </c>
      <c r="K234">
        <v>2020</v>
      </c>
      <c r="L234" s="1090">
        <v>1</v>
      </c>
      <c r="M234" s="1090">
        <v>3</v>
      </c>
      <c r="N234" t="s">
        <v>2420</v>
      </c>
      <c r="O234">
        <v>13</v>
      </c>
      <c r="P234">
        <v>0</v>
      </c>
      <c r="Q234">
        <v>7315</v>
      </c>
      <c r="R234">
        <v>7315</v>
      </c>
      <c r="S234">
        <v>0</v>
      </c>
      <c r="T234">
        <v>0</v>
      </c>
      <c r="U234" s="1091">
        <v>0</v>
      </c>
      <c r="V234" s="1091">
        <v>0</v>
      </c>
    </row>
    <row r="235" spans="1:22" x14ac:dyDescent="0.25">
      <c r="A235">
        <v>4088200100</v>
      </c>
      <c r="B235" s="1087">
        <v>2</v>
      </c>
      <c r="C235" s="1087">
        <v>5</v>
      </c>
      <c r="D235" s="1088">
        <v>2</v>
      </c>
      <c r="E235" s="1087" t="s">
        <v>2418</v>
      </c>
      <c r="F235" s="1087">
        <v>143</v>
      </c>
      <c r="G235" s="1087" t="s">
        <v>711</v>
      </c>
      <c r="H235" s="1089">
        <v>1</v>
      </c>
      <c r="I235">
        <v>13403</v>
      </c>
      <c r="J235">
        <v>1</v>
      </c>
      <c r="K235">
        <v>2020</v>
      </c>
      <c r="L235" s="1090">
        <v>1</v>
      </c>
      <c r="M235" s="1090">
        <v>1</v>
      </c>
      <c r="N235" t="s">
        <v>2421</v>
      </c>
      <c r="O235">
        <v>13</v>
      </c>
      <c r="P235">
        <v>123718.78</v>
      </c>
      <c r="Q235">
        <v>0</v>
      </c>
      <c r="R235">
        <v>123718.78</v>
      </c>
      <c r="S235">
        <v>75030.210000000006</v>
      </c>
      <c r="T235">
        <v>75030.210000000006</v>
      </c>
      <c r="U235" s="1091">
        <v>75030.210000000006</v>
      </c>
      <c r="V235" s="1091">
        <v>75030.210000000006</v>
      </c>
    </row>
    <row r="236" spans="1:22" x14ac:dyDescent="0.25">
      <c r="A236">
        <v>4088200100</v>
      </c>
      <c r="B236" s="1087">
        <v>2</v>
      </c>
      <c r="C236" s="1087">
        <v>5</v>
      </c>
      <c r="D236" s="1088">
        <v>2</v>
      </c>
      <c r="E236" s="1087" t="s">
        <v>2418</v>
      </c>
      <c r="F236" s="1087">
        <v>143</v>
      </c>
      <c r="G236" s="1087" t="s">
        <v>711</v>
      </c>
      <c r="H236" s="1089">
        <v>1</v>
      </c>
      <c r="I236">
        <v>13403</v>
      </c>
      <c r="J236">
        <v>1</v>
      </c>
      <c r="K236">
        <v>2020</v>
      </c>
      <c r="L236" s="1090">
        <v>1</v>
      </c>
      <c r="M236" s="1090">
        <v>3</v>
      </c>
      <c r="N236" t="s">
        <v>2420</v>
      </c>
      <c r="O236">
        <v>13</v>
      </c>
      <c r="P236">
        <v>0</v>
      </c>
      <c r="Q236">
        <v>0</v>
      </c>
      <c r="R236">
        <v>0</v>
      </c>
      <c r="S236">
        <v>0</v>
      </c>
      <c r="T236">
        <v>0</v>
      </c>
      <c r="U236" s="1091">
        <v>0</v>
      </c>
      <c r="V236" s="1091">
        <v>3087.5</v>
      </c>
    </row>
    <row r="237" spans="1:22" x14ac:dyDescent="0.25">
      <c r="A237">
        <v>4088200100</v>
      </c>
      <c r="B237" s="1087">
        <v>2</v>
      </c>
      <c r="C237" s="1087">
        <v>5</v>
      </c>
      <c r="D237" s="1088">
        <v>2</v>
      </c>
      <c r="E237" s="1087" t="s">
        <v>2418</v>
      </c>
      <c r="F237" s="1087">
        <v>143</v>
      </c>
      <c r="G237" s="1087" t="s">
        <v>711</v>
      </c>
      <c r="H237" s="1089">
        <v>1</v>
      </c>
      <c r="I237">
        <v>13403</v>
      </c>
      <c r="J237">
        <v>1</v>
      </c>
      <c r="K237">
        <v>2020</v>
      </c>
      <c r="L237" s="1090">
        <v>1</v>
      </c>
      <c r="M237" s="1090">
        <v>3</v>
      </c>
      <c r="N237" t="s">
        <v>2420</v>
      </c>
      <c r="O237">
        <v>13</v>
      </c>
      <c r="P237">
        <v>0</v>
      </c>
      <c r="Q237">
        <v>0</v>
      </c>
      <c r="R237">
        <v>0</v>
      </c>
      <c r="S237">
        <v>0</v>
      </c>
      <c r="T237">
        <v>0</v>
      </c>
      <c r="U237" s="1091">
        <v>3087.5</v>
      </c>
      <c r="V237" s="1091">
        <v>0</v>
      </c>
    </row>
    <row r="238" spans="1:22" x14ac:dyDescent="0.25">
      <c r="A238">
        <v>4088200100</v>
      </c>
      <c r="B238" s="1087">
        <v>2</v>
      </c>
      <c r="C238" s="1087">
        <v>5</v>
      </c>
      <c r="D238" s="1088">
        <v>2</v>
      </c>
      <c r="E238" s="1087" t="s">
        <v>2418</v>
      </c>
      <c r="F238" s="1087">
        <v>143</v>
      </c>
      <c r="G238" s="1087" t="s">
        <v>711</v>
      </c>
      <c r="H238" s="1089">
        <v>1</v>
      </c>
      <c r="I238">
        <v>13403</v>
      </c>
      <c r="J238">
        <v>1</v>
      </c>
      <c r="K238">
        <v>2020</v>
      </c>
      <c r="L238" s="1090">
        <v>1</v>
      </c>
      <c r="M238" s="1090">
        <v>3</v>
      </c>
      <c r="N238" t="s">
        <v>2420</v>
      </c>
      <c r="O238">
        <v>13</v>
      </c>
      <c r="P238">
        <v>0</v>
      </c>
      <c r="Q238">
        <v>0</v>
      </c>
      <c r="R238">
        <v>0</v>
      </c>
      <c r="S238">
        <v>0</v>
      </c>
      <c r="T238">
        <v>0</v>
      </c>
      <c r="U238" s="1091">
        <v>0</v>
      </c>
      <c r="V238" s="1091">
        <v>0</v>
      </c>
    </row>
    <row r="239" spans="1:22" x14ac:dyDescent="0.25">
      <c r="A239">
        <v>4088200100</v>
      </c>
      <c r="B239" s="1087">
        <v>2</v>
      </c>
      <c r="C239" s="1087">
        <v>5</v>
      </c>
      <c r="D239" s="1088">
        <v>2</v>
      </c>
      <c r="E239" s="1087" t="s">
        <v>2418</v>
      </c>
      <c r="F239" s="1087">
        <v>143</v>
      </c>
      <c r="G239" s="1087" t="s">
        <v>711</v>
      </c>
      <c r="H239" s="1089">
        <v>1</v>
      </c>
      <c r="I239">
        <v>13403</v>
      </c>
      <c r="J239">
        <v>1</v>
      </c>
      <c r="K239">
        <v>2020</v>
      </c>
      <c r="L239" s="1090">
        <v>1</v>
      </c>
      <c r="M239" s="1090">
        <v>3</v>
      </c>
      <c r="N239" t="s">
        <v>2420</v>
      </c>
      <c r="O239">
        <v>13</v>
      </c>
      <c r="P239">
        <v>0</v>
      </c>
      <c r="Q239">
        <v>0</v>
      </c>
      <c r="R239">
        <v>0</v>
      </c>
      <c r="S239">
        <v>0</v>
      </c>
      <c r="T239">
        <v>0</v>
      </c>
      <c r="U239" s="1091">
        <v>0</v>
      </c>
      <c r="V239" s="1091">
        <v>0</v>
      </c>
    </row>
    <row r="240" spans="1:22" x14ac:dyDescent="0.25">
      <c r="A240">
        <v>4088200100</v>
      </c>
      <c r="B240" s="1087">
        <v>2</v>
      </c>
      <c r="C240" s="1087">
        <v>5</v>
      </c>
      <c r="D240" s="1088">
        <v>2</v>
      </c>
      <c r="E240" s="1087" t="s">
        <v>2418</v>
      </c>
      <c r="F240" s="1087">
        <v>143</v>
      </c>
      <c r="G240" s="1087" t="s">
        <v>711</v>
      </c>
      <c r="H240" s="1089">
        <v>1</v>
      </c>
      <c r="I240">
        <v>13403</v>
      </c>
      <c r="J240">
        <v>1</v>
      </c>
      <c r="K240">
        <v>2020</v>
      </c>
      <c r="L240" s="1090">
        <v>1</v>
      </c>
      <c r="M240" s="1090">
        <v>3</v>
      </c>
      <c r="N240" t="s">
        <v>2420</v>
      </c>
      <c r="O240">
        <v>13</v>
      </c>
      <c r="P240">
        <v>0</v>
      </c>
      <c r="Q240">
        <v>0</v>
      </c>
      <c r="R240">
        <v>0</v>
      </c>
      <c r="S240">
        <v>3087.5</v>
      </c>
      <c r="T240">
        <v>3087.5</v>
      </c>
      <c r="U240" s="1091">
        <v>0</v>
      </c>
      <c r="V240" s="1091">
        <v>0</v>
      </c>
    </row>
    <row r="241" spans="1:22" x14ac:dyDescent="0.25">
      <c r="A241">
        <v>4088200100</v>
      </c>
      <c r="B241" s="1087">
        <v>2</v>
      </c>
      <c r="C241" s="1087">
        <v>5</v>
      </c>
      <c r="D241" s="1088">
        <v>2</v>
      </c>
      <c r="E241" s="1087" t="s">
        <v>2418</v>
      </c>
      <c r="F241" s="1087">
        <v>143</v>
      </c>
      <c r="G241" s="1087" t="s">
        <v>711</v>
      </c>
      <c r="H241" s="1089">
        <v>1</v>
      </c>
      <c r="I241">
        <v>13403</v>
      </c>
      <c r="J241">
        <v>1</v>
      </c>
      <c r="K241">
        <v>2020</v>
      </c>
      <c r="L241" s="1090">
        <v>1</v>
      </c>
      <c r="M241" s="1090">
        <v>3</v>
      </c>
      <c r="N241" t="s">
        <v>2420</v>
      </c>
      <c r="O241">
        <v>13</v>
      </c>
      <c r="P241">
        <v>0</v>
      </c>
      <c r="Q241">
        <v>3087.5</v>
      </c>
      <c r="R241">
        <v>3087.5</v>
      </c>
      <c r="S241">
        <v>0</v>
      </c>
      <c r="T241">
        <v>0</v>
      </c>
      <c r="U241" s="1091">
        <v>0</v>
      </c>
      <c r="V241" s="1091">
        <v>0</v>
      </c>
    </row>
    <row r="242" spans="1:22" x14ac:dyDescent="0.25">
      <c r="A242">
        <v>4088200100</v>
      </c>
      <c r="B242" s="1087">
        <v>2</v>
      </c>
      <c r="C242" s="1087">
        <v>5</v>
      </c>
      <c r="D242" s="1088">
        <v>2</v>
      </c>
      <c r="E242" s="1087" t="s">
        <v>2418</v>
      </c>
      <c r="F242" s="1087">
        <v>143</v>
      </c>
      <c r="G242" s="1087" t="s">
        <v>711</v>
      </c>
      <c r="H242" s="1089">
        <v>1</v>
      </c>
      <c r="I242">
        <v>13403</v>
      </c>
      <c r="J242">
        <v>1</v>
      </c>
      <c r="K242">
        <v>2020</v>
      </c>
      <c r="L242" s="1090">
        <v>1</v>
      </c>
      <c r="M242" s="1090">
        <v>3</v>
      </c>
      <c r="N242" t="s">
        <v>2420</v>
      </c>
      <c r="O242">
        <v>13</v>
      </c>
      <c r="P242">
        <v>0</v>
      </c>
      <c r="Q242">
        <v>0</v>
      </c>
      <c r="R242">
        <v>0</v>
      </c>
      <c r="S242">
        <v>0</v>
      </c>
      <c r="T242">
        <v>0</v>
      </c>
      <c r="U242" s="1091">
        <v>0</v>
      </c>
      <c r="V242" s="1091">
        <v>950</v>
      </c>
    </row>
    <row r="243" spans="1:22" x14ac:dyDescent="0.25">
      <c r="A243">
        <v>4088200100</v>
      </c>
      <c r="B243" s="1087">
        <v>2</v>
      </c>
      <c r="C243" s="1087">
        <v>5</v>
      </c>
      <c r="D243" s="1088">
        <v>2</v>
      </c>
      <c r="E243" s="1087" t="s">
        <v>2418</v>
      </c>
      <c r="F243" s="1087">
        <v>143</v>
      </c>
      <c r="G243" s="1087" t="s">
        <v>711</v>
      </c>
      <c r="H243" s="1089">
        <v>1</v>
      </c>
      <c r="I243">
        <v>13403</v>
      </c>
      <c r="J243">
        <v>1</v>
      </c>
      <c r="K243">
        <v>2020</v>
      </c>
      <c r="L243" s="1090">
        <v>1</v>
      </c>
      <c r="M243" s="1090">
        <v>3</v>
      </c>
      <c r="N243" t="s">
        <v>2420</v>
      </c>
      <c r="O243">
        <v>13</v>
      </c>
      <c r="P243">
        <v>0</v>
      </c>
      <c r="Q243">
        <v>0</v>
      </c>
      <c r="R243">
        <v>0</v>
      </c>
      <c r="S243">
        <v>0</v>
      </c>
      <c r="T243">
        <v>0</v>
      </c>
      <c r="U243" s="1091">
        <v>950</v>
      </c>
      <c r="V243" s="1091">
        <v>0</v>
      </c>
    </row>
    <row r="244" spans="1:22" x14ac:dyDescent="0.25">
      <c r="A244">
        <v>4088200100</v>
      </c>
      <c r="B244" s="1087">
        <v>2</v>
      </c>
      <c r="C244" s="1087">
        <v>5</v>
      </c>
      <c r="D244" s="1088">
        <v>2</v>
      </c>
      <c r="E244" s="1087" t="s">
        <v>2418</v>
      </c>
      <c r="F244" s="1087">
        <v>143</v>
      </c>
      <c r="G244" s="1087" t="s">
        <v>711</v>
      </c>
      <c r="H244" s="1089">
        <v>1</v>
      </c>
      <c r="I244">
        <v>13403</v>
      </c>
      <c r="J244">
        <v>1</v>
      </c>
      <c r="K244">
        <v>2020</v>
      </c>
      <c r="L244" s="1090">
        <v>1</v>
      </c>
      <c r="M244" s="1090">
        <v>3</v>
      </c>
      <c r="N244" t="s">
        <v>2420</v>
      </c>
      <c r="O244">
        <v>13</v>
      </c>
      <c r="P244">
        <v>0</v>
      </c>
      <c r="Q244">
        <v>0</v>
      </c>
      <c r="R244">
        <v>0</v>
      </c>
      <c r="S244">
        <v>0</v>
      </c>
      <c r="T244">
        <v>0</v>
      </c>
      <c r="U244" s="1091">
        <v>0</v>
      </c>
      <c r="V244" s="1091">
        <v>0</v>
      </c>
    </row>
    <row r="245" spans="1:22" x14ac:dyDescent="0.25">
      <c r="A245">
        <v>4088200100</v>
      </c>
      <c r="B245" s="1087">
        <v>2</v>
      </c>
      <c r="C245" s="1087">
        <v>5</v>
      </c>
      <c r="D245" s="1088">
        <v>2</v>
      </c>
      <c r="E245" s="1087" t="s">
        <v>2418</v>
      </c>
      <c r="F245" s="1087">
        <v>143</v>
      </c>
      <c r="G245" s="1087" t="s">
        <v>711</v>
      </c>
      <c r="H245" s="1089">
        <v>1</v>
      </c>
      <c r="I245">
        <v>13403</v>
      </c>
      <c r="J245">
        <v>1</v>
      </c>
      <c r="K245">
        <v>2020</v>
      </c>
      <c r="L245" s="1090">
        <v>1</v>
      </c>
      <c r="M245" s="1090">
        <v>3</v>
      </c>
      <c r="N245" t="s">
        <v>2420</v>
      </c>
      <c r="O245">
        <v>13</v>
      </c>
      <c r="P245">
        <v>0</v>
      </c>
      <c r="Q245">
        <v>0</v>
      </c>
      <c r="R245">
        <v>0</v>
      </c>
      <c r="S245">
        <v>0</v>
      </c>
      <c r="T245">
        <v>0</v>
      </c>
      <c r="U245" s="1091">
        <v>0</v>
      </c>
      <c r="V245" s="1091">
        <v>0</v>
      </c>
    </row>
    <row r="246" spans="1:22" x14ac:dyDescent="0.25">
      <c r="A246">
        <v>4088200100</v>
      </c>
      <c r="B246" s="1087">
        <v>2</v>
      </c>
      <c r="C246" s="1087">
        <v>5</v>
      </c>
      <c r="D246" s="1088">
        <v>2</v>
      </c>
      <c r="E246" s="1087" t="s">
        <v>2418</v>
      </c>
      <c r="F246" s="1087">
        <v>143</v>
      </c>
      <c r="G246" s="1087" t="s">
        <v>711</v>
      </c>
      <c r="H246" s="1089">
        <v>1</v>
      </c>
      <c r="I246">
        <v>13403</v>
      </c>
      <c r="J246">
        <v>1</v>
      </c>
      <c r="K246">
        <v>2020</v>
      </c>
      <c r="L246" s="1090">
        <v>1</v>
      </c>
      <c r="M246" s="1090">
        <v>3</v>
      </c>
      <c r="N246" t="s">
        <v>2420</v>
      </c>
      <c r="O246">
        <v>13</v>
      </c>
      <c r="P246">
        <v>0</v>
      </c>
      <c r="Q246">
        <v>0</v>
      </c>
      <c r="R246">
        <v>0</v>
      </c>
      <c r="S246">
        <v>950</v>
      </c>
      <c r="T246">
        <v>950</v>
      </c>
      <c r="U246" s="1091">
        <v>0</v>
      </c>
      <c r="V246" s="1091">
        <v>0</v>
      </c>
    </row>
    <row r="247" spans="1:22" x14ac:dyDescent="0.25">
      <c r="A247">
        <v>4088200100</v>
      </c>
      <c r="B247" s="1087">
        <v>2</v>
      </c>
      <c r="C247" s="1087">
        <v>5</v>
      </c>
      <c r="D247" s="1088">
        <v>2</v>
      </c>
      <c r="E247" s="1087" t="s">
        <v>2418</v>
      </c>
      <c r="F247" s="1087">
        <v>143</v>
      </c>
      <c r="G247" s="1087" t="s">
        <v>711</v>
      </c>
      <c r="H247" s="1089">
        <v>1</v>
      </c>
      <c r="I247">
        <v>13403</v>
      </c>
      <c r="J247">
        <v>1</v>
      </c>
      <c r="K247">
        <v>2020</v>
      </c>
      <c r="L247" s="1090">
        <v>1</v>
      </c>
      <c r="M247" s="1090">
        <v>3</v>
      </c>
      <c r="N247" t="s">
        <v>2420</v>
      </c>
      <c r="O247">
        <v>13</v>
      </c>
      <c r="P247">
        <v>0</v>
      </c>
      <c r="Q247">
        <v>950</v>
      </c>
      <c r="R247">
        <v>950</v>
      </c>
      <c r="S247">
        <v>0</v>
      </c>
      <c r="T247">
        <v>0</v>
      </c>
      <c r="U247" s="1091">
        <v>0</v>
      </c>
      <c r="V247" s="1091">
        <v>0</v>
      </c>
    </row>
    <row r="248" spans="1:22" x14ac:dyDescent="0.25">
      <c r="A248">
        <v>4088200100</v>
      </c>
      <c r="B248" s="1087">
        <v>2</v>
      </c>
      <c r="C248" s="1087">
        <v>5</v>
      </c>
      <c r="D248" s="1088">
        <v>2</v>
      </c>
      <c r="E248" s="1087" t="s">
        <v>2418</v>
      </c>
      <c r="F248" s="1087">
        <v>143</v>
      </c>
      <c r="G248" s="1087" t="s">
        <v>711</v>
      </c>
      <c r="H248" s="1089">
        <v>1</v>
      </c>
      <c r="I248">
        <v>13403</v>
      </c>
      <c r="J248">
        <v>1</v>
      </c>
      <c r="K248">
        <v>2020</v>
      </c>
      <c r="L248" s="1090">
        <v>1</v>
      </c>
      <c r="M248" s="1090">
        <v>1</v>
      </c>
      <c r="N248" t="s">
        <v>2421</v>
      </c>
      <c r="O248">
        <v>13</v>
      </c>
      <c r="P248">
        <v>101335.48</v>
      </c>
      <c r="Q248">
        <v>0</v>
      </c>
      <c r="R248">
        <v>101335.48</v>
      </c>
      <c r="S248">
        <v>46850.82</v>
      </c>
      <c r="T248">
        <v>46850.82</v>
      </c>
      <c r="U248" s="1091">
        <v>46850.82</v>
      </c>
      <c r="V248" s="1091">
        <v>46850.82</v>
      </c>
    </row>
    <row r="249" spans="1:22" x14ac:dyDescent="0.25">
      <c r="A249">
        <v>4088200100</v>
      </c>
      <c r="B249" s="1087">
        <v>2</v>
      </c>
      <c r="C249" s="1087">
        <v>5</v>
      </c>
      <c r="D249" s="1088">
        <v>2</v>
      </c>
      <c r="E249" s="1087" t="s">
        <v>2418</v>
      </c>
      <c r="F249" s="1087">
        <v>143</v>
      </c>
      <c r="G249" s="1087" t="s">
        <v>711</v>
      </c>
      <c r="H249" s="1089">
        <v>1</v>
      </c>
      <c r="I249">
        <v>13403</v>
      </c>
      <c r="J249">
        <v>1</v>
      </c>
      <c r="K249">
        <v>2020</v>
      </c>
      <c r="L249" s="1090">
        <v>1</v>
      </c>
      <c r="M249" s="1090">
        <v>1</v>
      </c>
      <c r="N249" t="s">
        <v>2421</v>
      </c>
      <c r="O249">
        <v>13</v>
      </c>
      <c r="P249">
        <v>390372.91</v>
      </c>
      <c r="Q249">
        <v>-7000</v>
      </c>
      <c r="R249">
        <v>383372.91</v>
      </c>
      <c r="S249">
        <v>223380.63</v>
      </c>
      <c r="T249">
        <v>223380.63</v>
      </c>
      <c r="U249" s="1091">
        <v>223380.63</v>
      </c>
      <c r="V249" s="1091">
        <v>223380.63</v>
      </c>
    </row>
    <row r="250" spans="1:22" x14ac:dyDescent="0.25">
      <c r="A250">
        <v>4088200100</v>
      </c>
      <c r="B250" s="1087">
        <v>2</v>
      </c>
      <c r="C250" s="1087">
        <v>5</v>
      </c>
      <c r="D250" s="1088">
        <v>2</v>
      </c>
      <c r="E250" s="1087" t="s">
        <v>2418</v>
      </c>
      <c r="F250" s="1087">
        <v>143</v>
      </c>
      <c r="G250" s="1087" t="s">
        <v>711</v>
      </c>
      <c r="H250" s="1089">
        <v>1</v>
      </c>
      <c r="I250">
        <v>13403</v>
      </c>
      <c r="J250">
        <v>1</v>
      </c>
      <c r="K250">
        <v>2020</v>
      </c>
      <c r="L250" s="1090">
        <v>1</v>
      </c>
      <c r="M250" s="1090">
        <v>3</v>
      </c>
      <c r="N250" t="s">
        <v>2420</v>
      </c>
      <c r="O250">
        <v>13</v>
      </c>
      <c r="P250">
        <v>0</v>
      </c>
      <c r="Q250">
        <v>0</v>
      </c>
      <c r="R250">
        <v>0</v>
      </c>
      <c r="S250">
        <v>0</v>
      </c>
      <c r="T250">
        <v>0</v>
      </c>
      <c r="U250" s="1091">
        <v>0</v>
      </c>
      <c r="V250" s="1091">
        <v>2992.5</v>
      </c>
    </row>
    <row r="251" spans="1:22" x14ac:dyDescent="0.25">
      <c r="A251">
        <v>4088200100</v>
      </c>
      <c r="B251" s="1087">
        <v>2</v>
      </c>
      <c r="C251" s="1087">
        <v>5</v>
      </c>
      <c r="D251" s="1088">
        <v>2</v>
      </c>
      <c r="E251" s="1087" t="s">
        <v>2418</v>
      </c>
      <c r="F251" s="1087">
        <v>143</v>
      </c>
      <c r="G251" s="1087" t="s">
        <v>711</v>
      </c>
      <c r="H251" s="1089">
        <v>1</v>
      </c>
      <c r="I251">
        <v>13403</v>
      </c>
      <c r="J251">
        <v>1</v>
      </c>
      <c r="K251">
        <v>2020</v>
      </c>
      <c r="L251" s="1090">
        <v>1</v>
      </c>
      <c r="M251" s="1090">
        <v>3</v>
      </c>
      <c r="N251" t="s">
        <v>2420</v>
      </c>
      <c r="O251">
        <v>13</v>
      </c>
      <c r="P251">
        <v>0</v>
      </c>
      <c r="Q251">
        <v>0</v>
      </c>
      <c r="R251">
        <v>0</v>
      </c>
      <c r="S251">
        <v>0</v>
      </c>
      <c r="T251">
        <v>0</v>
      </c>
      <c r="U251" s="1091">
        <v>2992.5</v>
      </c>
      <c r="V251" s="1091">
        <v>0</v>
      </c>
    </row>
    <row r="252" spans="1:22" x14ac:dyDescent="0.25">
      <c r="A252">
        <v>4088200100</v>
      </c>
      <c r="B252" s="1087">
        <v>2</v>
      </c>
      <c r="C252" s="1087">
        <v>5</v>
      </c>
      <c r="D252" s="1088">
        <v>2</v>
      </c>
      <c r="E252" s="1087" t="s">
        <v>2418</v>
      </c>
      <c r="F252" s="1087">
        <v>143</v>
      </c>
      <c r="G252" s="1087" t="s">
        <v>711</v>
      </c>
      <c r="H252" s="1089">
        <v>1</v>
      </c>
      <c r="I252">
        <v>13403</v>
      </c>
      <c r="J252">
        <v>1</v>
      </c>
      <c r="K252">
        <v>2020</v>
      </c>
      <c r="L252" s="1090">
        <v>1</v>
      </c>
      <c r="M252" s="1090">
        <v>3</v>
      </c>
      <c r="N252" t="s">
        <v>2420</v>
      </c>
      <c r="O252">
        <v>13</v>
      </c>
      <c r="P252">
        <v>0</v>
      </c>
      <c r="Q252">
        <v>0</v>
      </c>
      <c r="R252">
        <v>0</v>
      </c>
      <c r="S252">
        <v>0</v>
      </c>
      <c r="T252">
        <v>0</v>
      </c>
      <c r="U252" s="1091">
        <v>0</v>
      </c>
      <c r="V252" s="1091">
        <v>0</v>
      </c>
    </row>
    <row r="253" spans="1:22" x14ac:dyDescent="0.25">
      <c r="A253">
        <v>4088200100</v>
      </c>
      <c r="B253" s="1087">
        <v>2</v>
      </c>
      <c r="C253" s="1087">
        <v>5</v>
      </c>
      <c r="D253" s="1088">
        <v>2</v>
      </c>
      <c r="E253" s="1087" t="s">
        <v>2418</v>
      </c>
      <c r="F253" s="1087">
        <v>143</v>
      </c>
      <c r="G253" s="1087" t="s">
        <v>711</v>
      </c>
      <c r="H253" s="1089">
        <v>1</v>
      </c>
      <c r="I253">
        <v>13403</v>
      </c>
      <c r="J253">
        <v>1</v>
      </c>
      <c r="K253">
        <v>2020</v>
      </c>
      <c r="L253" s="1090">
        <v>1</v>
      </c>
      <c r="M253" s="1090">
        <v>3</v>
      </c>
      <c r="N253" t="s">
        <v>2420</v>
      </c>
      <c r="O253">
        <v>13</v>
      </c>
      <c r="P253">
        <v>0</v>
      </c>
      <c r="Q253">
        <v>0</v>
      </c>
      <c r="R253">
        <v>0</v>
      </c>
      <c r="S253">
        <v>0</v>
      </c>
      <c r="T253">
        <v>0</v>
      </c>
      <c r="U253" s="1091">
        <v>0</v>
      </c>
      <c r="V253" s="1091">
        <v>0</v>
      </c>
    </row>
    <row r="254" spans="1:22" x14ac:dyDescent="0.25">
      <c r="A254">
        <v>4088200100</v>
      </c>
      <c r="B254" s="1087">
        <v>2</v>
      </c>
      <c r="C254" s="1087">
        <v>5</v>
      </c>
      <c r="D254" s="1088">
        <v>2</v>
      </c>
      <c r="E254" s="1087" t="s">
        <v>2418</v>
      </c>
      <c r="F254" s="1087">
        <v>143</v>
      </c>
      <c r="G254" s="1087" t="s">
        <v>711</v>
      </c>
      <c r="H254" s="1089">
        <v>1</v>
      </c>
      <c r="I254">
        <v>13403</v>
      </c>
      <c r="J254">
        <v>1</v>
      </c>
      <c r="K254">
        <v>2020</v>
      </c>
      <c r="L254" s="1090">
        <v>1</v>
      </c>
      <c r="M254" s="1090">
        <v>3</v>
      </c>
      <c r="N254" t="s">
        <v>2420</v>
      </c>
      <c r="O254">
        <v>13</v>
      </c>
      <c r="P254">
        <v>0</v>
      </c>
      <c r="Q254">
        <v>0</v>
      </c>
      <c r="R254">
        <v>0</v>
      </c>
      <c r="S254">
        <v>2992.5</v>
      </c>
      <c r="T254">
        <v>2992.5</v>
      </c>
      <c r="U254" s="1091">
        <v>0</v>
      </c>
      <c r="V254" s="1091">
        <v>0</v>
      </c>
    </row>
    <row r="255" spans="1:22" x14ac:dyDescent="0.25">
      <c r="A255">
        <v>4088200100</v>
      </c>
      <c r="B255" s="1087">
        <v>2</v>
      </c>
      <c r="C255" s="1087">
        <v>5</v>
      </c>
      <c r="D255" s="1088">
        <v>2</v>
      </c>
      <c r="E255" s="1087" t="s">
        <v>2418</v>
      </c>
      <c r="F255" s="1087">
        <v>143</v>
      </c>
      <c r="G255" s="1087" t="s">
        <v>711</v>
      </c>
      <c r="H255" s="1089">
        <v>1</v>
      </c>
      <c r="I255">
        <v>13403</v>
      </c>
      <c r="J255">
        <v>1</v>
      </c>
      <c r="K255">
        <v>2020</v>
      </c>
      <c r="L255" s="1090">
        <v>1</v>
      </c>
      <c r="M255" s="1090">
        <v>3</v>
      </c>
      <c r="N255" t="s">
        <v>2420</v>
      </c>
      <c r="O255">
        <v>13</v>
      </c>
      <c r="P255">
        <v>0</v>
      </c>
      <c r="Q255">
        <v>2992.5</v>
      </c>
      <c r="R255">
        <v>2992.5</v>
      </c>
      <c r="S255">
        <v>0</v>
      </c>
      <c r="T255">
        <v>0</v>
      </c>
      <c r="U255" s="1091">
        <v>0</v>
      </c>
      <c r="V255" s="1091">
        <v>0</v>
      </c>
    </row>
    <row r="256" spans="1:22" x14ac:dyDescent="0.25">
      <c r="A256">
        <v>4088200100</v>
      </c>
      <c r="B256" s="1087">
        <v>2</v>
      </c>
      <c r="C256" s="1087">
        <v>5</v>
      </c>
      <c r="D256" s="1088">
        <v>2</v>
      </c>
      <c r="E256" s="1087" t="s">
        <v>2418</v>
      </c>
      <c r="F256" s="1087">
        <v>143</v>
      </c>
      <c r="G256" s="1087" t="s">
        <v>711</v>
      </c>
      <c r="H256" s="1089">
        <v>1</v>
      </c>
      <c r="I256">
        <v>13403</v>
      </c>
      <c r="J256">
        <v>1</v>
      </c>
      <c r="K256">
        <v>2020</v>
      </c>
      <c r="L256" s="1090">
        <v>1</v>
      </c>
      <c r="M256" s="1090">
        <v>1</v>
      </c>
      <c r="N256" t="s">
        <v>2421</v>
      </c>
      <c r="O256">
        <v>13</v>
      </c>
      <c r="P256">
        <v>13300</v>
      </c>
      <c r="Q256">
        <v>0</v>
      </c>
      <c r="R256">
        <v>13300</v>
      </c>
      <c r="S256">
        <v>9579.16</v>
      </c>
      <c r="T256">
        <v>9579.16</v>
      </c>
      <c r="U256" s="1091">
        <v>9579.16</v>
      </c>
      <c r="V256" s="1091">
        <v>9579.16</v>
      </c>
    </row>
    <row r="257" spans="1:22" x14ac:dyDescent="0.25">
      <c r="A257">
        <v>4088200100</v>
      </c>
      <c r="B257" s="1087">
        <v>2</v>
      </c>
      <c r="C257" s="1087">
        <v>5</v>
      </c>
      <c r="D257" s="1088">
        <v>2</v>
      </c>
      <c r="E257" s="1087" t="s">
        <v>2418</v>
      </c>
      <c r="F257" s="1087">
        <v>143</v>
      </c>
      <c r="G257" s="1087" t="s">
        <v>711</v>
      </c>
      <c r="H257" s="1089">
        <v>1</v>
      </c>
      <c r="I257">
        <v>13403</v>
      </c>
      <c r="J257">
        <v>1</v>
      </c>
      <c r="K257">
        <v>2020</v>
      </c>
      <c r="L257" s="1090">
        <v>1</v>
      </c>
      <c r="M257" s="1090">
        <v>3</v>
      </c>
      <c r="N257" t="s">
        <v>2420</v>
      </c>
      <c r="O257">
        <v>13</v>
      </c>
      <c r="P257">
        <v>0</v>
      </c>
      <c r="Q257">
        <v>0</v>
      </c>
      <c r="R257">
        <v>0</v>
      </c>
      <c r="S257">
        <v>0</v>
      </c>
      <c r="T257">
        <v>0</v>
      </c>
      <c r="U257" s="1091">
        <v>0</v>
      </c>
      <c r="V257" s="1091">
        <v>1425</v>
      </c>
    </row>
    <row r="258" spans="1:22" x14ac:dyDescent="0.25">
      <c r="A258">
        <v>4088200100</v>
      </c>
      <c r="B258" s="1087">
        <v>2</v>
      </c>
      <c r="C258" s="1087">
        <v>5</v>
      </c>
      <c r="D258" s="1088">
        <v>2</v>
      </c>
      <c r="E258" s="1087" t="s">
        <v>2418</v>
      </c>
      <c r="F258" s="1087">
        <v>143</v>
      </c>
      <c r="G258" s="1087" t="s">
        <v>711</v>
      </c>
      <c r="H258" s="1089">
        <v>1</v>
      </c>
      <c r="I258">
        <v>13403</v>
      </c>
      <c r="J258">
        <v>1</v>
      </c>
      <c r="K258">
        <v>2020</v>
      </c>
      <c r="L258" s="1090">
        <v>1</v>
      </c>
      <c r="M258" s="1090">
        <v>3</v>
      </c>
      <c r="N258" t="s">
        <v>2420</v>
      </c>
      <c r="O258">
        <v>13</v>
      </c>
      <c r="P258">
        <v>0</v>
      </c>
      <c r="Q258">
        <v>0</v>
      </c>
      <c r="R258">
        <v>0</v>
      </c>
      <c r="S258">
        <v>0</v>
      </c>
      <c r="T258">
        <v>0</v>
      </c>
      <c r="U258" s="1091">
        <v>1425</v>
      </c>
      <c r="V258" s="1091">
        <v>0</v>
      </c>
    </row>
    <row r="259" spans="1:22" x14ac:dyDescent="0.25">
      <c r="A259">
        <v>4088200100</v>
      </c>
      <c r="B259" s="1087">
        <v>2</v>
      </c>
      <c r="C259" s="1087">
        <v>5</v>
      </c>
      <c r="D259" s="1088">
        <v>2</v>
      </c>
      <c r="E259" s="1087" t="s">
        <v>2418</v>
      </c>
      <c r="F259" s="1087">
        <v>143</v>
      </c>
      <c r="G259" s="1087" t="s">
        <v>711</v>
      </c>
      <c r="H259" s="1089">
        <v>1</v>
      </c>
      <c r="I259">
        <v>13403</v>
      </c>
      <c r="J259">
        <v>1</v>
      </c>
      <c r="K259">
        <v>2020</v>
      </c>
      <c r="L259" s="1090">
        <v>1</v>
      </c>
      <c r="M259" s="1090">
        <v>3</v>
      </c>
      <c r="N259" t="s">
        <v>2420</v>
      </c>
      <c r="O259">
        <v>13</v>
      </c>
      <c r="P259">
        <v>0</v>
      </c>
      <c r="Q259">
        <v>0</v>
      </c>
      <c r="R259">
        <v>0</v>
      </c>
      <c r="S259">
        <v>0</v>
      </c>
      <c r="T259">
        <v>0</v>
      </c>
      <c r="U259" s="1091">
        <v>0</v>
      </c>
      <c r="V259" s="1091">
        <v>0</v>
      </c>
    </row>
    <row r="260" spans="1:22" x14ac:dyDescent="0.25">
      <c r="A260">
        <v>4088200100</v>
      </c>
      <c r="B260" s="1087">
        <v>2</v>
      </c>
      <c r="C260" s="1087">
        <v>5</v>
      </c>
      <c r="D260" s="1088">
        <v>2</v>
      </c>
      <c r="E260" s="1087" t="s">
        <v>2418</v>
      </c>
      <c r="F260" s="1087">
        <v>143</v>
      </c>
      <c r="G260" s="1087" t="s">
        <v>711</v>
      </c>
      <c r="H260" s="1089">
        <v>1</v>
      </c>
      <c r="I260">
        <v>13403</v>
      </c>
      <c r="J260">
        <v>1</v>
      </c>
      <c r="K260">
        <v>2020</v>
      </c>
      <c r="L260" s="1090">
        <v>1</v>
      </c>
      <c r="M260" s="1090">
        <v>3</v>
      </c>
      <c r="N260" t="s">
        <v>2420</v>
      </c>
      <c r="O260">
        <v>13</v>
      </c>
      <c r="P260">
        <v>0</v>
      </c>
      <c r="Q260">
        <v>0</v>
      </c>
      <c r="R260">
        <v>0</v>
      </c>
      <c r="S260">
        <v>0</v>
      </c>
      <c r="T260">
        <v>0</v>
      </c>
      <c r="U260" s="1091">
        <v>0</v>
      </c>
      <c r="V260" s="1091">
        <v>0</v>
      </c>
    </row>
    <row r="261" spans="1:22" x14ac:dyDescent="0.25">
      <c r="A261">
        <v>4088200100</v>
      </c>
      <c r="B261" s="1087">
        <v>2</v>
      </c>
      <c r="C261" s="1087">
        <v>5</v>
      </c>
      <c r="D261" s="1088">
        <v>2</v>
      </c>
      <c r="E261" s="1087" t="s">
        <v>2418</v>
      </c>
      <c r="F261" s="1087">
        <v>143</v>
      </c>
      <c r="G261" s="1087" t="s">
        <v>711</v>
      </c>
      <c r="H261" s="1089">
        <v>1</v>
      </c>
      <c r="I261">
        <v>13403</v>
      </c>
      <c r="J261">
        <v>1</v>
      </c>
      <c r="K261">
        <v>2020</v>
      </c>
      <c r="L261" s="1090">
        <v>1</v>
      </c>
      <c r="M261" s="1090">
        <v>3</v>
      </c>
      <c r="N261" t="s">
        <v>2420</v>
      </c>
      <c r="O261">
        <v>13</v>
      </c>
      <c r="P261">
        <v>0</v>
      </c>
      <c r="Q261">
        <v>0</v>
      </c>
      <c r="R261">
        <v>0</v>
      </c>
      <c r="S261">
        <v>1425</v>
      </c>
      <c r="T261">
        <v>1425</v>
      </c>
      <c r="U261" s="1091">
        <v>0</v>
      </c>
      <c r="V261" s="1091">
        <v>0</v>
      </c>
    </row>
    <row r="262" spans="1:22" x14ac:dyDescent="0.25">
      <c r="A262">
        <v>4088200100</v>
      </c>
      <c r="B262" s="1087">
        <v>2</v>
      </c>
      <c r="C262" s="1087">
        <v>5</v>
      </c>
      <c r="D262" s="1088">
        <v>2</v>
      </c>
      <c r="E262" s="1087" t="s">
        <v>2418</v>
      </c>
      <c r="F262" s="1087">
        <v>143</v>
      </c>
      <c r="G262" s="1087" t="s">
        <v>711</v>
      </c>
      <c r="H262" s="1089">
        <v>1</v>
      </c>
      <c r="I262">
        <v>13403</v>
      </c>
      <c r="J262">
        <v>1</v>
      </c>
      <c r="K262">
        <v>2020</v>
      </c>
      <c r="L262" s="1090">
        <v>1</v>
      </c>
      <c r="M262" s="1090">
        <v>3</v>
      </c>
      <c r="N262" t="s">
        <v>2420</v>
      </c>
      <c r="O262">
        <v>13</v>
      </c>
      <c r="P262">
        <v>0</v>
      </c>
      <c r="Q262">
        <v>1425</v>
      </c>
      <c r="R262">
        <v>1425</v>
      </c>
      <c r="S262">
        <v>0</v>
      </c>
      <c r="T262">
        <v>0</v>
      </c>
      <c r="U262" s="1091">
        <v>0</v>
      </c>
      <c r="V262" s="1091">
        <v>0</v>
      </c>
    </row>
    <row r="263" spans="1:22" x14ac:dyDescent="0.25">
      <c r="A263">
        <v>4088200100</v>
      </c>
      <c r="B263" s="1087">
        <v>2</v>
      </c>
      <c r="C263" s="1087">
        <v>5</v>
      </c>
      <c r="D263" s="1088">
        <v>2</v>
      </c>
      <c r="E263" s="1087" t="s">
        <v>2418</v>
      </c>
      <c r="F263" s="1087">
        <v>143</v>
      </c>
      <c r="G263" s="1087" t="s">
        <v>711</v>
      </c>
      <c r="H263" s="1089">
        <v>1</v>
      </c>
      <c r="I263">
        <v>13403</v>
      </c>
      <c r="J263">
        <v>1</v>
      </c>
      <c r="K263">
        <v>2020</v>
      </c>
      <c r="L263" s="1090">
        <v>1</v>
      </c>
      <c r="M263" s="1090">
        <v>3</v>
      </c>
      <c r="N263" t="s">
        <v>2420</v>
      </c>
      <c r="O263">
        <v>13</v>
      </c>
      <c r="P263">
        <v>0</v>
      </c>
      <c r="Q263">
        <v>0</v>
      </c>
      <c r="R263">
        <v>0</v>
      </c>
      <c r="S263">
        <v>0</v>
      </c>
      <c r="T263">
        <v>0</v>
      </c>
      <c r="U263" s="1091">
        <v>0</v>
      </c>
      <c r="V263" s="1091">
        <v>8051.25</v>
      </c>
    </row>
    <row r="264" spans="1:22" x14ac:dyDescent="0.25">
      <c r="A264">
        <v>4088200100</v>
      </c>
      <c r="B264" s="1087">
        <v>2</v>
      </c>
      <c r="C264" s="1087">
        <v>5</v>
      </c>
      <c r="D264" s="1088">
        <v>2</v>
      </c>
      <c r="E264" s="1087" t="s">
        <v>2418</v>
      </c>
      <c r="F264" s="1087">
        <v>143</v>
      </c>
      <c r="G264" s="1087" t="s">
        <v>711</v>
      </c>
      <c r="H264" s="1089">
        <v>1</v>
      </c>
      <c r="I264">
        <v>13403</v>
      </c>
      <c r="J264">
        <v>1</v>
      </c>
      <c r="K264">
        <v>2020</v>
      </c>
      <c r="L264" s="1090">
        <v>1</v>
      </c>
      <c r="M264" s="1090">
        <v>3</v>
      </c>
      <c r="N264" t="s">
        <v>2420</v>
      </c>
      <c r="O264">
        <v>13</v>
      </c>
      <c r="P264">
        <v>0</v>
      </c>
      <c r="Q264">
        <v>0</v>
      </c>
      <c r="R264">
        <v>0</v>
      </c>
      <c r="S264">
        <v>0</v>
      </c>
      <c r="T264">
        <v>0</v>
      </c>
      <c r="U264" s="1091">
        <v>8051.25</v>
      </c>
      <c r="V264" s="1091">
        <v>0</v>
      </c>
    </row>
    <row r="265" spans="1:22" x14ac:dyDescent="0.25">
      <c r="A265">
        <v>4088200100</v>
      </c>
      <c r="B265" s="1087">
        <v>2</v>
      </c>
      <c r="C265" s="1087">
        <v>5</v>
      </c>
      <c r="D265" s="1088">
        <v>2</v>
      </c>
      <c r="E265" s="1087" t="s">
        <v>2418</v>
      </c>
      <c r="F265" s="1087">
        <v>143</v>
      </c>
      <c r="G265" s="1087" t="s">
        <v>711</v>
      </c>
      <c r="H265" s="1089">
        <v>1</v>
      </c>
      <c r="I265">
        <v>13403</v>
      </c>
      <c r="J265">
        <v>1</v>
      </c>
      <c r="K265">
        <v>2020</v>
      </c>
      <c r="L265" s="1090">
        <v>1</v>
      </c>
      <c r="M265" s="1090">
        <v>3</v>
      </c>
      <c r="N265" t="s">
        <v>2420</v>
      </c>
      <c r="O265">
        <v>13</v>
      </c>
      <c r="P265">
        <v>0</v>
      </c>
      <c r="Q265">
        <v>0</v>
      </c>
      <c r="R265">
        <v>0</v>
      </c>
      <c r="S265">
        <v>0</v>
      </c>
      <c r="T265">
        <v>0</v>
      </c>
      <c r="U265" s="1091">
        <v>0</v>
      </c>
      <c r="V265" s="1091">
        <v>0</v>
      </c>
    </row>
    <row r="266" spans="1:22" x14ac:dyDescent="0.25">
      <c r="A266">
        <v>4088200100</v>
      </c>
      <c r="B266" s="1087">
        <v>2</v>
      </c>
      <c r="C266" s="1087">
        <v>5</v>
      </c>
      <c r="D266" s="1088">
        <v>2</v>
      </c>
      <c r="E266" s="1087" t="s">
        <v>2418</v>
      </c>
      <c r="F266" s="1087">
        <v>143</v>
      </c>
      <c r="G266" s="1087" t="s">
        <v>711</v>
      </c>
      <c r="H266" s="1089">
        <v>1</v>
      </c>
      <c r="I266">
        <v>13403</v>
      </c>
      <c r="J266">
        <v>1</v>
      </c>
      <c r="K266">
        <v>2020</v>
      </c>
      <c r="L266" s="1090">
        <v>1</v>
      </c>
      <c r="M266" s="1090">
        <v>3</v>
      </c>
      <c r="N266" t="s">
        <v>2420</v>
      </c>
      <c r="O266">
        <v>13</v>
      </c>
      <c r="P266">
        <v>0</v>
      </c>
      <c r="Q266">
        <v>0</v>
      </c>
      <c r="R266">
        <v>0</v>
      </c>
      <c r="S266">
        <v>0</v>
      </c>
      <c r="T266">
        <v>0</v>
      </c>
      <c r="U266" s="1091">
        <v>0</v>
      </c>
      <c r="V266" s="1091">
        <v>0</v>
      </c>
    </row>
    <row r="267" spans="1:22" x14ac:dyDescent="0.25">
      <c r="A267">
        <v>4088200100</v>
      </c>
      <c r="B267" s="1087">
        <v>2</v>
      </c>
      <c r="C267" s="1087">
        <v>5</v>
      </c>
      <c r="D267" s="1088">
        <v>2</v>
      </c>
      <c r="E267" s="1087" t="s">
        <v>2418</v>
      </c>
      <c r="F267" s="1087">
        <v>143</v>
      </c>
      <c r="G267" s="1087" t="s">
        <v>711</v>
      </c>
      <c r="H267" s="1089">
        <v>1</v>
      </c>
      <c r="I267">
        <v>13403</v>
      </c>
      <c r="J267">
        <v>1</v>
      </c>
      <c r="K267">
        <v>2020</v>
      </c>
      <c r="L267" s="1090">
        <v>1</v>
      </c>
      <c r="M267" s="1090">
        <v>3</v>
      </c>
      <c r="N267" t="s">
        <v>2420</v>
      </c>
      <c r="O267">
        <v>13</v>
      </c>
      <c r="P267">
        <v>0</v>
      </c>
      <c r="Q267">
        <v>0</v>
      </c>
      <c r="R267">
        <v>0</v>
      </c>
      <c r="S267">
        <v>8051.25</v>
      </c>
      <c r="T267">
        <v>8051.25</v>
      </c>
      <c r="U267" s="1091">
        <v>0</v>
      </c>
      <c r="V267" s="1091">
        <v>0</v>
      </c>
    </row>
    <row r="268" spans="1:22" x14ac:dyDescent="0.25">
      <c r="A268">
        <v>4088200100</v>
      </c>
      <c r="B268" s="1087">
        <v>2</v>
      </c>
      <c r="C268" s="1087">
        <v>5</v>
      </c>
      <c r="D268" s="1088">
        <v>2</v>
      </c>
      <c r="E268" s="1087" t="s">
        <v>2418</v>
      </c>
      <c r="F268" s="1087">
        <v>143</v>
      </c>
      <c r="G268" s="1087" t="s">
        <v>711</v>
      </c>
      <c r="H268" s="1089">
        <v>1</v>
      </c>
      <c r="I268">
        <v>13403</v>
      </c>
      <c r="J268">
        <v>1</v>
      </c>
      <c r="K268">
        <v>2020</v>
      </c>
      <c r="L268" s="1090">
        <v>1</v>
      </c>
      <c r="M268" s="1090">
        <v>3</v>
      </c>
      <c r="N268" t="s">
        <v>2420</v>
      </c>
      <c r="O268">
        <v>13</v>
      </c>
      <c r="P268">
        <v>0</v>
      </c>
      <c r="Q268">
        <v>8051.25</v>
      </c>
      <c r="R268">
        <v>8051.25</v>
      </c>
      <c r="S268">
        <v>0</v>
      </c>
      <c r="T268">
        <v>0</v>
      </c>
      <c r="U268" s="1091">
        <v>0</v>
      </c>
      <c r="V268" s="1091">
        <v>0</v>
      </c>
    </row>
    <row r="269" spans="1:22" x14ac:dyDescent="0.25">
      <c r="A269">
        <v>4088200100</v>
      </c>
      <c r="B269" s="1087">
        <v>2</v>
      </c>
      <c r="C269" s="1087">
        <v>5</v>
      </c>
      <c r="D269" s="1088">
        <v>2</v>
      </c>
      <c r="E269" s="1087" t="s">
        <v>2418</v>
      </c>
      <c r="F269" s="1087">
        <v>143</v>
      </c>
      <c r="G269" s="1087" t="s">
        <v>711</v>
      </c>
      <c r="H269" s="1089">
        <v>1</v>
      </c>
      <c r="I269">
        <v>13403</v>
      </c>
      <c r="J269">
        <v>1</v>
      </c>
      <c r="K269">
        <v>2020</v>
      </c>
      <c r="L269" s="1090">
        <v>1</v>
      </c>
      <c r="M269" s="1090">
        <v>3</v>
      </c>
      <c r="N269" t="s">
        <v>2420</v>
      </c>
      <c r="O269">
        <v>13</v>
      </c>
      <c r="P269">
        <v>0</v>
      </c>
      <c r="Q269">
        <v>0</v>
      </c>
      <c r="R269">
        <v>0</v>
      </c>
      <c r="S269">
        <v>0</v>
      </c>
      <c r="T269">
        <v>0</v>
      </c>
      <c r="U269" s="1091">
        <v>0</v>
      </c>
      <c r="V269" s="1091">
        <v>4037.5</v>
      </c>
    </row>
    <row r="270" spans="1:22" x14ac:dyDescent="0.25">
      <c r="A270">
        <v>4088200100</v>
      </c>
      <c r="B270" s="1087">
        <v>2</v>
      </c>
      <c r="C270" s="1087">
        <v>5</v>
      </c>
      <c r="D270" s="1088">
        <v>2</v>
      </c>
      <c r="E270" s="1087" t="s">
        <v>2418</v>
      </c>
      <c r="F270" s="1087">
        <v>143</v>
      </c>
      <c r="G270" s="1087" t="s">
        <v>711</v>
      </c>
      <c r="H270" s="1089">
        <v>1</v>
      </c>
      <c r="I270">
        <v>13403</v>
      </c>
      <c r="J270">
        <v>1</v>
      </c>
      <c r="K270">
        <v>2020</v>
      </c>
      <c r="L270" s="1090">
        <v>1</v>
      </c>
      <c r="M270" s="1090">
        <v>3</v>
      </c>
      <c r="N270" t="s">
        <v>2420</v>
      </c>
      <c r="O270">
        <v>13</v>
      </c>
      <c r="P270">
        <v>0</v>
      </c>
      <c r="Q270">
        <v>0</v>
      </c>
      <c r="R270">
        <v>0</v>
      </c>
      <c r="S270">
        <v>0</v>
      </c>
      <c r="T270">
        <v>0</v>
      </c>
      <c r="U270" s="1091">
        <v>4037.5</v>
      </c>
      <c r="V270" s="1091">
        <v>0</v>
      </c>
    </row>
    <row r="271" spans="1:22" x14ac:dyDescent="0.25">
      <c r="A271">
        <v>4088200100</v>
      </c>
      <c r="B271" s="1087">
        <v>2</v>
      </c>
      <c r="C271" s="1087">
        <v>5</v>
      </c>
      <c r="D271" s="1088">
        <v>2</v>
      </c>
      <c r="E271" s="1087" t="s">
        <v>2418</v>
      </c>
      <c r="F271" s="1087">
        <v>143</v>
      </c>
      <c r="G271" s="1087" t="s">
        <v>711</v>
      </c>
      <c r="H271" s="1089">
        <v>1</v>
      </c>
      <c r="I271">
        <v>13403</v>
      </c>
      <c r="J271">
        <v>1</v>
      </c>
      <c r="K271">
        <v>2020</v>
      </c>
      <c r="L271" s="1090">
        <v>1</v>
      </c>
      <c r="M271" s="1090">
        <v>3</v>
      </c>
      <c r="N271" t="s">
        <v>2420</v>
      </c>
      <c r="O271">
        <v>13</v>
      </c>
      <c r="P271">
        <v>0</v>
      </c>
      <c r="Q271">
        <v>0</v>
      </c>
      <c r="R271">
        <v>0</v>
      </c>
      <c r="S271">
        <v>0</v>
      </c>
      <c r="T271">
        <v>0</v>
      </c>
      <c r="U271" s="1091">
        <v>0</v>
      </c>
      <c r="V271" s="1091">
        <v>0</v>
      </c>
    </row>
    <row r="272" spans="1:22" x14ac:dyDescent="0.25">
      <c r="A272">
        <v>4088200100</v>
      </c>
      <c r="B272" s="1087">
        <v>2</v>
      </c>
      <c r="C272" s="1087">
        <v>5</v>
      </c>
      <c r="D272" s="1088">
        <v>2</v>
      </c>
      <c r="E272" s="1087" t="s">
        <v>2418</v>
      </c>
      <c r="F272" s="1087">
        <v>143</v>
      </c>
      <c r="G272" s="1087" t="s">
        <v>711</v>
      </c>
      <c r="H272" s="1089">
        <v>1</v>
      </c>
      <c r="I272">
        <v>13403</v>
      </c>
      <c r="J272">
        <v>1</v>
      </c>
      <c r="K272">
        <v>2020</v>
      </c>
      <c r="L272" s="1090">
        <v>1</v>
      </c>
      <c r="M272" s="1090">
        <v>3</v>
      </c>
      <c r="N272" t="s">
        <v>2420</v>
      </c>
      <c r="O272">
        <v>13</v>
      </c>
      <c r="P272">
        <v>0</v>
      </c>
      <c r="Q272">
        <v>0</v>
      </c>
      <c r="R272">
        <v>0</v>
      </c>
      <c r="S272">
        <v>0</v>
      </c>
      <c r="T272">
        <v>0</v>
      </c>
      <c r="U272" s="1091">
        <v>0</v>
      </c>
      <c r="V272" s="1091">
        <v>0</v>
      </c>
    </row>
    <row r="273" spans="1:22" x14ac:dyDescent="0.25">
      <c r="A273">
        <v>4088200100</v>
      </c>
      <c r="B273" s="1087">
        <v>2</v>
      </c>
      <c r="C273" s="1087">
        <v>5</v>
      </c>
      <c r="D273" s="1088">
        <v>2</v>
      </c>
      <c r="E273" s="1087" t="s">
        <v>2418</v>
      </c>
      <c r="F273" s="1087">
        <v>143</v>
      </c>
      <c r="G273" s="1087" t="s">
        <v>711</v>
      </c>
      <c r="H273" s="1089">
        <v>1</v>
      </c>
      <c r="I273">
        <v>13403</v>
      </c>
      <c r="J273">
        <v>1</v>
      </c>
      <c r="K273">
        <v>2020</v>
      </c>
      <c r="L273" s="1090">
        <v>1</v>
      </c>
      <c r="M273" s="1090">
        <v>3</v>
      </c>
      <c r="N273" t="s">
        <v>2420</v>
      </c>
      <c r="O273">
        <v>13</v>
      </c>
      <c r="P273">
        <v>0</v>
      </c>
      <c r="Q273">
        <v>0</v>
      </c>
      <c r="R273">
        <v>0</v>
      </c>
      <c r="S273">
        <v>4037.5</v>
      </c>
      <c r="T273">
        <v>4037.5</v>
      </c>
      <c r="U273" s="1091">
        <v>0</v>
      </c>
      <c r="V273" s="1091">
        <v>0</v>
      </c>
    </row>
    <row r="274" spans="1:22" x14ac:dyDescent="0.25">
      <c r="A274">
        <v>4088200100</v>
      </c>
      <c r="B274" s="1087">
        <v>2</v>
      </c>
      <c r="C274" s="1087">
        <v>5</v>
      </c>
      <c r="D274" s="1088">
        <v>2</v>
      </c>
      <c r="E274" s="1087" t="s">
        <v>2418</v>
      </c>
      <c r="F274" s="1087">
        <v>143</v>
      </c>
      <c r="G274" s="1087" t="s">
        <v>711</v>
      </c>
      <c r="H274" s="1089">
        <v>1</v>
      </c>
      <c r="I274">
        <v>13403</v>
      </c>
      <c r="J274">
        <v>1</v>
      </c>
      <c r="K274">
        <v>2020</v>
      </c>
      <c r="L274" s="1090">
        <v>1</v>
      </c>
      <c r="M274" s="1090">
        <v>3</v>
      </c>
      <c r="N274" t="s">
        <v>2420</v>
      </c>
      <c r="O274">
        <v>13</v>
      </c>
      <c r="P274">
        <v>0</v>
      </c>
      <c r="Q274">
        <v>4037.5</v>
      </c>
      <c r="R274">
        <v>4037.5</v>
      </c>
      <c r="S274">
        <v>0</v>
      </c>
      <c r="T274">
        <v>0</v>
      </c>
      <c r="U274" s="1091">
        <v>0</v>
      </c>
      <c r="V274" s="1091">
        <v>0</v>
      </c>
    </row>
    <row r="275" spans="1:22" x14ac:dyDescent="0.25">
      <c r="A275">
        <v>4088200100</v>
      </c>
      <c r="B275" s="1087">
        <v>2</v>
      </c>
      <c r="C275" s="1087">
        <v>5</v>
      </c>
      <c r="D275" s="1088">
        <v>2</v>
      </c>
      <c r="E275" s="1087" t="s">
        <v>2418</v>
      </c>
      <c r="F275" s="1087">
        <v>143</v>
      </c>
      <c r="G275" s="1087" t="s">
        <v>711</v>
      </c>
      <c r="H275" s="1089">
        <v>1</v>
      </c>
      <c r="I275">
        <v>13403</v>
      </c>
      <c r="J275">
        <v>1</v>
      </c>
      <c r="K275">
        <v>2020</v>
      </c>
      <c r="L275" s="1090">
        <v>1</v>
      </c>
      <c r="M275" s="1090">
        <v>1</v>
      </c>
      <c r="N275" t="s">
        <v>2421</v>
      </c>
      <c r="O275">
        <v>13</v>
      </c>
      <c r="P275">
        <v>41800.01</v>
      </c>
      <c r="Q275">
        <v>0</v>
      </c>
      <c r="R275">
        <v>41800.01</v>
      </c>
      <c r="S275">
        <v>25729.16</v>
      </c>
      <c r="T275">
        <v>25729.16</v>
      </c>
      <c r="U275" s="1091">
        <v>25729.16</v>
      </c>
      <c r="V275" s="1091">
        <v>25729.16</v>
      </c>
    </row>
    <row r="276" spans="1:22" x14ac:dyDescent="0.25">
      <c r="A276">
        <v>4088200100</v>
      </c>
      <c r="B276" s="1087">
        <v>2</v>
      </c>
      <c r="C276" s="1087">
        <v>5</v>
      </c>
      <c r="D276" s="1088">
        <v>2</v>
      </c>
      <c r="E276" s="1087" t="s">
        <v>2418</v>
      </c>
      <c r="F276" s="1087">
        <v>143</v>
      </c>
      <c r="G276" s="1087" t="s">
        <v>711</v>
      </c>
      <c r="H276" s="1089">
        <v>1</v>
      </c>
      <c r="I276">
        <v>13403</v>
      </c>
      <c r="J276">
        <v>1</v>
      </c>
      <c r="K276">
        <v>2020</v>
      </c>
      <c r="L276" s="1090">
        <v>1</v>
      </c>
      <c r="M276" s="1090">
        <v>3</v>
      </c>
      <c r="N276" t="s">
        <v>2420</v>
      </c>
      <c r="O276">
        <v>13</v>
      </c>
      <c r="P276">
        <v>0</v>
      </c>
      <c r="Q276">
        <v>0</v>
      </c>
      <c r="R276">
        <v>0</v>
      </c>
      <c r="S276">
        <v>0</v>
      </c>
      <c r="T276">
        <v>0</v>
      </c>
      <c r="U276" s="1091">
        <v>0</v>
      </c>
      <c r="V276" s="1091">
        <v>7576.25</v>
      </c>
    </row>
    <row r="277" spans="1:22" x14ac:dyDescent="0.25">
      <c r="A277">
        <v>4088200100</v>
      </c>
      <c r="B277" s="1087">
        <v>2</v>
      </c>
      <c r="C277" s="1087">
        <v>5</v>
      </c>
      <c r="D277" s="1088">
        <v>2</v>
      </c>
      <c r="E277" s="1087" t="s">
        <v>2418</v>
      </c>
      <c r="F277" s="1087">
        <v>143</v>
      </c>
      <c r="G277" s="1087" t="s">
        <v>711</v>
      </c>
      <c r="H277" s="1089">
        <v>1</v>
      </c>
      <c r="I277">
        <v>13403</v>
      </c>
      <c r="J277">
        <v>1</v>
      </c>
      <c r="K277">
        <v>2020</v>
      </c>
      <c r="L277" s="1090">
        <v>1</v>
      </c>
      <c r="M277" s="1090">
        <v>3</v>
      </c>
      <c r="N277" t="s">
        <v>2420</v>
      </c>
      <c r="O277">
        <v>13</v>
      </c>
      <c r="P277">
        <v>0</v>
      </c>
      <c r="Q277">
        <v>0</v>
      </c>
      <c r="R277">
        <v>0</v>
      </c>
      <c r="S277">
        <v>0</v>
      </c>
      <c r="T277">
        <v>0</v>
      </c>
      <c r="U277" s="1091">
        <v>7576.25</v>
      </c>
      <c r="V277" s="1091">
        <v>0</v>
      </c>
    </row>
    <row r="278" spans="1:22" x14ac:dyDescent="0.25">
      <c r="A278">
        <v>4088200100</v>
      </c>
      <c r="B278" s="1087">
        <v>2</v>
      </c>
      <c r="C278" s="1087">
        <v>5</v>
      </c>
      <c r="D278" s="1088">
        <v>2</v>
      </c>
      <c r="E278" s="1087" t="s">
        <v>2418</v>
      </c>
      <c r="F278" s="1087">
        <v>143</v>
      </c>
      <c r="G278" s="1087" t="s">
        <v>711</v>
      </c>
      <c r="H278" s="1089">
        <v>1</v>
      </c>
      <c r="I278">
        <v>13403</v>
      </c>
      <c r="J278">
        <v>1</v>
      </c>
      <c r="K278">
        <v>2020</v>
      </c>
      <c r="L278" s="1090">
        <v>1</v>
      </c>
      <c r="M278" s="1090">
        <v>3</v>
      </c>
      <c r="N278" t="s">
        <v>2420</v>
      </c>
      <c r="O278">
        <v>13</v>
      </c>
      <c r="P278">
        <v>0</v>
      </c>
      <c r="Q278">
        <v>0</v>
      </c>
      <c r="R278">
        <v>0</v>
      </c>
      <c r="S278">
        <v>0</v>
      </c>
      <c r="T278">
        <v>0</v>
      </c>
      <c r="U278" s="1091">
        <v>0</v>
      </c>
      <c r="V278" s="1091">
        <v>0</v>
      </c>
    </row>
    <row r="279" spans="1:22" x14ac:dyDescent="0.25">
      <c r="A279">
        <v>4088200100</v>
      </c>
      <c r="B279" s="1087">
        <v>2</v>
      </c>
      <c r="C279" s="1087">
        <v>5</v>
      </c>
      <c r="D279" s="1088">
        <v>2</v>
      </c>
      <c r="E279" s="1087" t="s">
        <v>2418</v>
      </c>
      <c r="F279" s="1087">
        <v>143</v>
      </c>
      <c r="G279" s="1087" t="s">
        <v>711</v>
      </c>
      <c r="H279" s="1089">
        <v>1</v>
      </c>
      <c r="I279">
        <v>13403</v>
      </c>
      <c r="J279">
        <v>1</v>
      </c>
      <c r="K279">
        <v>2020</v>
      </c>
      <c r="L279" s="1090">
        <v>1</v>
      </c>
      <c r="M279" s="1090">
        <v>3</v>
      </c>
      <c r="N279" t="s">
        <v>2420</v>
      </c>
      <c r="O279">
        <v>13</v>
      </c>
      <c r="P279">
        <v>0</v>
      </c>
      <c r="Q279">
        <v>0</v>
      </c>
      <c r="R279">
        <v>0</v>
      </c>
      <c r="S279">
        <v>0</v>
      </c>
      <c r="T279">
        <v>0</v>
      </c>
      <c r="U279" s="1091">
        <v>0</v>
      </c>
      <c r="V279" s="1091">
        <v>0</v>
      </c>
    </row>
    <row r="280" spans="1:22" x14ac:dyDescent="0.25">
      <c r="A280">
        <v>4088200100</v>
      </c>
      <c r="B280" s="1087">
        <v>2</v>
      </c>
      <c r="C280" s="1087">
        <v>5</v>
      </c>
      <c r="D280" s="1088">
        <v>2</v>
      </c>
      <c r="E280" s="1087" t="s">
        <v>2418</v>
      </c>
      <c r="F280" s="1087">
        <v>143</v>
      </c>
      <c r="G280" s="1087" t="s">
        <v>711</v>
      </c>
      <c r="H280" s="1089">
        <v>1</v>
      </c>
      <c r="I280">
        <v>13403</v>
      </c>
      <c r="J280">
        <v>1</v>
      </c>
      <c r="K280">
        <v>2020</v>
      </c>
      <c r="L280" s="1090">
        <v>1</v>
      </c>
      <c r="M280" s="1090">
        <v>3</v>
      </c>
      <c r="N280" t="s">
        <v>2420</v>
      </c>
      <c r="O280">
        <v>13</v>
      </c>
      <c r="P280">
        <v>0</v>
      </c>
      <c r="Q280">
        <v>0</v>
      </c>
      <c r="R280">
        <v>0</v>
      </c>
      <c r="S280">
        <v>7576.25</v>
      </c>
      <c r="T280">
        <v>7576.25</v>
      </c>
      <c r="U280" s="1091">
        <v>0</v>
      </c>
      <c r="V280" s="1091">
        <v>0</v>
      </c>
    </row>
    <row r="281" spans="1:22" x14ac:dyDescent="0.25">
      <c r="A281">
        <v>4088200100</v>
      </c>
      <c r="B281" s="1087">
        <v>2</v>
      </c>
      <c r="C281" s="1087">
        <v>5</v>
      </c>
      <c r="D281" s="1088">
        <v>2</v>
      </c>
      <c r="E281" s="1087" t="s">
        <v>2418</v>
      </c>
      <c r="F281" s="1087">
        <v>143</v>
      </c>
      <c r="G281" s="1087" t="s">
        <v>711</v>
      </c>
      <c r="H281" s="1089">
        <v>1</v>
      </c>
      <c r="I281">
        <v>13403</v>
      </c>
      <c r="J281">
        <v>1</v>
      </c>
      <c r="K281">
        <v>2020</v>
      </c>
      <c r="L281" s="1090">
        <v>1</v>
      </c>
      <c r="M281" s="1090">
        <v>3</v>
      </c>
      <c r="N281" t="s">
        <v>2420</v>
      </c>
      <c r="O281">
        <v>13</v>
      </c>
      <c r="P281">
        <v>0</v>
      </c>
      <c r="Q281">
        <v>7576.25</v>
      </c>
      <c r="R281">
        <v>7576.25</v>
      </c>
      <c r="S281">
        <v>0</v>
      </c>
      <c r="T281">
        <v>0</v>
      </c>
      <c r="U281" s="1091">
        <v>0</v>
      </c>
      <c r="V281" s="1091">
        <v>0</v>
      </c>
    </row>
    <row r="282" spans="1:22" x14ac:dyDescent="0.25">
      <c r="A282">
        <v>4088200100</v>
      </c>
      <c r="B282" s="1087">
        <v>2</v>
      </c>
      <c r="C282" s="1087">
        <v>5</v>
      </c>
      <c r="D282" s="1088">
        <v>2</v>
      </c>
      <c r="E282" s="1087" t="s">
        <v>2418</v>
      </c>
      <c r="F282" s="1087">
        <v>143</v>
      </c>
      <c r="G282" s="1087" t="s">
        <v>711</v>
      </c>
      <c r="H282" s="1089">
        <v>1</v>
      </c>
      <c r="I282">
        <v>13403</v>
      </c>
      <c r="J282">
        <v>1</v>
      </c>
      <c r="K282">
        <v>2020</v>
      </c>
      <c r="L282" s="1090">
        <v>1</v>
      </c>
      <c r="M282" s="1090">
        <v>1</v>
      </c>
      <c r="N282" t="s">
        <v>2421</v>
      </c>
      <c r="O282">
        <v>13</v>
      </c>
      <c r="P282">
        <v>211410.14</v>
      </c>
      <c r="Q282">
        <v>0</v>
      </c>
      <c r="R282">
        <v>211410.14</v>
      </c>
      <c r="S282">
        <v>94196.47</v>
      </c>
      <c r="T282">
        <v>94196.47</v>
      </c>
      <c r="U282" s="1091">
        <v>94196.47</v>
      </c>
      <c r="V282" s="1091">
        <v>94196.47</v>
      </c>
    </row>
    <row r="283" spans="1:22" x14ac:dyDescent="0.25">
      <c r="A283">
        <v>4088200100</v>
      </c>
      <c r="B283" s="1087">
        <v>2</v>
      </c>
      <c r="C283" s="1087">
        <v>5</v>
      </c>
      <c r="D283" s="1088">
        <v>2</v>
      </c>
      <c r="E283" s="1087" t="s">
        <v>2418</v>
      </c>
      <c r="F283" s="1087">
        <v>143</v>
      </c>
      <c r="G283" s="1087" t="s">
        <v>711</v>
      </c>
      <c r="H283" s="1089">
        <v>1</v>
      </c>
      <c r="I283">
        <v>13403</v>
      </c>
      <c r="J283">
        <v>1</v>
      </c>
      <c r="K283">
        <v>2020</v>
      </c>
      <c r="L283" s="1090">
        <v>1</v>
      </c>
      <c r="M283" s="1090">
        <v>1</v>
      </c>
      <c r="N283" t="s">
        <v>2421</v>
      </c>
      <c r="O283">
        <v>13</v>
      </c>
      <c r="P283">
        <v>68602.95</v>
      </c>
      <c r="Q283">
        <v>0</v>
      </c>
      <c r="R283">
        <v>68602.95</v>
      </c>
      <c r="S283">
        <v>24066.67</v>
      </c>
      <c r="T283">
        <v>24066.67</v>
      </c>
      <c r="U283" s="1091">
        <v>24066.67</v>
      </c>
      <c r="V283" s="1091">
        <v>24066.67</v>
      </c>
    </row>
    <row r="284" spans="1:22" x14ac:dyDescent="0.25">
      <c r="A284">
        <v>4088200100</v>
      </c>
      <c r="B284" s="1087">
        <v>2</v>
      </c>
      <c r="C284" s="1087">
        <v>5</v>
      </c>
      <c r="D284" s="1088">
        <v>2</v>
      </c>
      <c r="E284" s="1087" t="s">
        <v>2418</v>
      </c>
      <c r="F284" s="1087">
        <v>143</v>
      </c>
      <c r="G284" s="1087" t="s">
        <v>711</v>
      </c>
      <c r="H284" s="1089">
        <v>1</v>
      </c>
      <c r="I284">
        <v>13403</v>
      </c>
      <c r="J284">
        <v>1</v>
      </c>
      <c r="K284">
        <v>2020</v>
      </c>
      <c r="L284" s="1090">
        <v>1</v>
      </c>
      <c r="M284" s="1090">
        <v>1</v>
      </c>
      <c r="N284" t="s">
        <v>2421</v>
      </c>
      <c r="O284">
        <v>13</v>
      </c>
      <c r="P284">
        <v>52566.67</v>
      </c>
      <c r="Q284">
        <v>0</v>
      </c>
      <c r="R284">
        <v>52566.67</v>
      </c>
      <c r="S284">
        <v>33645.83</v>
      </c>
      <c r="T284">
        <v>33645.83</v>
      </c>
      <c r="U284" s="1091">
        <v>33645.83</v>
      </c>
      <c r="V284" s="1091">
        <v>33645.83</v>
      </c>
    </row>
    <row r="285" spans="1:22" x14ac:dyDescent="0.25">
      <c r="A285">
        <v>4088200100</v>
      </c>
      <c r="B285" s="1087">
        <v>2</v>
      </c>
      <c r="C285" s="1087">
        <v>5</v>
      </c>
      <c r="D285" s="1088">
        <v>2</v>
      </c>
      <c r="E285" s="1087" t="s">
        <v>2418</v>
      </c>
      <c r="F285" s="1087">
        <v>143</v>
      </c>
      <c r="G285" s="1087" t="s">
        <v>711</v>
      </c>
      <c r="H285" s="1089">
        <v>1</v>
      </c>
      <c r="I285">
        <v>13403</v>
      </c>
      <c r="J285">
        <v>1</v>
      </c>
      <c r="K285">
        <v>2020</v>
      </c>
      <c r="L285" s="1090">
        <v>1</v>
      </c>
      <c r="M285" s="1090">
        <v>3</v>
      </c>
      <c r="N285" t="s">
        <v>2420</v>
      </c>
      <c r="O285">
        <v>13</v>
      </c>
      <c r="P285">
        <v>0</v>
      </c>
      <c r="Q285">
        <v>0</v>
      </c>
      <c r="R285">
        <v>0</v>
      </c>
      <c r="S285">
        <v>0</v>
      </c>
      <c r="T285">
        <v>0</v>
      </c>
      <c r="U285" s="1091">
        <v>0</v>
      </c>
      <c r="V285" s="1091">
        <v>26813.75</v>
      </c>
    </row>
    <row r="286" spans="1:22" x14ac:dyDescent="0.25">
      <c r="A286">
        <v>4088200100</v>
      </c>
      <c r="B286" s="1087">
        <v>2</v>
      </c>
      <c r="C286" s="1087">
        <v>5</v>
      </c>
      <c r="D286" s="1088">
        <v>2</v>
      </c>
      <c r="E286" s="1087" t="s">
        <v>2418</v>
      </c>
      <c r="F286" s="1087">
        <v>143</v>
      </c>
      <c r="G286" s="1087" t="s">
        <v>711</v>
      </c>
      <c r="H286" s="1089">
        <v>1</v>
      </c>
      <c r="I286">
        <v>13403</v>
      </c>
      <c r="J286">
        <v>1</v>
      </c>
      <c r="K286">
        <v>2020</v>
      </c>
      <c r="L286" s="1090">
        <v>1</v>
      </c>
      <c r="M286" s="1090">
        <v>3</v>
      </c>
      <c r="N286" t="s">
        <v>2420</v>
      </c>
      <c r="O286">
        <v>13</v>
      </c>
      <c r="P286">
        <v>0</v>
      </c>
      <c r="Q286">
        <v>0</v>
      </c>
      <c r="R286">
        <v>0</v>
      </c>
      <c r="S286">
        <v>0</v>
      </c>
      <c r="T286">
        <v>0</v>
      </c>
      <c r="U286" s="1091">
        <v>26813.75</v>
      </c>
      <c r="V286" s="1091">
        <v>0</v>
      </c>
    </row>
    <row r="287" spans="1:22" x14ac:dyDescent="0.25">
      <c r="A287">
        <v>4088200100</v>
      </c>
      <c r="B287" s="1087">
        <v>2</v>
      </c>
      <c r="C287" s="1087">
        <v>5</v>
      </c>
      <c r="D287" s="1088">
        <v>2</v>
      </c>
      <c r="E287" s="1087" t="s">
        <v>2418</v>
      </c>
      <c r="F287" s="1087">
        <v>143</v>
      </c>
      <c r="G287" s="1087" t="s">
        <v>711</v>
      </c>
      <c r="H287" s="1089">
        <v>1</v>
      </c>
      <c r="I287">
        <v>13403</v>
      </c>
      <c r="J287">
        <v>1</v>
      </c>
      <c r="K287">
        <v>2020</v>
      </c>
      <c r="L287" s="1090">
        <v>1</v>
      </c>
      <c r="M287" s="1090">
        <v>3</v>
      </c>
      <c r="N287" t="s">
        <v>2420</v>
      </c>
      <c r="O287">
        <v>13</v>
      </c>
      <c r="P287">
        <v>0</v>
      </c>
      <c r="Q287">
        <v>0</v>
      </c>
      <c r="R287">
        <v>0</v>
      </c>
      <c r="S287">
        <v>0</v>
      </c>
      <c r="T287">
        <v>0</v>
      </c>
      <c r="U287" s="1091">
        <v>0</v>
      </c>
      <c r="V287" s="1091">
        <v>0</v>
      </c>
    </row>
    <row r="288" spans="1:22" x14ac:dyDescent="0.25">
      <c r="A288">
        <v>4088200100</v>
      </c>
      <c r="B288" s="1087">
        <v>2</v>
      </c>
      <c r="C288" s="1087">
        <v>5</v>
      </c>
      <c r="D288" s="1088">
        <v>2</v>
      </c>
      <c r="E288" s="1087" t="s">
        <v>2418</v>
      </c>
      <c r="F288" s="1087">
        <v>143</v>
      </c>
      <c r="G288" s="1087" t="s">
        <v>711</v>
      </c>
      <c r="H288" s="1089">
        <v>1</v>
      </c>
      <c r="I288">
        <v>13403</v>
      </c>
      <c r="J288">
        <v>1</v>
      </c>
      <c r="K288">
        <v>2020</v>
      </c>
      <c r="L288" s="1090">
        <v>1</v>
      </c>
      <c r="M288" s="1090">
        <v>3</v>
      </c>
      <c r="N288" t="s">
        <v>2420</v>
      </c>
      <c r="O288">
        <v>13</v>
      </c>
      <c r="P288">
        <v>0</v>
      </c>
      <c r="Q288">
        <v>0</v>
      </c>
      <c r="R288">
        <v>0</v>
      </c>
      <c r="S288">
        <v>0</v>
      </c>
      <c r="T288">
        <v>0</v>
      </c>
      <c r="U288" s="1091">
        <v>0</v>
      </c>
      <c r="V288" s="1091">
        <v>0</v>
      </c>
    </row>
    <row r="289" spans="1:22" x14ac:dyDescent="0.25">
      <c r="A289">
        <v>4088200100</v>
      </c>
      <c r="B289" s="1087">
        <v>2</v>
      </c>
      <c r="C289" s="1087">
        <v>5</v>
      </c>
      <c r="D289" s="1088">
        <v>2</v>
      </c>
      <c r="E289" s="1087" t="s">
        <v>2418</v>
      </c>
      <c r="F289" s="1087">
        <v>143</v>
      </c>
      <c r="G289" s="1087" t="s">
        <v>711</v>
      </c>
      <c r="H289" s="1089">
        <v>1</v>
      </c>
      <c r="I289">
        <v>13403</v>
      </c>
      <c r="J289">
        <v>1</v>
      </c>
      <c r="K289">
        <v>2020</v>
      </c>
      <c r="L289" s="1090">
        <v>1</v>
      </c>
      <c r="M289" s="1090">
        <v>3</v>
      </c>
      <c r="N289" t="s">
        <v>2420</v>
      </c>
      <c r="O289">
        <v>13</v>
      </c>
      <c r="P289">
        <v>0</v>
      </c>
      <c r="Q289">
        <v>0</v>
      </c>
      <c r="R289">
        <v>0</v>
      </c>
      <c r="S289">
        <v>26813.75</v>
      </c>
      <c r="T289">
        <v>26813.75</v>
      </c>
      <c r="U289" s="1091">
        <v>0</v>
      </c>
      <c r="V289" s="1091">
        <v>0</v>
      </c>
    </row>
    <row r="290" spans="1:22" x14ac:dyDescent="0.25">
      <c r="A290">
        <v>4088200100</v>
      </c>
      <c r="B290" s="1087">
        <v>2</v>
      </c>
      <c r="C290" s="1087">
        <v>5</v>
      </c>
      <c r="D290" s="1088">
        <v>2</v>
      </c>
      <c r="E290" s="1087" t="s">
        <v>2418</v>
      </c>
      <c r="F290" s="1087">
        <v>143</v>
      </c>
      <c r="G290" s="1087" t="s">
        <v>711</v>
      </c>
      <c r="H290" s="1089">
        <v>1</v>
      </c>
      <c r="I290">
        <v>13403</v>
      </c>
      <c r="J290">
        <v>1</v>
      </c>
      <c r="K290">
        <v>2020</v>
      </c>
      <c r="L290" s="1090">
        <v>1</v>
      </c>
      <c r="M290" s="1090">
        <v>3</v>
      </c>
      <c r="N290" t="s">
        <v>2420</v>
      </c>
      <c r="O290">
        <v>13</v>
      </c>
      <c r="P290">
        <v>0</v>
      </c>
      <c r="Q290">
        <v>26813.75</v>
      </c>
      <c r="R290">
        <v>26813.75</v>
      </c>
      <c r="S290">
        <v>0</v>
      </c>
      <c r="T290">
        <v>0</v>
      </c>
      <c r="U290" s="1091">
        <v>0</v>
      </c>
      <c r="V290" s="1091">
        <v>0</v>
      </c>
    </row>
    <row r="291" spans="1:22" x14ac:dyDescent="0.25">
      <c r="A291">
        <v>4088200100</v>
      </c>
      <c r="B291" s="1087">
        <v>2</v>
      </c>
      <c r="C291" s="1087">
        <v>5</v>
      </c>
      <c r="D291" s="1088">
        <v>2</v>
      </c>
      <c r="E291" s="1087" t="s">
        <v>2418</v>
      </c>
      <c r="F291" s="1087">
        <v>143</v>
      </c>
      <c r="G291" s="1087" t="s">
        <v>711</v>
      </c>
      <c r="H291" s="1089">
        <v>1</v>
      </c>
      <c r="I291">
        <v>13403</v>
      </c>
      <c r="J291">
        <v>1</v>
      </c>
      <c r="K291">
        <v>2020</v>
      </c>
      <c r="L291" s="1090">
        <v>1</v>
      </c>
      <c r="M291" s="1090">
        <v>3</v>
      </c>
      <c r="N291" t="s">
        <v>2420</v>
      </c>
      <c r="O291">
        <v>13</v>
      </c>
      <c r="P291">
        <v>0</v>
      </c>
      <c r="Q291">
        <v>0</v>
      </c>
      <c r="R291">
        <v>0</v>
      </c>
      <c r="S291">
        <v>0</v>
      </c>
      <c r="T291">
        <v>0</v>
      </c>
      <c r="U291" s="1091">
        <v>0</v>
      </c>
      <c r="V291" s="1091">
        <v>6388.75</v>
      </c>
    </row>
    <row r="292" spans="1:22" x14ac:dyDescent="0.25">
      <c r="A292">
        <v>4088200100</v>
      </c>
      <c r="B292" s="1087">
        <v>2</v>
      </c>
      <c r="C292" s="1087">
        <v>5</v>
      </c>
      <c r="D292" s="1088">
        <v>2</v>
      </c>
      <c r="E292" s="1087" t="s">
        <v>2418</v>
      </c>
      <c r="F292" s="1087">
        <v>143</v>
      </c>
      <c r="G292" s="1087" t="s">
        <v>711</v>
      </c>
      <c r="H292" s="1089">
        <v>1</v>
      </c>
      <c r="I292">
        <v>13403</v>
      </c>
      <c r="J292">
        <v>1</v>
      </c>
      <c r="K292">
        <v>2020</v>
      </c>
      <c r="L292" s="1090">
        <v>1</v>
      </c>
      <c r="M292" s="1090">
        <v>3</v>
      </c>
      <c r="N292" t="s">
        <v>2420</v>
      </c>
      <c r="O292">
        <v>13</v>
      </c>
      <c r="P292">
        <v>0</v>
      </c>
      <c r="Q292">
        <v>0</v>
      </c>
      <c r="R292">
        <v>0</v>
      </c>
      <c r="S292">
        <v>0</v>
      </c>
      <c r="T292">
        <v>0</v>
      </c>
      <c r="U292" s="1091">
        <v>6388.75</v>
      </c>
      <c r="V292" s="1091">
        <v>0</v>
      </c>
    </row>
    <row r="293" spans="1:22" x14ac:dyDescent="0.25">
      <c r="A293">
        <v>4088200100</v>
      </c>
      <c r="B293" s="1087">
        <v>2</v>
      </c>
      <c r="C293" s="1087">
        <v>5</v>
      </c>
      <c r="D293" s="1088">
        <v>2</v>
      </c>
      <c r="E293" s="1087" t="s">
        <v>2418</v>
      </c>
      <c r="F293" s="1087">
        <v>143</v>
      </c>
      <c r="G293" s="1087" t="s">
        <v>711</v>
      </c>
      <c r="H293" s="1089">
        <v>1</v>
      </c>
      <c r="I293">
        <v>13403</v>
      </c>
      <c r="J293">
        <v>1</v>
      </c>
      <c r="K293">
        <v>2020</v>
      </c>
      <c r="L293" s="1090">
        <v>1</v>
      </c>
      <c r="M293" s="1090">
        <v>3</v>
      </c>
      <c r="N293" t="s">
        <v>2420</v>
      </c>
      <c r="O293">
        <v>13</v>
      </c>
      <c r="P293">
        <v>0</v>
      </c>
      <c r="Q293">
        <v>0</v>
      </c>
      <c r="R293">
        <v>0</v>
      </c>
      <c r="S293">
        <v>0</v>
      </c>
      <c r="T293">
        <v>0</v>
      </c>
      <c r="U293" s="1091">
        <v>0</v>
      </c>
      <c r="V293" s="1091">
        <v>0</v>
      </c>
    </row>
    <row r="294" spans="1:22" x14ac:dyDescent="0.25">
      <c r="A294">
        <v>4088200100</v>
      </c>
      <c r="B294" s="1087">
        <v>2</v>
      </c>
      <c r="C294" s="1087">
        <v>5</v>
      </c>
      <c r="D294" s="1088">
        <v>2</v>
      </c>
      <c r="E294" s="1087" t="s">
        <v>2418</v>
      </c>
      <c r="F294" s="1087">
        <v>143</v>
      </c>
      <c r="G294" s="1087" t="s">
        <v>711</v>
      </c>
      <c r="H294" s="1089">
        <v>1</v>
      </c>
      <c r="I294">
        <v>13403</v>
      </c>
      <c r="J294">
        <v>1</v>
      </c>
      <c r="K294">
        <v>2020</v>
      </c>
      <c r="L294" s="1090">
        <v>1</v>
      </c>
      <c r="M294" s="1090">
        <v>3</v>
      </c>
      <c r="N294" t="s">
        <v>2420</v>
      </c>
      <c r="O294">
        <v>13</v>
      </c>
      <c r="P294">
        <v>0</v>
      </c>
      <c r="Q294">
        <v>0</v>
      </c>
      <c r="R294">
        <v>0</v>
      </c>
      <c r="S294">
        <v>0</v>
      </c>
      <c r="T294">
        <v>0</v>
      </c>
      <c r="U294" s="1091">
        <v>0</v>
      </c>
      <c r="V294" s="1091">
        <v>0</v>
      </c>
    </row>
    <row r="295" spans="1:22" x14ac:dyDescent="0.25">
      <c r="A295">
        <v>4088200100</v>
      </c>
      <c r="B295" s="1087">
        <v>2</v>
      </c>
      <c r="C295" s="1087">
        <v>5</v>
      </c>
      <c r="D295" s="1088">
        <v>2</v>
      </c>
      <c r="E295" s="1087" t="s">
        <v>2418</v>
      </c>
      <c r="F295" s="1087">
        <v>143</v>
      </c>
      <c r="G295" s="1087" t="s">
        <v>711</v>
      </c>
      <c r="H295" s="1089">
        <v>1</v>
      </c>
      <c r="I295">
        <v>13403</v>
      </c>
      <c r="J295">
        <v>1</v>
      </c>
      <c r="K295">
        <v>2020</v>
      </c>
      <c r="L295" s="1090">
        <v>1</v>
      </c>
      <c r="M295" s="1090">
        <v>3</v>
      </c>
      <c r="N295" t="s">
        <v>2420</v>
      </c>
      <c r="O295">
        <v>13</v>
      </c>
      <c r="P295">
        <v>0</v>
      </c>
      <c r="Q295">
        <v>0</v>
      </c>
      <c r="R295">
        <v>0</v>
      </c>
      <c r="S295">
        <v>6388.75</v>
      </c>
      <c r="T295">
        <v>6388.75</v>
      </c>
      <c r="U295" s="1091">
        <v>0</v>
      </c>
      <c r="V295" s="1091">
        <v>0</v>
      </c>
    </row>
    <row r="296" spans="1:22" x14ac:dyDescent="0.25">
      <c r="A296">
        <v>4088200100</v>
      </c>
      <c r="B296" s="1087">
        <v>2</v>
      </c>
      <c r="C296" s="1087">
        <v>5</v>
      </c>
      <c r="D296" s="1088">
        <v>2</v>
      </c>
      <c r="E296" s="1087" t="s">
        <v>2418</v>
      </c>
      <c r="F296" s="1087">
        <v>143</v>
      </c>
      <c r="G296" s="1087" t="s">
        <v>711</v>
      </c>
      <c r="H296" s="1089">
        <v>1</v>
      </c>
      <c r="I296">
        <v>13403</v>
      </c>
      <c r="J296">
        <v>1</v>
      </c>
      <c r="K296">
        <v>2020</v>
      </c>
      <c r="L296" s="1090">
        <v>1</v>
      </c>
      <c r="M296" s="1090">
        <v>3</v>
      </c>
      <c r="N296" t="s">
        <v>2420</v>
      </c>
      <c r="O296">
        <v>13</v>
      </c>
      <c r="P296">
        <v>0</v>
      </c>
      <c r="Q296">
        <v>6388.75</v>
      </c>
      <c r="R296">
        <v>6388.75</v>
      </c>
      <c r="S296">
        <v>0</v>
      </c>
      <c r="T296">
        <v>0</v>
      </c>
      <c r="U296" s="1091">
        <v>0</v>
      </c>
      <c r="V296" s="1091">
        <v>0</v>
      </c>
    </row>
    <row r="297" spans="1:22" x14ac:dyDescent="0.25">
      <c r="A297">
        <v>4088200100</v>
      </c>
      <c r="B297" s="1087">
        <v>2</v>
      </c>
      <c r="C297" s="1087">
        <v>5</v>
      </c>
      <c r="D297" s="1088">
        <v>2</v>
      </c>
      <c r="E297" s="1087" t="s">
        <v>2418</v>
      </c>
      <c r="F297" s="1087">
        <v>143</v>
      </c>
      <c r="G297" s="1087" t="s">
        <v>711</v>
      </c>
      <c r="H297" s="1089">
        <v>1</v>
      </c>
      <c r="I297">
        <v>13403</v>
      </c>
      <c r="J297">
        <v>1</v>
      </c>
      <c r="K297">
        <v>2020</v>
      </c>
      <c r="L297" s="1090">
        <v>1</v>
      </c>
      <c r="M297" s="1090">
        <v>1</v>
      </c>
      <c r="N297" t="s">
        <v>2421</v>
      </c>
      <c r="O297">
        <v>13</v>
      </c>
      <c r="P297">
        <v>124120.8</v>
      </c>
      <c r="Q297">
        <v>0</v>
      </c>
      <c r="R297">
        <v>124120.8</v>
      </c>
      <c r="S297">
        <v>61132.51</v>
      </c>
      <c r="T297">
        <v>61132.51</v>
      </c>
      <c r="U297" s="1091">
        <v>61132.51</v>
      </c>
      <c r="V297" s="1091">
        <v>61132.51</v>
      </c>
    </row>
    <row r="298" spans="1:22" x14ac:dyDescent="0.25">
      <c r="A298">
        <v>4088200100</v>
      </c>
      <c r="B298" s="1087">
        <v>2</v>
      </c>
      <c r="C298" s="1087">
        <v>5</v>
      </c>
      <c r="D298" s="1088">
        <v>2</v>
      </c>
      <c r="E298" s="1087" t="s">
        <v>2418</v>
      </c>
      <c r="F298" s="1087">
        <v>143</v>
      </c>
      <c r="G298" s="1087" t="s">
        <v>711</v>
      </c>
      <c r="H298" s="1089">
        <v>1</v>
      </c>
      <c r="I298">
        <v>13403</v>
      </c>
      <c r="J298">
        <v>1</v>
      </c>
      <c r="K298">
        <v>2020</v>
      </c>
      <c r="L298" s="1090">
        <v>1</v>
      </c>
      <c r="M298" s="1090">
        <v>3</v>
      </c>
      <c r="N298" t="s">
        <v>2420</v>
      </c>
      <c r="O298">
        <v>13</v>
      </c>
      <c r="P298">
        <v>0</v>
      </c>
      <c r="Q298">
        <v>0</v>
      </c>
      <c r="R298">
        <v>0</v>
      </c>
      <c r="S298">
        <v>0</v>
      </c>
      <c r="T298">
        <v>0</v>
      </c>
      <c r="U298" s="1091">
        <v>0</v>
      </c>
      <c r="V298" s="1091">
        <v>3087.5</v>
      </c>
    </row>
    <row r="299" spans="1:22" x14ac:dyDescent="0.25">
      <c r="A299">
        <v>4088200100</v>
      </c>
      <c r="B299" s="1087">
        <v>2</v>
      </c>
      <c r="C299" s="1087">
        <v>5</v>
      </c>
      <c r="D299" s="1088">
        <v>2</v>
      </c>
      <c r="E299" s="1087" t="s">
        <v>2418</v>
      </c>
      <c r="F299" s="1087">
        <v>143</v>
      </c>
      <c r="G299" s="1087" t="s">
        <v>711</v>
      </c>
      <c r="H299" s="1089">
        <v>1</v>
      </c>
      <c r="I299">
        <v>13403</v>
      </c>
      <c r="J299">
        <v>1</v>
      </c>
      <c r="K299">
        <v>2020</v>
      </c>
      <c r="L299" s="1090">
        <v>1</v>
      </c>
      <c r="M299" s="1090">
        <v>3</v>
      </c>
      <c r="N299" t="s">
        <v>2420</v>
      </c>
      <c r="O299">
        <v>13</v>
      </c>
      <c r="P299">
        <v>0</v>
      </c>
      <c r="Q299">
        <v>0</v>
      </c>
      <c r="R299">
        <v>0</v>
      </c>
      <c r="S299">
        <v>0</v>
      </c>
      <c r="T299">
        <v>0</v>
      </c>
      <c r="U299" s="1091">
        <v>3087.5</v>
      </c>
      <c r="V299" s="1091">
        <v>0</v>
      </c>
    </row>
    <row r="300" spans="1:22" x14ac:dyDescent="0.25">
      <c r="A300">
        <v>4088200100</v>
      </c>
      <c r="B300" s="1087">
        <v>2</v>
      </c>
      <c r="C300" s="1087">
        <v>5</v>
      </c>
      <c r="D300" s="1088">
        <v>2</v>
      </c>
      <c r="E300" s="1087" t="s">
        <v>2418</v>
      </c>
      <c r="F300" s="1087">
        <v>143</v>
      </c>
      <c r="G300" s="1087" t="s">
        <v>711</v>
      </c>
      <c r="H300" s="1089">
        <v>1</v>
      </c>
      <c r="I300">
        <v>13403</v>
      </c>
      <c r="J300">
        <v>1</v>
      </c>
      <c r="K300">
        <v>2020</v>
      </c>
      <c r="L300" s="1090">
        <v>1</v>
      </c>
      <c r="M300" s="1090">
        <v>3</v>
      </c>
      <c r="N300" t="s">
        <v>2420</v>
      </c>
      <c r="O300">
        <v>13</v>
      </c>
      <c r="P300">
        <v>0</v>
      </c>
      <c r="Q300">
        <v>0</v>
      </c>
      <c r="R300">
        <v>0</v>
      </c>
      <c r="S300">
        <v>0</v>
      </c>
      <c r="T300">
        <v>0</v>
      </c>
      <c r="U300" s="1091">
        <v>0</v>
      </c>
      <c r="V300" s="1091">
        <v>0</v>
      </c>
    </row>
    <row r="301" spans="1:22" x14ac:dyDescent="0.25">
      <c r="A301">
        <v>4088200100</v>
      </c>
      <c r="B301" s="1087">
        <v>2</v>
      </c>
      <c r="C301" s="1087">
        <v>5</v>
      </c>
      <c r="D301" s="1088">
        <v>2</v>
      </c>
      <c r="E301" s="1087" t="s">
        <v>2418</v>
      </c>
      <c r="F301" s="1087">
        <v>143</v>
      </c>
      <c r="G301" s="1087" t="s">
        <v>711</v>
      </c>
      <c r="H301" s="1089">
        <v>1</v>
      </c>
      <c r="I301">
        <v>13403</v>
      </c>
      <c r="J301">
        <v>1</v>
      </c>
      <c r="K301">
        <v>2020</v>
      </c>
      <c r="L301" s="1090">
        <v>1</v>
      </c>
      <c r="M301" s="1090">
        <v>3</v>
      </c>
      <c r="N301" t="s">
        <v>2420</v>
      </c>
      <c r="O301">
        <v>13</v>
      </c>
      <c r="P301">
        <v>0</v>
      </c>
      <c r="Q301">
        <v>0</v>
      </c>
      <c r="R301">
        <v>0</v>
      </c>
      <c r="S301">
        <v>0</v>
      </c>
      <c r="T301">
        <v>0</v>
      </c>
      <c r="U301" s="1091">
        <v>0</v>
      </c>
      <c r="V301" s="1091">
        <v>0</v>
      </c>
    </row>
    <row r="302" spans="1:22" x14ac:dyDescent="0.25">
      <c r="A302">
        <v>4088200100</v>
      </c>
      <c r="B302" s="1087">
        <v>2</v>
      </c>
      <c r="C302" s="1087">
        <v>5</v>
      </c>
      <c r="D302" s="1088">
        <v>2</v>
      </c>
      <c r="E302" s="1087" t="s">
        <v>2418</v>
      </c>
      <c r="F302" s="1087">
        <v>143</v>
      </c>
      <c r="G302" s="1087" t="s">
        <v>711</v>
      </c>
      <c r="H302" s="1089">
        <v>1</v>
      </c>
      <c r="I302">
        <v>13403</v>
      </c>
      <c r="J302">
        <v>1</v>
      </c>
      <c r="K302">
        <v>2020</v>
      </c>
      <c r="L302" s="1090">
        <v>1</v>
      </c>
      <c r="M302" s="1090">
        <v>3</v>
      </c>
      <c r="N302" t="s">
        <v>2420</v>
      </c>
      <c r="O302">
        <v>13</v>
      </c>
      <c r="P302">
        <v>0</v>
      </c>
      <c r="Q302">
        <v>0</v>
      </c>
      <c r="R302">
        <v>0</v>
      </c>
      <c r="S302">
        <v>3087.5</v>
      </c>
      <c r="T302">
        <v>3087.5</v>
      </c>
      <c r="U302" s="1091">
        <v>0</v>
      </c>
      <c r="V302" s="1091">
        <v>0</v>
      </c>
    </row>
    <row r="303" spans="1:22" x14ac:dyDescent="0.25">
      <c r="A303">
        <v>4088200100</v>
      </c>
      <c r="B303" s="1087">
        <v>2</v>
      </c>
      <c r="C303" s="1087">
        <v>5</v>
      </c>
      <c r="D303" s="1088">
        <v>2</v>
      </c>
      <c r="E303" s="1087" t="s">
        <v>2418</v>
      </c>
      <c r="F303" s="1087">
        <v>143</v>
      </c>
      <c r="G303" s="1087" t="s">
        <v>711</v>
      </c>
      <c r="H303" s="1089">
        <v>1</v>
      </c>
      <c r="I303">
        <v>13403</v>
      </c>
      <c r="J303">
        <v>1</v>
      </c>
      <c r="K303">
        <v>2020</v>
      </c>
      <c r="L303" s="1090">
        <v>1</v>
      </c>
      <c r="M303" s="1090">
        <v>3</v>
      </c>
      <c r="N303" t="s">
        <v>2420</v>
      </c>
      <c r="O303">
        <v>13</v>
      </c>
      <c r="P303">
        <v>0</v>
      </c>
      <c r="Q303">
        <v>3087.5</v>
      </c>
      <c r="R303">
        <v>3087.5</v>
      </c>
      <c r="S303">
        <v>0</v>
      </c>
      <c r="T303">
        <v>0</v>
      </c>
      <c r="U303" s="1091">
        <v>0</v>
      </c>
      <c r="V303" s="1091">
        <v>0</v>
      </c>
    </row>
    <row r="304" spans="1:22" x14ac:dyDescent="0.25">
      <c r="A304">
        <v>4088200100</v>
      </c>
      <c r="B304" s="1087">
        <v>2</v>
      </c>
      <c r="C304" s="1087">
        <v>5</v>
      </c>
      <c r="D304" s="1088">
        <v>2</v>
      </c>
      <c r="E304" s="1087" t="s">
        <v>2418</v>
      </c>
      <c r="F304" s="1087">
        <v>143</v>
      </c>
      <c r="G304" s="1087" t="s">
        <v>711</v>
      </c>
      <c r="H304" s="1089">
        <v>1</v>
      </c>
      <c r="I304">
        <v>13403</v>
      </c>
      <c r="J304">
        <v>1</v>
      </c>
      <c r="K304">
        <v>2020</v>
      </c>
      <c r="L304" s="1090">
        <v>1</v>
      </c>
      <c r="M304" s="1090">
        <v>3</v>
      </c>
      <c r="N304" t="s">
        <v>2420</v>
      </c>
      <c r="O304">
        <v>13</v>
      </c>
      <c r="P304">
        <v>0</v>
      </c>
      <c r="Q304">
        <v>0</v>
      </c>
      <c r="R304">
        <v>0</v>
      </c>
      <c r="S304">
        <v>0</v>
      </c>
      <c r="T304">
        <v>0</v>
      </c>
      <c r="U304" s="1091">
        <v>0</v>
      </c>
      <c r="V304" s="1091">
        <v>10830</v>
      </c>
    </row>
    <row r="305" spans="1:22" x14ac:dyDescent="0.25">
      <c r="A305">
        <v>4088200100</v>
      </c>
      <c r="B305" s="1087">
        <v>2</v>
      </c>
      <c r="C305" s="1087">
        <v>5</v>
      </c>
      <c r="D305" s="1088">
        <v>2</v>
      </c>
      <c r="E305" s="1087" t="s">
        <v>2418</v>
      </c>
      <c r="F305" s="1087">
        <v>143</v>
      </c>
      <c r="G305" s="1087" t="s">
        <v>711</v>
      </c>
      <c r="H305" s="1089">
        <v>1</v>
      </c>
      <c r="I305">
        <v>13403</v>
      </c>
      <c r="J305">
        <v>1</v>
      </c>
      <c r="K305">
        <v>2020</v>
      </c>
      <c r="L305" s="1090">
        <v>1</v>
      </c>
      <c r="M305" s="1090">
        <v>3</v>
      </c>
      <c r="N305" t="s">
        <v>2420</v>
      </c>
      <c r="O305">
        <v>13</v>
      </c>
      <c r="P305">
        <v>0</v>
      </c>
      <c r="Q305">
        <v>0</v>
      </c>
      <c r="R305">
        <v>0</v>
      </c>
      <c r="S305">
        <v>0</v>
      </c>
      <c r="T305">
        <v>0</v>
      </c>
      <c r="U305" s="1091">
        <v>10830</v>
      </c>
      <c r="V305" s="1091">
        <v>0</v>
      </c>
    </row>
    <row r="306" spans="1:22" x14ac:dyDescent="0.25">
      <c r="A306">
        <v>4088200100</v>
      </c>
      <c r="B306" s="1087">
        <v>2</v>
      </c>
      <c r="C306" s="1087">
        <v>5</v>
      </c>
      <c r="D306" s="1088">
        <v>2</v>
      </c>
      <c r="E306" s="1087" t="s">
        <v>2418</v>
      </c>
      <c r="F306" s="1087">
        <v>143</v>
      </c>
      <c r="G306" s="1087" t="s">
        <v>711</v>
      </c>
      <c r="H306" s="1089">
        <v>1</v>
      </c>
      <c r="I306">
        <v>13403</v>
      </c>
      <c r="J306">
        <v>1</v>
      </c>
      <c r="K306">
        <v>2020</v>
      </c>
      <c r="L306" s="1090">
        <v>1</v>
      </c>
      <c r="M306" s="1090">
        <v>3</v>
      </c>
      <c r="N306" t="s">
        <v>2420</v>
      </c>
      <c r="O306">
        <v>13</v>
      </c>
      <c r="P306">
        <v>0</v>
      </c>
      <c r="Q306">
        <v>0</v>
      </c>
      <c r="R306">
        <v>0</v>
      </c>
      <c r="S306">
        <v>0</v>
      </c>
      <c r="T306">
        <v>0</v>
      </c>
      <c r="U306" s="1091">
        <v>0</v>
      </c>
      <c r="V306" s="1091">
        <v>0</v>
      </c>
    </row>
    <row r="307" spans="1:22" x14ac:dyDescent="0.25">
      <c r="A307">
        <v>4088200100</v>
      </c>
      <c r="B307" s="1087">
        <v>2</v>
      </c>
      <c r="C307" s="1087">
        <v>5</v>
      </c>
      <c r="D307" s="1088">
        <v>2</v>
      </c>
      <c r="E307" s="1087" t="s">
        <v>2418</v>
      </c>
      <c r="F307" s="1087">
        <v>143</v>
      </c>
      <c r="G307" s="1087" t="s">
        <v>711</v>
      </c>
      <c r="H307" s="1089">
        <v>1</v>
      </c>
      <c r="I307">
        <v>13403</v>
      </c>
      <c r="J307">
        <v>1</v>
      </c>
      <c r="K307">
        <v>2020</v>
      </c>
      <c r="L307" s="1090">
        <v>1</v>
      </c>
      <c r="M307" s="1090">
        <v>3</v>
      </c>
      <c r="N307" t="s">
        <v>2420</v>
      </c>
      <c r="O307">
        <v>13</v>
      </c>
      <c r="P307">
        <v>0</v>
      </c>
      <c r="Q307">
        <v>0</v>
      </c>
      <c r="R307">
        <v>0</v>
      </c>
      <c r="S307">
        <v>0</v>
      </c>
      <c r="T307">
        <v>0</v>
      </c>
      <c r="U307" s="1091">
        <v>0</v>
      </c>
      <c r="V307" s="1091">
        <v>0</v>
      </c>
    </row>
    <row r="308" spans="1:22" x14ac:dyDescent="0.25">
      <c r="A308">
        <v>4088200100</v>
      </c>
      <c r="B308" s="1087">
        <v>2</v>
      </c>
      <c r="C308" s="1087">
        <v>5</v>
      </c>
      <c r="D308" s="1088">
        <v>2</v>
      </c>
      <c r="E308" s="1087" t="s">
        <v>2418</v>
      </c>
      <c r="F308" s="1087">
        <v>143</v>
      </c>
      <c r="G308" s="1087" t="s">
        <v>711</v>
      </c>
      <c r="H308" s="1089">
        <v>1</v>
      </c>
      <c r="I308">
        <v>13403</v>
      </c>
      <c r="J308">
        <v>1</v>
      </c>
      <c r="K308">
        <v>2020</v>
      </c>
      <c r="L308" s="1090">
        <v>1</v>
      </c>
      <c r="M308" s="1090">
        <v>3</v>
      </c>
      <c r="N308" t="s">
        <v>2420</v>
      </c>
      <c r="O308">
        <v>13</v>
      </c>
      <c r="P308">
        <v>0</v>
      </c>
      <c r="Q308">
        <v>0</v>
      </c>
      <c r="R308">
        <v>0</v>
      </c>
      <c r="S308">
        <v>10830</v>
      </c>
      <c r="T308">
        <v>10830</v>
      </c>
      <c r="U308" s="1091">
        <v>0</v>
      </c>
      <c r="V308" s="1091">
        <v>0</v>
      </c>
    </row>
    <row r="309" spans="1:22" x14ac:dyDescent="0.25">
      <c r="A309">
        <v>4088200100</v>
      </c>
      <c r="B309" s="1087">
        <v>2</v>
      </c>
      <c r="C309" s="1087">
        <v>5</v>
      </c>
      <c r="D309" s="1088">
        <v>2</v>
      </c>
      <c r="E309" s="1087" t="s">
        <v>2418</v>
      </c>
      <c r="F309" s="1087">
        <v>143</v>
      </c>
      <c r="G309" s="1087" t="s">
        <v>711</v>
      </c>
      <c r="H309" s="1089">
        <v>1</v>
      </c>
      <c r="I309">
        <v>13403</v>
      </c>
      <c r="J309">
        <v>1</v>
      </c>
      <c r="K309">
        <v>2020</v>
      </c>
      <c r="L309" s="1090">
        <v>1</v>
      </c>
      <c r="M309" s="1090">
        <v>3</v>
      </c>
      <c r="N309" t="s">
        <v>2420</v>
      </c>
      <c r="O309">
        <v>13</v>
      </c>
      <c r="P309">
        <v>0</v>
      </c>
      <c r="Q309">
        <v>10830</v>
      </c>
      <c r="R309">
        <v>10830</v>
      </c>
      <c r="S309">
        <v>0</v>
      </c>
      <c r="T309">
        <v>0</v>
      </c>
      <c r="U309" s="1091">
        <v>0</v>
      </c>
      <c r="V309" s="1091">
        <v>0</v>
      </c>
    </row>
    <row r="310" spans="1:22" x14ac:dyDescent="0.25">
      <c r="A310">
        <v>4088200100</v>
      </c>
      <c r="B310" s="1087">
        <v>2</v>
      </c>
      <c r="C310" s="1087">
        <v>5</v>
      </c>
      <c r="D310" s="1088">
        <v>2</v>
      </c>
      <c r="E310" s="1087" t="s">
        <v>2418</v>
      </c>
      <c r="F310" s="1087">
        <v>143</v>
      </c>
      <c r="G310" s="1087" t="s">
        <v>711</v>
      </c>
      <c r="H310" s="1089">
        <v>1</v>
      </c>
      <c r="I310">
        <v>13403</v>
      </c>
      <c r="J310">
        <v>1</v>
      </c>
      <c r="K310">
        <v>2020</v>
      </c>
      <c r="L310" s="1090">
        <v>1</v>
      </c>
      <c r="M310" s="1090">
        <v>3</v>
      </c>
      <c r="N310" t="s">
        <v>2420</v>
      </c>
      <c r="O310">
        <v>13</v>
      </c>
      <c r="P310">
        <v>0</v>
      </c>
      <c r="Q310">
        <v>0</v>
      </c>
      <c r="R310">
        <v>0</v>
      </c>
      <c r="S310">
        <v>0</v>
      </c>
      <c r="T310">
        <v>0</v>
      </c>
      <c r="U310" s="1091">
        <v>0</v>
      </c>
      <c r="V310" s="1091">
        <v>9238.75</v>
      </c>
    </row>
    <row r="311" spans="1:22" x14ac:dyDescent="0.25">
      <c r="A311">
        <v>4088200100</v>
      </c>
      <c r="B311" s="1087">
        <v>2</v>
      </c>
      <c r="C311" s="1087">
        <v>5</v>
      </c>
      <c r="D311" s="1088">
        <v>2</v>
      </c>
      <c r="E311" s="1087" t="s">
        <v>2418</v>
      </c>
      <c r="F311" s="1087">
        <v>143</v>
      </c>
      <c r="G311" s="1087" t="s">
        <v>711</v>
      </c>
      <c r="H311" s="1089">
        <v>1</v>
      </c>
      <c r="I311">
        <v>13403</v>
      </c>
      <c r="J311">
        <v>1</v>
      </c>
      <c r="K311">
        <v>2020</v>
      </c>
      <c r="L311" s="1090">
        <v>1</v>
      </c>
      <c r="M311" s="1090">
        <v>3</v>
      </c>
      <c r="N311" t="s">
        <v>2420</v>
      </c>
      <c r="O311">
        <v>13</v>
      </c>
      <c r="P311">
        <v>0</v>
      </c>
      <c r="Q311">
        <v>0</v>
      </c>
      <c r="R311">
        <v>0</v>
      </c>
      <c r="S311">
        <v>0</v>
      </c>
      <c r="T311">
        <v>0</v>
      </c>
      <c r="U311" s="1091">
        <v>9238.75</v>
      </c>
      <c r="V311" s="1091">
        <v>0</v>
      </c>
    </row>
    <row r="312" spans="1:22" x14ac:dyDescent="0.25">
      <c r="A312">
        <v>4088200100</v>
      </c>
      <c r="B312" s="1087">
        <v>2</v>
      </c>
      <c r="C312" s="1087">
        <v>5</v>
      </c>
      <c r="D312" s="1088">
        <v>2</v>
      </c>
      <c r="E312" s="1087" t="s">
        <v>2418</v>
      </c>
      <c r="F312" s="1087">
        <v>143</v>
      </c>
      <c r="G312" s="1087" t="s">
        <v>711</v>
      </c>
      <c r="H312" s="1089">
        <v>1</v>
      </c>
      <c r="I312">
        <v>13403</v>
      </c>
      <c r="J312">
        <v>1</v>
      </c>
      <c r="K312">
        <v>2020</v>
      </c>
      <c r="L312" s="1090">
        <v>1</v>
      </c>
      <c r="M312" s="1090">
        <v>3</v>
      </c>
      <c r="N312" t="s">
        <v>2420</v>
      </c>
      <c r="O312">
        <v>13</v>
      </c>
      <c r="P312">
        <v>0</v>
      </c>
      <c r="Q312">
        <v>0</v>
      </c>
      <c r="R312">
        <v>0</v>
      </c>
      <c r="S312">
        <v>0</v>
      </c>
      <c r="T312">
        <v>0</v>
      </c>
      <c r="U312" s="1091">
        <v>0</v>
      </c>
      <c r="V312" s="1091">
        <v>0</v>
      </c>
    </row>
    <row r="313" spans="1:22" x14ac:dyDescent="0.25">
      <c r="A313">
        <v>4088200100</v>
      </c>
      <c r="B313" s="1087">
        <v>2</v>
      </c>
      <c r="C313" s="1087">
        <v>5</v>
      </c>
      <c r="D313" s="1088">
        <v>2</v>
      </c>
      <c r="E313" s="1087" t="s">
        <v>2418</v>
      </c>
      <c r="F313" s="1087">
        <v>143</v>
      </c>
      <c r="G313" s="1087" t="s">
        <v>711</v>
      </c>
      <c r="H313" s="1089">
        <v>1</v>
      </c>
      <c r="I313">
        <v>13403</v>
      </c>
      <c r="J313">
        <v>1</v>
      </c>
      <c r="K313">
        <v>2020</v>
      </c>
      <c r="L313" s="1090">
        <v>1</v>
      </c>
      <c r="M313" s="1090">
        <v>3</v>
      </c>
      <c r="N313" t="s">
        <v>2420</v>
      </c>
      <c r="O313">
        <v>13</v>
      </c>
      <c r="P313">
        <v>0</v>
      </c>
      <c r="Q313">
        <v>0</v>
      </c>
      <c r="R313">
        <v>0</v>
      </c>
      <c r="S313">
        <v>0</v>
      </c>
      <c r="T313">
        <v>0</v>
      </c>
      <c r="U313" s="1091">
        <v>0</v>
      </c>
      <c r="V313" s="1091">
        <v>0</v>
      </c>
    </row>
    <row r="314" spans="1:22" x14ac:dyDescent="0.25">
      <c r="A314">
        <v>4088200100</v>
      </c>
      <c r="B314" s="1087">
        <v>2</v>
      </c>
      <c r="C314" s="1087">
        <v>5</v>
      </c>
      <c r="D314" s="1088">
        <v>2</v>
      </c>
      <c r="E314" s="1087" t="s">
        <v>2418</v>
      </c>
      <c r="F314" s="1087">
        <v>143</v>
      </c>
      <c r="G314" s="1087" t="s">
        <v>711</v>
      </c>
      <c r="H314" s="1089">
        <v>1</v>
      </c>
      <c r="I314">
        <v>13403</v>
      </c>
      <c r="J314">
        <v>1</v>
      </c>
      <c r="K314">
        <v>2020</v>
      </c>
      <c r="L314" s="1090">
        <v>1</v>
      </c>
      <c r="M314" s="1090">
        <v>3</v>
      </c>
      <c r="N314" t="s">
        <v>2420</v>
      </c>
      <c r="O314">
        <v>13</v>
      </c>
      <c r="P314">
        <v>0</v>
      </c>
      <c r="Q314">
        <v>0</v>
      </c>
      <c r="R314">
        <v>0</v>
      </c>
      <c r="S314">
        <v>9238.75</v>
      </c>
      <c r="T314">
        <v>9238.75</v>
      </c>
      <c r="U314" s="1091">
        <v>0</v>
      </c>
      <c r="V314" s="1091">
        <v>0</v>
      </c>
    </row>
    <row r="315" spans="1:22" x14ac:dyDescent="0.25">
      <c r="A315">
        <v>4088200100</v>
      </c>
      <c r="B315" s="1087">
        <v>2</v>
      </c>
      <c r="C315" s="1087">
        <v>5</v>
      </c>
      <c r="D315" s="1088">
        <v>2</v>
      </c>
      <c r="E315" s="1087" t="s">
        <v>2418</v>
      </c>
      <c r="F315" s="1087">
        <v>143</v>
      </c>
      <c r="G315" s="1087" t="s">
        <v>711</v>
      </c>
      <c r="H315" s="1089">
        <v>1</v>
      </c>
      <c r="I315">
        <v>13403</v>
      </c>
      <c r="J315">
        <v>1</v>
      </c>
      <c r="K315">
        <v>2020</v>
      </c>
      <c r="L315" s="1090">
        <v>1</v>
      </c>
      <c r="M315" s="1090">
        <v>3</v>
      </c>
      <c r="N315" t="s">
        <v>2420</v>
      </c>
      <c r="O315">
        <v>13</v>
      </c>
      <c r="P315">
        <v>0</v>
      </c>
      <c r="Q315">
        <v>9238.75</v>
      </c>
      <c r="R315">
        <v>9238.75</v>
      </c>
      <c r="S315">
        <v>0</v>
      </c>
      <c r="T315">
        <v>0</v>
      </c>
      <c r="U315" s="1091">
        <v>0</v>
      </c>
      <c r="V315" s="1091">
        <v>0</v>
      </c>
    </row>
    <row r="316" spans="1:22" x14ac:dyDescent="0.25">
      <c r="A316">
        <v>4088200100</v>
      </c>
      <c r="B316" s="1087">
        <v>2</v>
      </c>
      <c r="C316" s="1087">
        <v>5</v>
      </c>
      <c r="D316" s="1088">
        <v>2</v>
      </c>
      <c r="E316" s="1087" t="s">
        <v>2418</v>
      </c>
      <c r="F316" s="1087">
        <v>143</v>
      </c>
      <c r="G316" s="1087" t="s">
        <v>711</v>
      </c>
      <c r="H316" s="1089">
        <v>1</v>
      </c>
      <c r="I316">
        <v>13403</v>
      </c>
      <c r="J316">
        <v>1</v>
      </c>
      <c r="K316">
        <v>2020</v>
      </c>
      <c r="L316" s="1090">
        <v>1</v>
      </c>
      <c r="M316" s="1090">
        <v>1</v>
      </c>
      <c r="N316" t="s">
        <v>2421</v>
      </c>
      <c r="O316">
        <v>13</v>
      </c>
      <c r="P316">
        <v>0</v>
      </c>
      <c r="Q316">
        <v>0</v>
      </c>
      <c r="R316">
        <v>0</v>
      </c>
      <c r="S316">
        <v>0</v>
      </c>
      <c r="T316">
        <v>0</v>
      </c>
      <c r="U316" s="1091">
        <v>0</v>
      </c>
      <c r="V316" s="1091">
        <v>5066.67</v>
      </c>
    </row>
    <row r="317" spans="1:22" x14ac:dyDescent="0.25">
      <c r="A317">
        <v>4088200100</v>
      </c>
      <c r="B317" s="1087">
        <v>2</v>
      </c>
      <c r="C317" s="1087">
        <v>5</v>
      </c>
      <c r="D317" s="1088">
        <v>2</v>
      </c>
      <c r="E317" s="1087" t="s">
        <v>2418</v>
      </c>
      <c r="F317" s="1087">
        <v>143</v>
      </c>
      <c r="G317" s="1087" t="s">
        <v>711</v>
      </c>
      <c r="H317" s="1089">
        <v>1</v>
      </c>
      <c r="I317">
        <v>13403</v>
      </c>
      <c r="J317">
        <v>1</v>
      </c>
      <c r="K317">
        <v>2020</v>
      </c>
      <c r="L317" s="1090">
        <v>1</v>
      </c>
      <c r="M317" s="1090">
        <v>1</v>
      </c>
      <c r="N317" t="s">
        <v>2421</v>
      </c>
      <c r="O317">
        <v>13</v>
      </c>
      <c r="P317">
        <v>0</v>
      </c>
      <c r="Q317">
        <v>0</v>
      </c>
      <c r="R317">
        <v>0</v>
      </c>
      <c r="S317">
        <v>0</v>
      </c>
      <c r="T317">
        <v>0</v>
      </c>
      <c r="U317" s="1091">
        <v>5066.67</v>
      </c>
      <c r="V317" s="1091">
        <v>0</v>
      </c>
    </row>
    <row r="318" spans="1:22" x14ac:dyDescent="0.25">
      <c r="A318">
        <v>4088200100</v>
      </c>
      <c r="B318" s="1087">
        <v>2</v>
      </c>
      <c r="C318" s="1087">
        <v>5</v>
      </c>
      <c r="D318" s="1088">
        <v>2</v>
      </c>
      <c r="E318" s="1087" t="s">
        <v>2418</v>
      </c>
      <c r="F318" s="1087">
        <v>143</v>
      </c>
      <c r="G318" s="1087" t="s">
        <v>711</v>
      </c>
      <c r="H318" s="1089">
        <v>1</v>
      </c>
      <c r="I318">
        <v>13403</v>
      </c>
      <c r="J318">
        <v>1</v>
      </c>
      <c r="K318">
        <v>2020</v>
      </c>
      <c r="L318" s="1090">
        <v>1</v>
      </c>
      <c r="M318" s="1090">
        <v>1</v>
      </c>
      <c r="N318" t="s">
        <v>2421</v>
      </c>
      <c r="O318">
        <v>13</v>
      </c>
      <c r="P318">
        <v>0</v>
      </c>
      <c r="Q318">
        <v>0</v>
      </c>
      <c r="R318">
        <v>0</v>
      </c>
      <c r="S318">
        <v>0</v>
      </c>
      <c r="T318">
        <v>0</v>
      </c>
      <c r="U318" s="1091">
        <v>0</v>
      </c>
      <c r="V318" s="1091">
        <v>0</v>
      </c>
    </row>
    <row r="319" spans="1:22" x14ac:dyDescent="0.25">
      <c r="A319">
        <v>4088200100</v>
      </c>
      <c r="B319" s="1087">
        <v>2</v>
      </c>
      <c r="C319" s="1087">
        <v>5</v>
      </c>
      <c r="D319" s="1088">
        <v>2</v>
      </c>
      <c r="E319" s="1087" t="s">
        <v>2418</v>
      </c>
      <c r="F319" s="1087">
        <v>143</v>
      </c>
      <c r="G319" s="1087" t="s">
        <v>711</v>
      </c>
      <c r="H319" s="1089">
        <v>1</v>
      </c>
      <c r="I319">
        <v>13403</v>
      </c>
      <c r="J319">
        <v>1</v>
      </c>
      <c r="K319">
        <v>2020</v>
      </c>
      <c r="L319" s="1090">
        <v>1</v>
      </c>
      <c r="M319" s="1090">
        <v>1</v>
      </c>
      <c r="N319" t="s">
        <v>2421</v>
      </c>
      <c r="O319">
        <v>13</v>
      </c>
      <c r="P319">
        <v>0</v>
      </c>
      <c r="Q319">
        <v>0</v>
      </c>
      <c r="R319">
        <v>0</v>
      </c>
      <c r="S319">
        <v>0</v>
      </c>
      <c r="T319">
        <v>0</v>
      </c>
      <c r="U319" s="1091">
        <v>0</v>
      </c>
      <c r="V319" s="1091">
        <v>0</v>
      </c>
    </row>
    <row r="320" spans="1:22" x14ac:dyDescent="0.25">
      <c r="A320">
        <v>4088200100</v>
      </c>
      <c r="B320" s="1087">
        <v>2</v>
      </c>
      <c r="C320" s="1087">
        <v>5</v>
      </c>
      <c r="D320" s="1088">
        <v>2</v>
      </c>
      <c r="E320" s="1087" t="s">
        <v>2418</v>
      </c>
      <c r="F320" s="1087">
        <v>143</v>
      </c>
      <c r="G320" s="1087" t="s">
        <v>711</v>
      </c>
      <c r="H320" s="1089">
        <v>1</v>
      </c>
      <c r="I320">
        <v>13403</v>
      </c>
      <c r="J320">
        <v>1</v>
      </c>
      <c r="K320">
        <v>2020</v>
      </c>
      <c r="L320" s="1090">
        <v>1</v>
      </c>
      <c r="M320" s="1090">
        <v>1</v>
      </c>
      <c r="N320" t="s">
        <v>2421</v>
      </c>
      <c r="O320">
        <v>13</v>
      </c>
      <c r="P320">
        <v>0</v>
      </c>
      <c r="Q320">
        <v>0</v>
      </c>
      <c r="R320">
        <v>0</v>
      </c>
      <c r="S320">
        <v>5066.67</v>
      </c>
      <c r="T320">
        <v>5066.67</v>
      </c>
      <c r="U320" s="1091">
        <v>0</v>
      </c>
      <c r="V320" s="1091">
        <v>0</v>
      </c>
    </row>
    <row r="321" spans="1:22" x14ac:dyDescent="0.25">
      <c r="A321">
        <v>4088200100</v>
      </c>
      <c r="B321" s="1087">
        <v>2</v>
      </c>
      <c r="C321" s="1087">
        <v>5</v>
      </c>
      <c r="D321" s="1088">
        <v>2</v>
      </c>
      <c r="E321" s="1087" t="s">
        <v>2418</v>
      </c>
      <c r="F321" s="1087">
        <v>143</v>
      </c>
      <c r="G321" s="1087" t="s">
        <v>711</v>
      </c>
      <c r="H321" s="1089">
        <v>1</v>
      </c>
      <c r="I321">
        <v>13403</v>
      </c>
      <c r="J321">
        <v>1</v>
      </c>
      <c r="K321">
        <v>2020</v>
      </c>
      <c r="L321" s="1090">
        <v>1</v>
      </c>
      <c r="M321" s="1090">
        <v>1</v>
      </c>
      <c r="N321" t="s">
        <v>2421</v>
      </c>
      <c r="O321">
        <v>13</v>
      </c>
      <c r="P321">
        <v>0</v>
      </c>
      <c r="Q321">
        <v>7951</v>
      </c>
      <c r="R321">
        <v>7951</v>
      </c>
      <c r="S321">
        <v>0</v>
      </c>
      <c r="T321">
        <v>0</v>
      </c>
      <c r="U321" s="1091">
        <v>0</v>
      </c>
      <c r="V321" s="1091">
        <v>0</v>
      </c>
    </row>
    <row r="322" spans="1:22" x14ac:dyDescent="0.25">
      <c r="A322">
        <v>4088200100</v>
      </c>
      <c r="B322" s="1087">
        <v>2</v>
      </c>
      <c r="C322" s="1087">
        <v>5</v>
      </c>
      <c r="D322" s="1088">
        <v>2</v>
      </c>
      <c r="E322" s="1087" t="s">
        <v>2418</v>
      </c>
      <c r="F322" s="1087">
        <v>143</v>
      </c>
      <c r="G322" s="1087" t="s">
        <v>711</v>
      </c>
      <c r="H322" s="1089">
        <v>1</v>
      </c>
      <c r="I322">
        <v>13403</v>
      </c>
      <c r="J322">
        <v>1</v>
      </c>
      <c r="K322">
        <v>2020</v>
      </c>
      <c r="L322" s="1090">
        <v>1</v>
      </c>
      <c r="M322" s="1090">
        <v>1</v>
      </c>
      <c r="N322" t="s">
        <v>2421</v>
      </c>
      <c r="O322">
        <v>13</v>
      </c>
      <c r="P322">
        <v>83808.929999999993</v>
      </c>
      <c r="Q322">
        <v>0</v>
      </c>
      <c r="R322">
        <v>83808.929999999993</v>
      </c>
      <c r="S322">
        <v>62839.75</v>
      </c>
      <c r="T322">
        <v>62839.75</v>
      </c>
      <c r="U322" s="1091">
        <v>62839.75</v>
      </c>
      <c r="V322" s="1091">
        <v>62839.75</v>
      </c>
    </row>
    <row r="323" spans="1:22" x14ac:dyDescent="0.25">
      <c r="A323">
        <v>4088200100</v>
      </c>
      <c r="B323" s="1087">
        <v>2</v>
      </c>
      <c r="C323" s="1087">
        <v>5</v>
      </c>
      <c r="D323" s="1088">
        <v>2</v>
      </c>
      <c r="E323" s="1087" t="s">
        <v>2418</v>
      </c>
      <c r="F323" s="1087">
        <v>143</v>
      </c>
      <c r="G323" s="1087" t="s">
        <v>711</v>
      </c>
      <c r="H323" s="1089">
        <v>1</v>
      </c>
      <c r="I323">
        <v>13403</v>
      </c>
      <c r="J323">
        <v>1</v>
      </c>
      <c r="K323">
        <v>2020</v>
      </c>
      <c r="L323" s="1090">
        <v>1</v>
      </c>
      <c r="M323" s="1090">
        <v>1</v>
      </c>
      <c r="N323" t="s">
        <v>2421</v>
      </c>
      <c r="O323">
        <v>13</v>
      </c>
      <c r="P323">
        <v>28737.5</v>
      </c>
      <c r="Q323">
        <v>0</v>
      </c>
      <c r="R323">
        <v>28737.5</v>
      </c>
      <c r="S323">
        <v>15675</v>
      </c>
      <c r="T323">
        <v>15675</v>
      </c>
      <c r="U323" s="1091">
        <v>15675</v>
      </c>
      <c r="V323" s="1091">
        <v>15675</v>
      </c>
    </row>
    <row r="324" spans="1:22" x14ac:dyDescent="0.25">
      <c r="A324">
        <v>4088200100</v>
      </c>
      <c r="B324" s="1087">
        <v>2</v>
      </c>
      <c r="C324" s="1087">
        <v>5</v>
      </c>
      <c r="D324" s="1088">
        <v>2</v>
      </c>
      <c r="E324" s="1087" t="s">
        <v>2418</v>
      </c>
      <c r="F324" s="1087">
        <v>143</v>
      </c>
      <c r="G324" s="1087" t="s">
        <v>711</v>
      </c>
      <c r="H324" s="1089">
        <v>1</v>
      </c>
      <c r="I324">
        <v>13403</v>
      </c>
      <c r="J324">
        <v>1</v>
      </c>
      <c r="K324">
        <v>2020</v>
      </c>
      <c r="L324" s="1090">
        <v>1</v>
      </c>
      <c r="M324" s="1090">
        <v>1</v>
      </c>
      <c r="N324" t="s">
        <v>2421</v>
      </c>
      <c r="O324">
        <v>13</v>
      </c>
      <c r="P324">
        <v>41800.01</v>
      </c>
      <c r="Q324">
        <v>0</v>
      </c>
      <c r="R324">
        <v>41800.01</v>
      </c>
      <c r="S324">
        <v>25729.17</v>
      </c>
      <c r="T324">
        <v>25729.17</v>
      </c>
      <c r="U324" s="1091">
        <v>25729.17</v>
      </c>
      <c r="V324" s="1091">
        <v>25729.17</v>
      </c>
    </row>
    <row r="325" spans="1:22" x14ac:dyDescent="0.25">
      <c r="A325">
        <v>4088200100</v>
      </c>
      <c r="B325" s="1087">
        <v>2</v>
      </c>
      <c r="C325" s="1087">
        <v>5</v>
      </c>
      <c r="D325" s="1088">
        <v>2</v>
      </c>
      <c r="E325" s="1087" t="s">
        <v>2418</v>
      </c>
      <c r="F325" s="1087">
        <v>143</v>
      </c>
      <c r="G325" s="1087" t="s">
        <v>711</v>
      </c>
      <c r="H325" s="1089">
        <v>1</v>
      </c>
      <c r="I325">
        <v>13403</v>
      </c>
      <c r="J325">
        <v>1</v>
      </c>
      <c r="K325">
        <v>2020</v>
      </c>
      <c r="L325" s="1090">
        <v>1</v>
      </c>
      <c r="M325" s="1090">
        <v>3</v>
      </c>
      <c r="N325" t="s">
        <v>2420</v>
      </c>
      <c r="O325">
        <v>13</v>
      </c>
      <c r="P325">
        <v>0</v>
      </c>
      <c r="Q325">
        <v>0</v>
      </c>
      <c r="R325">
        <v>0</v>
      </c>
      <c r="S325">
        <v>0</v>
      </c>
      <c r="T325">
        <v>0</v>
      </c>
      <c r="U325" s="1091">
        <v>0</v>
      </c>
      <c r="V325" s="1091">
        <v>3087.5</v>
      </c>
    </row>
    <row r="326" spans="1:22" x14ac:dyDescent="0.25">
      <c r="A326">
        <v>4088200100</v>
      </c>
      <c r="B326" s="1087">
        <v>2</v>
      </c>
      <c r="C326" s="1087">
        <v>5</v>
      </c>
      <c r="D326" s="1088">
        <v>2</v>
      </c>
      <c r="E326" s="1087" t="s">
        <v>2418</v>
      </c>
      <c r="F326" s="1087">
        <v>143</v>
      </c>
      <c r="G326" s="1087" t="s">
        <v>711</v>
      </c>
      <c r="H326" s="1089">
        <v>1</v>
      </c>
      <c r="I326">
        <v>13403</v>
      </c>
      <c r="J326">
        <v>1</v>
      </c>
      <c r="K326">
        <v>2020</v>
      </c>
      <c r="L326" s="1090">
        <v>1</v>
      </c>
      <c r="M326" s="1090">
        <v>3</v>
      </c>
      <c r="N326" t="s">
        <v>2420</v>
      </c>
      <c r="O326">
        <v>13</v>
      </c>
      <c r="P326">
        <v>0</v>
      </c>
      <c r="Q326">
        <v>0</v>
      </c>
      <c r="R326">
        <v>0</v>
      </c>
      <c r="S326">
        <v>0</v>
      </c>
      <c r="T326">
        <v>0</v>
      </c>
      <c r="U326" s="1091">
        <v>3087.5</v>
      </c>
      <c r="V326" s="1091">
        <v>0</v>
      </c>
    </row>
    <row r="327" spans="1:22" x14ac:dyDescent="0.25">
      <c r="A327">
        <v>4088200100</v>
      </c>
      <c r="B327" s="1087">
        <v>2</v>
      </c>
      <c r="C327" s="1087">
        <v>5</v>
      </c>
      <c r="D327" s="1088">
        <v>2</v>
      </c>
      <c r="E327" s="1087" t="s">
        <v>2418</v>
      </c>
      <c r="F327" s="1087">
        <v>143</v>
      </c>
      <c r="G327" s="1087" t="s">
        <v>711</v>
      </c>
      <c r="H327" s="1089">
        <v>1</v>
      </c>
      <c r="I327">
        <v>13403</v>
      </c>
      <c r="J327">
        <v>1</v>
      </c>
      <c r="K327">
        <v>2020</v>
      </c>
      <c r="L327" s="1090">
        <v>1</v>
      </c>
      <c r="M327" s="1090">
        <v>3</v>
      </c>
      <c r="N327" t="s">
        <v>2420</v>
      </c>
      <c r="O327">
        <v>13</v>
      </c>
      <c r="P327">
        <v>0</v>
      </c>
      <c r="Q327">
        <v>0</v>
      </c>
      <c r="R327">
        <v>0</v>
      </c>
      <c r="S327">
        <v>0</v>
      </c>
      <c r="T327">
        <v>0</v>
      </c>
      <c r="U327" s="1091">
        <v>0</v>
      </c>
      <c r="V327" s="1091">
        <v>0</v>
      </c>
    </row>
    <row r="328" spans="1:22" x14ac:dyDescent="0.25">
      <c r="A328">
        <v>4088200100</v>
      </c>
      <c r="B328" s="1087">
        <v>2</v>
      </c>
      <c r="C328" s="1087">
        <v>5</v>
      </c>
      <c r="D328" s="1088">
        <v>2</v>
      </c>
      <c r="E328" s="1087" t="s">
        <v>2418</v>
      </c>
      <c r="F328" s="1087">
        <v>143</v>
      </c>
      <c r="G328" s="1087" t="s">
        <v>711</v>
      </c>
      <c r="H328" s="1089">
        <v>1</v>
      </c>
      <c r="I328">
        <v>13403</v>
      </c>
      <c r="J328">
        <v>1</v>
      </c>
      <c r="K328">
        <v>2020</v>
      </c>
      <c r="L328" s="1090">
        <v>1</v>
      </c>
      <c r="M328" s="1090">
        <v>3</v>
      </c>
      <c r="N328" t="s">
        <v>2420</v>
      </c>
      <c r="O328">
        <v>13</v>
      </c>
      <c r="P328">
        <v>0</v>
      </c>
      <c r="Q328">
        <v>0</v>
      </c>
      <c r="R328">
        <v>0</v>
      </c>
      <c r="S328">
        <v>0</v>
      </c>
      <c r="T328">
        <v>0</v>
      </c>
      <c r="U328" s="1091">
        <v>0</v>
      </c>
      <c r="V328" s="1091">
        <v>0</v>
      </c>
    </row>
    <row r="329" spans="1:22" x14ac:dyDescent="0.25">
      <c r="A329">
        <v>4088200100</v>
      </c>
      <c r="B329" s="1087">
        <v>2</v>
      </c>
      <c r="C329" s="1087">
        <v>5</v>
      </c>
      <c r="D329" s="1088">
        <v>2</v>
      </c>
      <c r="E329" s="1087" t="s">
        <v>2418</v>
      </c>
      <c r="F329" s="1087">
        <v>143</v>
      </c>
      <c r="G329" s="1087" t="s">
        <v>711</v>
      </c>
      <c r="H329" s="1089">
        <v>1</v>
      </c>
      <c r="I329">
        <v>13403</v>
      </c>
      <c r="J329">
        <v>1</v>
      </c>
      <c r="K329">
        <v>2020</v>
      </c>
      <c r="L329" s="1090">
        <v>1</v>
      </c>
      <c r="M329" s="1090">
        <v>3</v>
      </c>
      <c r="N329" t="s">
        <v>2420</v>
      </c>
      <c r="O329">
        <v>13</v>
      </c>
      <c r="P329">
        <v>0</v>
      </c>
      <c r="Q329">
        <v>0</v>
      </c>
      <c r="R329">
        <v>0</v>
      </c>
      <c r="S329">
        <v>3087.5</v>
      </c>
      <c r="T329">
        <v>3087.5</v>
      </c>
      <c r="U329" s="1091">
        <v>0</v>
      </c>
      <c r="V329" s="1091">
        <v>0</v>
      </c>
    </row>
    <row r="330" spans="1:22" x14ac:dyDescent="0.25">
      <c r="A330">
        <v>4088200100</v>
      </c>
      <c r="B330" s="1087">
        <v>2</v>
      </c>
      <c r="C330" s="1087">
        <v>5</v>
      </c>
      <c r="D330" s="1088">
        <v>2</v>
      </c>
      <c r="E330" s="1087" t="s">
        <v>2418</v>
      </c>
      <c r="F330" s="1087">
        <v>143</v>
      </c>
      <c r="G330" s="1087" t="s">
        <v>711</v>
      </c>
      <c r="H330" s="1089">
        <v>1</v>
      </c>
      <c r="I330">
        <v>13403</v>
      </c>
      <c r="J330">
        <v>1</v>
      </c>
      <c r="K330">
        <v>2020</v>
      </c>
      <c r="L330" s="1090">
        <v>1</v>
      </c>
      <c r="M330" s="1090">
        <v>3</v>
      </c>
      <c r="N330" t="s">
        <v>2420</v>
      </c>
      <c r="O330">
        <v>13</v>
      </c>
      <c r="P330">
        <v>0</v>
      </c>
      <c r="Q330">
        <v>3087.5</v>
      </c>
      <c r="R330">
        <v>3087.5</v>
      </c>
      <c r="S330">
        <v>0</v>
      </c>
      <c r="T330">
        <v>0</v>
      </c>
      <c r="U330" s="1091">
        <v>0</v>
      </c>
      <c r="V330" s="1091">
        <v>0</v>
      </c>
    </row>
    <row r="331" spans="1:22" x14ac:dyDescent="0.25">
      <c r="A331">
        <v>4088200100</v>
      </c>
      <c r="B331" s="1087">
        <v>2</v>
      </c>
      <c r="C331" s="1087">
        <v>5</v>
      </c>
      <c r="D331" s="1088">
        <v>2</v>
      </c>
      <c r="E331" s="1087" t="s">
        <v>2418</v>
      </c>
      <c r="F331" s="1087">
        <v>143</v>
      </c>
      <c r="G331" s="1087" t="s">
        <v>711</v>
      </c>
      <c r="H331" s="1089">
        <v>1</v>
      </c>
      <c r="I331">
        <v>13403</v>
      </c>
      <c r="J331">
        <v>1</v>
      </c>
      <c r="K331">
        <v>2020</v>
      </c>
      <c r="L331" s="1090">
        <v>1</v>
      </c>
      <c r="M331" s="1090">
        <v>3</v>
      </c>
      <c r="N331" t="s">
        <v>2420</v>
      </c>
      <c r="O331">
        <v>13</v>
      </c>
      <c r="P331">
        <v>0</v>
      </c>
      <c r="Q331">
        <v>0</v>
      </c>
      <c r="R331">
        <v>0</v>
      </c>
      <c r="S331">
        <v>0</v>
      </c>
      <c r="T331">
        <v>0</v>
      </c>
      <c r="U331" s="1091">
        <v>0</v>
      </c>
      <c r="V331" s="1091">
        <v>950</v>
      </c>
    </row>
    <row r="332" spans="1:22" x14ac:dyDescent="0.25">
      <c r="A332">
        <v>4088200100</v>
      </c>
      <c r="B332" s="1087">
        <v>2</v>
      </c>
      <c r="C332" s="1087">
        <v>5</v>
      </c>
      <c r="D332" s="1088">
        <v>2</v>
      </c>
      <c r="E332" s="1087" t="s">
        <v>2418</v>
      </c>
      <c r="F332" s="1087">
        <v>143</v>
      </c>
      <c r="G332" s="1087" t="s">
        <v>711</v>
      </c>
      <c r="H332" s="1089">
        <v>1</v>
      </c>
      <c r="I332">
        <v>13403</v>
      </c>
      <c r="J332">
        <v>1</v>
      </c>
      <c r="K332">
        <v>2020</v>
      </c>
      <c r="L332" s="1090">
        <v>1</v>
      </c>
      <c r="M332" s="1090">
        <v>3</v>
      </c>
      <c r="N332" t="s">
        <v>2420</v>
      </c>
      <c r="O332">
        <v>13</v>
      </c>
      <c r="P332">
        <v>0</v>
      </c>
      <c r="Q332">
        <v>0</v>
      </c>
      <c r="R332">
        <v>0</v>
      </c>
      <c r="S332">
        <v>0</v>
      </c>
      <c r="T332">
        <v>0</v>
      </c>
      <c r="U332" s="1091">
        <v>950</v>
      </c>
      <c r="V332" s="1091">
        <v>0</v>
      </c>
    </row>
    <row r="333" spans="1:22" x14ac:dyDescent="0.25">
      <c r="A333">
        <v>4088200100</v>
      </c>
      <c r="B333" s="1087">
        <v>2</v>
      </c>
      <c r="C333" s="1087">
        <v>5</v>
      </c>
      <c r="D333" s="1088">
        <v>2</v>
      </c>
      <c r="E333" s="1087" t="s">
        <v>2418</v>
      </c>
      <c r="F333" s="1087">
        <v>143</v>
      </c>
      <c r="G333" s="1087" t="s">
        <v>711</v>
      </c>
      <c r="H333" s="1089">
        <v>1</v>
      </c>
      <c r="I333">
        <v>13403</v>
      </c>
      <c r="J333">
        <v>1</v>
      </c>
      <c r="K333">
        <v>2020</v>
      </c>
      <c r="L333" s="1090">
        <v>1</v>
      </c>
      <c r="M333" s="1090">
        <v>3</v>
      </c>
      <c r="N333" t="s">
        <v>2420</v>
      </c>
      <c r="O333">
        <v>13</v>
      </c>
      <c r="P333">
        <v>0</v>
      </c>
      <c r="Q333">
        <v>0</v>
      </c>
      <c r="R333">
        <v>0</v>
      </c>
      <c r="S333">
        <v>0</v>
      </c>
      <c r="T333">
        <v>0</v>
      </c>
      <c r="U333" s="1091">
        <v>0</v>
      </c>
      <c r="V333" s="1091">
        <v>0</v>
      </c>
    </row>
    <row r="334" spans="1:22" x14ac:dyDescent="0.25">
      <c r="A334">
        <v>4088200100</v>
      </c>
      <c r="B334" s="1087">
        <v>2</v>
      </c>
      <c r="C334" s="1087">
        <v>5</v>
      </c>
      <c r="D334" s="1088">
        <v>2</v>
      </c>
      <c r="E334" s="1087" t="s">
        <v>2418</v>
      </c>
      <c r="F334" s="1087">
        <v>143</v>
      </c>
      <c r="G334" s="1087" t="s">
        <v>711</v>
      </c>
      <c r="H334" s="1089">
        <v>1</v>
      </c>
      <c r="I334">
        <v>13403</v>
      </c>
      <c r="J334">
        <v>1</v>
      </c>
      <c r="K334">
        <v>2020</v>
      </c>
      <c r="L334" s="1090">
        <v>1</v>
      </c>
      <c r="M334" s="1090">
        <v>3</v>
      </c>
      <c r="N334" t="s">
        <v>2420</v>
      </c>
      <c r="O334">
        <v>13</v>
      </c>
      <c r="P334">
        <v>0</v>
      </c>
      <c r="Q334">
        <v>0</v>
      </c>
      <c r="R334">
        <v>0</v>
      </c>
      <c r="S334">
        <v>0</v>
      </c>
      <c r="T334">
        <v>0</v>
      </c>
      <c r="U334" s="1091">
        <v>0</v>
      </c>
      <c r="V334" s="1091">
        <v>0</v>
      </c>
    </row>
    <row r="335" spans="1:22" x14ac:dyDescent="0.25">
      <c r="A335">
        <v>4088200100</v>
      </c>
      <c r="B335" s="1087">
        <v>2</v>
      </c>
      <c r="C335" s="1087">
        <v>5</v>
      </c>
      <c r="D335" s="1088">
        <v>2</v>
      </c>
      <c r="E335" s="1087" t="s">
        <v>2418</v>
      </c>
      <c r="F335" s="1087">
        <v>143</v>
      </c>
      <c r="G335" s="1087" t="s">
        <v>711</v>
      </c>
      <c r="H335" s="1089">
        <v>1</v>
      </c>
      <c r="I335">
        <v>13403</v>
      </c>
      <c r="J335">
        <v>1</v>
      </c>
      <c r="K335">
        <v>2020</v>
      </c>
      <c r="L335" s="1090">
        <v>1</v>
      </c>
      <c r="M335" s="1090">
        <v>3</v>
      </c>
      <c r="N335" t="s">
        <v>2420</v>
      </c>
      <c r="O335">
        <v>13</v>
      </c>
      <c r="P335">
        <v>0</v>
      </c>
      <c r="Q335">
        <v>0</v>
      </c>
      <c r="R335">
        <v>0</v>
      </c>
      <c r="S335">
        <v>950</v>
      </c>
      <c r="T335">
        <v>950</v>
      </c>
      <c r="U335" s="1091">
        <v>0</v>
      </c>
      <c r="V335" s="1091">
        <v>0</v>
      </c>
    </row>
    <row r="336" spans="1:22" x14ac:dyDescent="0.25">
      <c r="A336">
        <v>4088200100</v>
      </c>
      <c r="B336" s="1087">
        <v>2</v>
      </c>
      <c r="C336" s="1087">
        <v>5</v>
      </c>
      <c r="D336" s="1088">
        <v>2</v>
      </c>
      <c r="E336" s="1087" t="s">
        <v>2418</v>
      </c>
      <c r="F336" s="1087">
        <v>143</v>
      </c>
      <c r="G336" s="1087" t="s">
        <v>711</v>
      </c>
      <c r="H336" s="1089">
        <v>1</v>
      </c>
      <c r="I336">
        <v>13403</v>
      </c>
      <c r="J336">
        <v>1</v>
      </c>
      <c r="K336">
        <v>2020</v>
      </c>
      <c r="L336" s="1090">
        <v>1</v>
      </c>
      <c r="M336" s="1090">
        <v>3</v>
      </c>
      <c r="N336" t="s">
        <v>2420</v>
      </c>
      <c r="O336">
        <v>13</v>
      </c>
      <c r="P336">
        <v>0</v>
      </c>
      <c r="Q336">
        <v>950</v>
      </c>
      <c r="R336">
        <v>950</v>
      </c>
      <c r="S336">
        <v>0</v>
      </c>
      <c r="T336">
        <v>0</v>
      </c>
      <c r="U336" s="1091">
        <v>0</v>
      </c>
      <c r="V336" s="1091">
        <v>0</v>
      </c>
    </row>
    <row r="337" spans="1:22" x14ac:dyDescent="0.25">
      <c r="A337">
        <v>4088200100</v>
      </c>
      <c r="B337" s="1087">
        <v>2</v>
      </c>
      <c r="C337" s="1087">
        <v>5</v>
      </c>
      <c r="D337" s="1088">
        <v>2</v>
      </c>
      <c r="E337" s="1087" t="s">
        <v>2418</v>
      </c>
      <c r="F337" s="1087">
        <v>143</v>
      </c>
      <c r="G337" s="1087" t="s">
        <v>711</v>
      </c>
      <c r="H337" s="1089">
        <v>1</v>
      </c>
      <c r="I337">
        <v>13403</v>
      </c>
      <c r="J337">
        <v>1</v>
      </c>
      <c r="K337">
        <v>2020</v>
      </c>
      <c r="L337" s="1090">
        <v>1</v>
      </c>
      <c r="M337" s="1090">
        <v>1</v>
      </c>
      <c r="N337" t="s">
        <v>2421</v>
      </c>
      <c r="O337">
        <v>13</v>
      </c>
      <c r="P337">
        <v>101903.61</v>
      </c>
      <c r="Q337">
        <v>0</v>
      </c>
      <c r="R337">
        <v>101903.61</v>
      </c>
      <c r="S337">
        <v>65415.42</v>
      </c>
      <c r="T337">
        <v>65415.42</v>
      </c>
      <c r="U337" s="1091">
        <v>65415.42</v>
      </c>
      <c r="V337" s="1091">
        <v>65415.42</v>
      </c>
    </row>
    <row r="338" spans="1:22" x14ac:dyDescent="0.25">
      <c r="A338">
        <v>4088200100</v>
      </c>
      <c r="B338" s="1087">
        <v>2</v>
      </c>
      <c r="C338" s="1087">
        <v>5</v>
      </c>
      <c r="D338" s="1088">
        <v>2</v>
      </c>
      <c r="E338" s="1087" t="s">
        <v>2418</v>
      </c>
      <c r="F338" s="1087">
        <v>143</v>
      </c>
      <c r="G338" s="1087" t="s">
        <v>711</v>
      </c>
      <c r="H338" s="1089">
        <v>1</v>
      </c>
      <c r="I338">
        <v>14101</v>
      </c>
      <c r="J338">
        <v>1</v>
      </c>
      <c r="K338">
        <v>2020</v>
      </c>
      <c r="L338" s="1090">
        <v>2</v>
      </c>
      <c r="M338" s="1090">
        <v>2</v>
      </c>
      <c r="N338" t="s">
        <v>2419</v>
      </c>
      <c r="O338">
        <v>13</v>
      </c>
      <c r="P338">
        <v>58205.15</v>
      </c>
      <c r="Q338">
        <v>0</v>
      </c>
      <c r="R338">
        <v>58205.15</v>
      </c>
      <c r="S338">
        <v>43908.81</v>
      </c>
      <c r="T338">
        <v>43908.81</v>
      </c>
      <c r="U338" s="1091">
        <v>34124.57</v>
      </c>
      <c r="V338" s="1091">
        <v>34124.57</v>
      </c>
    </row>
    <row r="339" spans="1:22" x14ac:dyDescent="0.25">
      <c r="A339">
        <v>4088200100</v>
      </c>
      <c r="B339" s="1087">
        <v>2</v>
      </c>
      <c r="C339" s="1087">
        <v>5</v>
      </c>
      <c r="D339" s="1088">
        <v>2</v>
      </c>
      <c r="E339" s="1087" t="s">
        <v>2418</v>
      </c>
      <c r="F339" s="1087">
        <v>143</v>
      </c>
      <c r="G339" s="1087" t="s">
        <v>711</v>
      </c>
      <c r="H339" s="1089">
        <v>1</v>
      </c>
      <c r="I339">
        <v>14101</v>
      </c>
      <c r="J339">
        <v>1</v>
      </c>
      <c r="K339">
        <v>2020</v>
      </c>
      <c r="L339" s="1090">
        <v>2</v>
      </c>
      <c r="M339" s="1090">
        <v>2</v>
      </c>
      <c r="N339" t="s">
        <v>2419</v>
      </c>
      <c r="O339">
        <v>13</v>
      </c>
      <c r="P339">
        <v>399171.66</v>
      </c>
      <c r="Q339">
        <v>0</v>
      </c>
      <c r="R339">
        <v>399171.66</v>
      </c>
      <c r="S339">
        <v>326046.53999999998</v>
      </c>
      <c r="T339">
        <v>326046.53999999998</v>
      </c>
      <c r="U339" s="1091">
        <v>251934.87</v>
      </c>
      <c r="V339" s="1091">
        <v>251934.87</v>
      </c>
    </row>
    <row r="340" spans="1:22" x14ac:dyDescent="0.25">
      <c r="A340">
        <v>4088200100</v>
      </c>
      <c r="B340" s="1087">
        <v>2</v>
      </c>
      <c r="C340" s="1087">
        <v>5</v>
      </c>
      <c r="D340" s="1088">
        <v>2</v>
      </c>
      <c r="E340" s="1087" t="s">
        <v>2418</v>
      </c>
      <c r="F340" s="1087">
        <v>143</v>
      </c>
      <c r="G340" s="1087" t="s">
        <v>711</v>
      </c>
      <c r="H340" s="1089">
        <v>1</v>
      </c>
      <c r="I340">
        <v>14101</v>
      </c>
      <c r="J340">
        <v>1</v>
      </c>
      <c r="K340">
        <v>2020</v>
      </c>
      <c r="L340" s="1090">
        <v>2</v>
      </c>
      <c r="M340" s="1090">
        <v>2</v>
      </c>
      <c r="N340" t="s">
        <v>2419</v>
      </c>
      <c r="O340">
        <v>13</v>
      </c>
      <c r="P340">
        <v>240498.59</v>
      </c>
      <c r="Q340">
        <v>-50000</v>
      </c>
      <c r="R340">
        <v>190498.59</v>
      </c>
      <c r="S340">
        <v>171935.18</v>
      </c>
      <c r="T340">
        <v>171935.18</v>
      </c>
      <c r="U340" s="1091">
        <v>134822.5</v>
      </c>
      <c r="V340" s="1091">
        <v>134822.5</v>
      </c>
    </row>
    <row r="341" spans="1:22" x14ac:dyDescent="0.25">
      <c r="A341">
        <v>4088200100</v>
      </c>
      <c r="B341" s="1087">
        <v>2</v>
      </c>
      <c r="C341" s="1087">
        <v>5</v>
      </c>
      <c r="D341" s="1088">
        <v>2</v>
      </c>
      <c r="E341" s="1087" t="s">
        <v>2418</v>
      </c>
      <c r="F341" s="1087">
        <v>143</v>
      </c>
      <c r="G341" s="1087" t="s">
        <v>711</v>
      </c>
      <c r="H341" s="1089">
        <v>1</v>
      </c>
      <c r="I341">
        <v>14101</v>
      </c>
      <c r="J341">
        <v>1</v>
      </c>
      <c r="K341">
        <v>2020</v>
      </c>
      <c r="L341" s="1090">
        <v>2</v>
      </c>
      <c r="M341" s="1090">
        <v>2</v>
      </c>
      <c r="N341" t="s">
        <v>2419</v>
      </c>
      <c r="O341">
        <v>13</v>
      </c>
      <c r="P341">
        <v>47616.1</v>
      </c>
      <c r="Q341">
        <v>0</v>
      </c>
      <c r="R341">
        <v>47616.1</v>
      </c>
      <c r="S341">
        <v>32987.57</v>
      </c>
      <c r="T341">
        <v>32987.57</v>
      </c>
      <c r="U341" s="1091">
        <v>26120.82</v>
      </c>
      <c r="V341" s="1091">
        <v>26120.82</v>
      </c>
    </row>
    <row r="342" spans="1:22" x14ac:dyDescent="0.25">
      <c r="A342">
        <v>4088200100</v>
      </c>
      <c r="B342" s="1087">
        <v>2</v>
      </c>
      <c r="C342" s="1087">
        <v>5</v>
      </c>
      <c r="D342" s="1088">
        <v>2</v>
      </c>
      <c r="E342" s="1087" t="s">
        <v>2418</v>
      </c>
      <c r="F342" s="1087">
        <v>143</v>
      </c>
      <c r="G342" s="1087" t="s">
        <v>711</v>
      </c>
      <c r="H342" s="1089">
        <v>1</v>
      </c>
      <c r="I342">
        <v>14101</v>
      </c>
      <c r="J342">
        <v>1</v>
      </c>
      <c r="K342">
        <v>2020</v>
      </c>
      <c r="L342" s="1090">
        <v>2</v>
      </c>
      <c r="M342" s="1090">
        <v>2</v>
      </c>
      <c r="N342" t="s">
        <v>2419</v>
      </c>
      <c r="O342">
        <v>13</v>
      </c>
      <c r="P342">
        <v>17611.939999999999</v>
      </c>
      <c r="Q342">
        <v>0</v>
      </c>
      <c r="R342">
        <v>17611.939999999999</v>
      </c>
      <c r="S342">
        <v>13467.6</v>
      </c>
      <c r="T342">
        <v>13467.6</v>
      </c>
      <c r="U342" s="1091">
        <v>10474.799999999999</v>
      </c>
      <c r="V342" s="1091">
        <v>10474.799999999999</v>
      </c>
    </row>
    <row r="343" spans="1:22" x14ac:dyDescent="0.25">
      <c r="A343">
        <v>4088200100</v>
      </c>
      <c r="B343" s="1087">
        <v>2</v>
      </c>
      <c r="C343" s="1087">
        <v>5</v>
      </c>
      <c r="D343" s="1088">
        <v>2</v>
      </c>
      <c r="E343" s="1087" t="s">
        <v>2418</v>
      </c>
      <c r="F343" s="1087">
        <v>143</v>
      </c>
      <c r="G343" s="1087" t="s">
        <v>711</v>
      </c>
      <c r="H343" s="1089">
        <v>1</v>
      </c>
      <c r="I343">
        <v>14101</v>
      </c>
      <c r="J343">
        <v>1</v>
      </c>
      <c r="K343">
        <v>2020</v>
      </c>
      <c r="L343" s="1090">
        <v>2</v>
      </c>
      <c r="M343" s="1090">
        <v>2</v>
      </c>
      <c r="N343" t="s">
        <v>2419</v>
      </c>
      <c r="O343">
        <v>13</v>
      </c>
      <c r="P343">
        <v>239845.07</v>
      </c>
      <c r="Q343">
        <v>-54000</v>
      </c>
      <c r="R343">
        <v>185845.07</v>
      </c>
      <c r="S343">
        <v>143143.07999999999</v>
      </c>
      <c r="T343">
        <v>143143.07999999999</v>
      </c>
      <c r="U343" s="1091">
        <v>111618.83</v>
      </c>
      <c r="V343" s="1091">
        <v>111618.83</v>
      </c>
    </row>
    <row r="344" spans="1:22" x14ac:dyDescent="0.25">
      <c r="A344">
        <v>4088200100</v>
      </c>
      <c r="B344" s="1087">
        <v>2</v>
      </c>
      <c r="C344" s="1087">
        <v>5</v>
      </c>
      <c r="D344" s="1088">
        <v>2</v>
      </c>
      <c r="E344" s="1087" t="s">
        <v>2418</v>
      </c>
      <c r="F344" s="1087">
        <v>143</v>
      </c>
      <c r="G344" s="1087" t="s">
        <v>711</v>
      </c>
      <c r="H344" s="1089">
        <v>1</v>
      </c>
      <c r="I344">
        <v>14101</v>
      </c>
      <c r="J344">
        <v>1</v>
      </c>
      <c r="K344">
        <v>2020</v>
      </c>
      <c r="L344" s="1090">
        <v>2</v>
      </c>
      <c r="M344" s="1090">
        <v>2</v>
      </c>
      <c r="N344" t="s">
        <v>2419</v>
      </c>
      <c r="O344">
        <v>13</v>
      </c>
      <c r="P344">
        <v>134641.43</v>
      </c>
      <c r="Q344">
        <v>0</v>
      </c>
      <c r="R344">
        <v>134641.43</v>
      </c>
      <c r="S344">
        <v>106488.79</v>
      </c>
      <c r="T344">
        <v>106488.79</v>
      </c>
      <c r="U344" s="1091">
        <v>83966.51</v>
      </c>
      <c r="V344" s="1091">
        <v>83966.51</v>
      </c>
    </row>
    <row r="345" spans="1:22" x14ac:dyDescent="0.25">
      <c r="A345">
        <v>4088200100</v>
      </c>
      <c r="B345" s="1087">
        <v>2</v>
      </c>
      <c r="C345" s="1087">
        <v>5</v>
      </c>
      <c r="D345" s="1088">
        <v>2</v>
      </c>
      <c r="E345" s="1087" t="s">
        <v>2418</v>
      </c>
      <c r="F345" s="1087">
        <v>143</v>
      </c>
      <c r="G345" s="1087" t="s">
        <v>711</v>
      </c>
      <c r="H345" s="1089">
        <v>1</v>
      </c>
      <c r="I345">
        <v>14101</v>
      </c>
      <c r="J345">
        <v>1</v>
      </c>
      <c r="K345">
        <v>2020</v>
      </c>
      <c r="L345" s="1090">
        <v>2</v>
      </c>
      <c r="M345" s="1090">
        <v>2</v>
      </c>
      <c r="N345" t="s">
        <v>2419</v>
      </c>
      <c r="O345">
        <v>13</v>
      </c>
      <c r="P345">
        <v>25681.61</v>
      </c>
      <c r="Q345">
        <v>285000</v>
      </c>
      <c r="R345">
        <v>310681.61</v>
      </c>
      <c r="S345">
        <v>303471.56</v>
      </c>
      <c r="T345">
        <v>303471.56</v>
      </c>
      <c r="U345" s="1091">
        <v>235108.86</v>
      </c>
      <c r="V345" s="1091">
        <v>235108.86</v>
      </c>
    </row>
    <row r="346" spans="1:22" x14ac:dyDescent="0.25">
      <c r="A346">
        <v>4088200100</v>
      </c>
      <c r="B346" s="1087">
        <v>2</v>
      </c>
      <c r="C346" s="1087">
        <v>5</v>
      </c>
      <c r="D346" s="1088">
        <v>2</v>
      </c>
      <c r="E346" s="1087" t="s">
        <v>2418</v>
      </c>
      <c r="F346" s="1087">
        <v>143</v>
      </c>
      <c r="G346" s="1087" t="s">
        <v>711</v>
      </c>
      <c r="H346" s="1089">
        <v>1</v>
      </c>
      <c r="I346">
        <v>14101</v>
      </c>
      <c r="J346">
        <v>1</v>
      </c>
      <c r="K346">
        <v>2020</v>
      </c>
      <c r="L346" s="1090">
        <v>1</v>
      </c>
      <c r="M346" s="1090">
        <v>1</v>
      </c>
      <c r="N346" t="s">
        <v>2421</v>
      </c>
      <c r="O346">
        <v>13</v>
      </c>
      <c r="P346">
        <v>416276.34</v>
      </c>
      <c r="Q346">
        <v>0</v>
      </c>
      <c r="R346">
        <v>416276.34</v>
      </c>
      <c r="S346">
        <v>0</v>
      </c>
      <c r="T346">
        <v>0</v>
      </c>
      <c r="U346" s="1091">
        <v>0</v>
      </c>
      <c r="V346" s="1091">
        <v>0</v>
      </c>
    </row>
    <row r="347" spans="1:22" x14ac:dyDescent="0.25">
      <c r="A347">
        <v>4088200100</v>
      </c>
      <c r="B347" s="1087">
        <v>2</v>
      </c>
      <c r="C347" s="1087">
        <v>5</v>
      </c>
      <c r="D347" s="1088">
        <v>2</v>
      </c>
      <c r="E347" s="1087" t="s">
        <v>2418</v>
      </c>
      <c r="F347" s="1087">
        <v>143</v>
      </c>
      <c r="G347" s="1087" t="s">
        <v>711</v>
      </c>
      <c r="H347" s="1089">
        <v>1</v>
      </c>
      <c r="I347">
        <v>14101</v>
      </c>
      <c r="J347">
        <v>1</v>
      </c>
      <c r="K347">
        <v>2020</v>
      </c>
      <c r="L347" s="1090">
        <v>2</v>
      </c>
      <c r="M347" s="1090">
        <v>2</v>
      </c>
      <c r="N347" t="s">
        <v>2419</v>
      </c>
      <c r="O347">
        <v>13</v>
      </c>
      <c r="P347">
        <v>54931.58</v>
      </c>
      <c r="Q347">
        <v>0</v>
      </c>
      <c r="R347">
        <v>54931.58</v>
      </c>
      <c r="S347">
        <v>42194.51</v>
      </c>
      <c r="T347">
        <v>42194.51</v>
      </c>
      <c r="U347" s="1091">
        <v>32817.949999999997</v>
      </c>
      <c r="V347" s="1091">
        <v>32817.949999999997</v>
      </c>
    </row>
    <row r="348" spans="1:22" x14ac:dyDescent="0.25">
      <c r="A348">
        <v>4088200100</v>
      </c>
      <c r="B348" s="1087">
        <v>2</v>
      </c>
      <c r="C348" s="1087">
        <v>5</v>
      </c>
      <c r="D348" s="1088">
        <v>2</v>
      </c>
      <c r="E348" s="1087" t="s">
        <v>2418</v>
      </c>
      <c r="F348" s="1087">
        <v>143</v>
      </c>
      <c r="G348" s="1087" t="s">
        <v>711</v>
      </c>
      <c r="H348" s="1089">
        <v>1</v>
      </c>
      <c r="I348">
        <v>14101</v>
      </c>
      <c r="J348">
        <v>1</v>
      </c>
      <c r="K348">
        <v>2020</v>
      </c>
      <c r="L348" s="1090">
        <v>2</v>
      </c>
      <c r="M348" s="1090">
        <v>2</v>
      </c>
      <c r="N348" t="s">
        <v>2419</v>
      </c>
      <c r="O348">
        <v>13</v>
      </c>
      <c r="P348">
        <v>361920.26</v>
      </c>
      <c r="Q348">
        <v>0</v>
      </c>
      <c r="R348">
        <v>361920.26</v>
      </c>
      <c r="S348">
        <v>304119.53000000003</v>
      </c>
      <c r="T348">
        <v>304119.53000000003</v>
      </c>
      <c r="U348" s="1091">
        <v>235034.19</v>
      </c>
      <c r="V348" s="1091">
        <v>235034.19</v>
      </c>
    </row>
    <row r="349" spans="1:22" x14ac:dyDescent="0.25">
      <c r="A349">
        <v>4088200100</v>
      </c>
      <c r="B349" s="1087">
        <v>2</v>
      </c>
      <c r="C349" s="1087">
        <v>5</v>
      </c>
      <c r="D349" s="1088">
        <v>2</v>
      </c>
      <c r="E349" s="1087" t="s">
        <v>2418</v>
      </c>
      <c r="F349" s="1087">
        <v>143</v>
      </c>
      <c r="G349" s="1087" t="s">
        <v>711</v>
      </c>
      <c r="H349" s="1089">
        <v>1</v>
      </c>
      <c r="I349">
        <v>14101</v>
      </c>
      <c r="J349">
        <v>1</v>
      </c>
      <c r="K349">
        <v>2020</v>
      </c>
      <c r="L349" s="1090">
        <v>2</v>
      </c>
      <c r="M349" s="1090">
        <v>2</v>
      </c>
      <c r="N349" t="s">
        <v>2419</v>
      </c>
      <c r="O349">
        <v>13</v>
      </c>
      <c r="P349">
        <v>20348.86</v>
      </c>
      <c r="Q349">
        <v>0</v>
      </c>
      <c r="R349">
        <v>20348.86</v>
      </c>
      <c r="S349">
        <v>15560.46</v>
      </c>
      <c r="T349">
        <v>15560.46</v>
      </c>
      <c r="U349" s="1091">
        <v>12102.58</v>
      </c>
      <c r="V349" s="1091">
        <v>12102.58</v>
      </c>
    </row>
    <row r="350" spans="1:22" x14ac:dyDescent="0.25">
      <c r="A350">
        <v>4088200100</v>
      </c>
      <c r="B350" s="1087">
        <v>2</v>
      </c>
      <c r="C350" s="1087">
        <v>5</v>
      </c>
      <c r="D350" s="1088">
        <v>2</v>
      </c>
      <c r="E350" s="1087" t="s">
        <v>2418</v>
      </c>
      <c r="F350" s="1087">
        <v>143</v>
      </c>
      <c r="G350" s="1087" t="s">
        <v>711</v>
      </c>
      <c r="H350" s="1089">
        <v>1</v>
      </c>
      <c r="I350">
        <v>14101</v>
      </c>
      <c r="J350">
        <v>1</v>
      </c>
      <c r="K350">
        <v>2020</v>
      </c>
      <c r="L350" s="1090">
        <v>2</v>
      </c>
      <c r="M350" s="1090">
        <v>2</v>
      </c>
      <c r="N350" t="s">
        <v>2419</v>
      </c>
      <c r="O350">
        <v>13</v>
      </c>
      <c r="P350">
        <v>52920.39</v>
      </c>
      <c r="Q350">
        <v>0</v>
      </c>
      <c r="R350">
        <v>52920.39</v>
      </c>
      <c r="S350">
        <v>41161.370000000003</v>
      </c>
      <c r="T350">
        <v>41161.370000000003</v>
      </c>
      <c r="U350" s="1091">
        <v>32227.45</v>
      </c>
      <c r="V350" s="1091">
        <v>32227.45</v>
      </c>
    </row>
    <row r="351" spans="1:22" x14ac:dyDescent="0.25">
      <c r="A351">
        <v>4088200100</v>
      </c>
      <c r="B351" s="1087">
        <v>2</v>
      </c>
      <c r="C351" s="1087">
        <v>5</v>
      </c>
      <c r="D351" s="1088">
        <v>2</v>
      </c>
      <c r="E351" s="1087" t="s">
        <v>2418</v>
      </c>
      <c r="F351" s="1087">
        <v>143</v>
      </c>
      <c r="G351" s="1087" t="s">
        <v>711</v>
      </c>
      <c r="H351" s="1089">
        <v>1</v>
      </c>
      <c r="I351">
        <v>14101</v>
      </c>
      <c r="J351">
        <v>1</v>
      </c>
      <c r="K351">
        <v>2020</v>
      </c>
      <c r="L351" s="1090">
        <v>2</v>
      </c>
      <c r="M351" s="1090">
        <v>2</v>
      </c>
      <c r="N351" t="s">
        <v>2419</v>
      </c>
      <c r="O351">
        <v>13</v>
      </c>
      <c r="P351">
        <v>62275.46</v>
      </c>
      <c r="Q351">
        <v>0</v>
      </c>
      <c r="R351">
        <v>62275.46</v>
      </c>
      <c r="S351">
        <v>48330.720000000001</v>
      </c>
      <c r="T351">
        <v>48330.720000000001</v>
      </c>
      <c r="U351" s="1091">
        <v>37590.559999999998</v>
      </c>
      <c r="V351" s="1091">
        <v>37590.559999999998</v>
      </c>
    </row>
    <row r="352" spans="1:22" x14ac:dyDescent="0.25">
      <c r="A352">
        <v>4088200100</v>
      </c>
      <c r="B352" s="1087">
        <v>2</v>
      </c>
      <c r="C352" s="1087">
        <v>5</v>
      </c>
      <c r="D352" s="1088">
        <v>2</v>
      </c>
      <c r="E352" s="1087" t="s">
        <v>2418</v>
      </c>
      <c r="F352" s="1087">
        <v>143</v>
      </c>
      <c r="G352" s="1087" t="s">
        <v>711</v>
      </c>
      <c r="H352" s="1089">
        <v>1</v>
      </c>
      <c r="I352">
        <v>14101</v>
      </c>
      <c r="J352">
        <v>1</v>
      </c>
      <c r="K352">
        <v>2020</v>
      </c>
      <c r="L352" s="1090">
        <v>2</v>
      </c>
      <c r="M352" s="1090">
        <v>2</v>
      </c>
      <c r="N352" t="s">
        <v>2419</v>
      </c>
      <c r="O352">
        <v>13</v>
      </c>
      <c r="P352">
        <v>71713.009999999995</v>
      </c>
      <c r="Q352">
        <v>0</v>
      </c>
      <c r="R352">
        <v>71713.009999999995</v>
      </c>
      <c r="S352">
        <v>54879.94</v>
      </c>
      <c r="T352">
        <v>54879.94</v>
      </c>
      <c r="U352" s="1091">
        <v>42684.4</v>
      </c>
      <c r="V352" s="1091">
        <v>42684.4</v>
      </c>
    </row>
    <row r="353" spans="1:22" x14ac:dyDescent="0.25">
      <c r="A353">
        <v>4088200100</v>
      </c>
      <c r="B353" s="1087">
        <v>2</v>
      </c>
      <c r="C353" s="1087">
        <v>5</v>
      </c>
      <c r="D353" s="1088">
        <v>2</v>
      </c>
      <c r="E353" s="1087" t="s">
        <v>2418</v>
      </c>
      <c r="F353" s="1087">
        <v>143</v>
      </c>
      <c r="G353" s="1087" t="s">
        <v>711</v>
      </c>
      <c r="H353" s="1089">
        <v>1</v>
      </c>
      <c r="I353">
        <v>14101</v>
      </c>
      <c r="J353">
        <v>1</v>
      </c>
      <c r="K353">
        <v>2020</v>
      </c>
      <c r="L353" s="1090">
        <v>2</v>
      </c>
      <c r="M353" s="1090">
        <v>2</v>
      </c>
      <c r="N353" t="s">
        <v>2419</v>
      </c>
      <c r="O353">
        <v>13</v>
      </c>
      <c r="P353">
        <v>620188.81999999995</v>
      </c>
      <c r="Q353">
        <v>-152000</v>
      </c>
      <c r="R353">
        <v>468188.82</v>
      </c>
      <c r="S353">
        <v>438980.54</v>
      </c>
      <c r="T353">
        <v>438980.54</v>
      </c>
      <c r="U353" s="1091">
        <v>342766.38</v>
      </c>
      <c r="V353" s="1091">
        <v>342766.38</v>
      </c>
    </row>
    <row r="354" spans="1:22" x14ac:dyDescent="0.25">
      <c r="A354">
        <v>4088200100</v>
      </c>
      <c r="B354" s="1087">
        <v>2</v>
      </c>
      <c r="C354" s="1087">
        <v>5</v>
      </c>
      <c r="D354" s="1088">
        <v>2</v>
      </c>
      <c r="E354" s="1087" t="s">
        <v>2418</v>
      </c>
      <c r="F354" s="1087">
        <v>143</v>
      </c>
      <c r="G354" s="1087" t="s">
        <v>711</v>
      </c>
      <c r="H354" s="1089">
        <v>1</v>
      </c>
      <c r="I354">
        <v>14101</v>
      </c>
      <c r="J354">
        <v>1</v>
      </c>
      <c r="K354">
        <v>2020</v>
      </c>
      <c r="L354" s="1090">
        <v>2</v>
      </c>
      <c r="M354" s="1090">
        <v>2</v>
      </c>
      <c r="N354" t="s">
        <v>2419</v>
      </c>
      <c r="O354">
        <v>13</v>
      </c>
      <c r="P354">
        <v>894206.98</v>
      </c>
      <c r="Q354">
        <v>-193000</v>
      </c>
      <c r="R354">
        <v>701206.98</v>
      </c>
      <c r="S354">
        <v>667117.43999999994</v>
      </c>
      <c r="T354">
        <v>667117.43999999994</v>
      </c>
      <c r="U354" s="1091">
        <v>522414.94</v>
      </c>
      <c r="V354" s="1091">
        <v>522414.94</v>
      </c>
    </row>
    <row r="355" spans="1:22" x14ac:dyDescent="0.25">
      <c r="A355">
        <v>4088200100</v>
      </c>
      <c r="B355" s="1087">
        <v>2</v>
      </c>
      <c r="C355" s="1087">
        <v>5</v>
      </c>
      <c r="D355" s="1088">
        <v>2</v>
      </c>
      <c r="E355" s="1087" t="s">
        <v>2418</v>
      </c>
      <c r="F355" s="1087">
        <v>143</v>
      </c>
      <c r="G355" s="1087" t="s">
        <v>711</v>
      </c>
      <c r="H355" s="1089">
        <v>1</v>
      </c>
      <c r="I355">
        <v>14101</v>
      </c>
      <c r="J355">
        <v>1</v>
      </c>
      <c r="K355">
        <v>2020</v>
      </c>
      <c r="L355" s="1090">
        <v>2</v>
      </c>
      <c r="M355" s="1090">
        <v>2</v>
      </c>
      <c r="N355" t="s">
        <v>2419</v>
      </c>
      <c r="O355">
        <v>13</v>
      </c>
      <c r="P355">
        <v>33529</v>
      </c>
      <c r="Q355">
        <v>0</v>
      </c>
      <c r="R355">
        <v>33529</v>
      </c>
      <c r="S355">
        <v>28497.51</v>
      </c>
      <c r="T355">
        <v>28497.51</v>
      </c>
      <c r="U355" s="1091">
        <v>22164.73</v>
      </c>
      <c r="V355" s="1091">
        <v>22164.73</v>
      </c>
    </row>
    <row r="356" spans="1:22" x14ac:dyDescent="0.25">
      <c r="A356">
        <v>4088200100</v>
      </c>
      <c r="B356" s="1087">
        <v>2</v>
      </c>
      <c r="C356" s="1087">
        <v>5</v>
      </c>
      <c r="D356" s="1088">
        <v>2</v>
      </c>
      <c r="E356" s="1087" t="s">
        <v>2418</v>
      </c>
      <c r="F356" s="1087">
        <v>143</v>
      </c>
      <c r="G356" s="1087" t="s">
        <v>711</v>
      </c>
      <c r="H356" s="1089">
        <v>1</v>
      </c>
      <c r="I356">
        <v>14103</v>
      </c>
      <c r="J356">
        <v>1</v>
      </c>
      <c r="K356">
        <v>2020</v>
      </c>
      <c r="L356" s="1090">
        <v>1</v>
      </c>
      <c r="M356" s="1090">
        <v>1</v>
      </c>
      <c r="N356" t="s">
        <v>2421</v>
      </c>
      <c r="O356">
        <v>13</v>
      </c>
      <c r="P356">
        <v>1256.58</v>
      </c>
      <c r="Q356">
        <v>0</v>
      </c>
      <c r="R356">
        <v>1256.58</v>
      </c>
      <c r="S356">
        <v>958.21</v>
      </c>
      <c r="T356">
        <v>958.21</v>
      </c>
      <c r="U356" s="1091">
        <v>958.21</v>
      </c>
      <c r="V356" s="1091">
        <v>958.21</v>
      </c>
    </row>
    <row r="357" spans="1:22" x14ac:dyDescent="0.25">
      <c r="A357">
        <v>4088200100</v>
      </c>
      <c r="B357" s="1087">
        <v>2</v>
      </c>
      <c r="C357" s="1087">
        <v>5</v>
      </c>
      <c r="D357" s="1088">
        <v>2</v>
      </c>
      <c r="E357" s="1087" t="s">
        <v>2418</v>
      </c>
      <c r="F357" s="1087">
        <v>143</v>
      </c>
      <c r="G357" s="1087" t="s">
        <v>711</v>
      </c>
      <c r="H357" s="1089">
        <v>1</v>
      </c>
      <c r="I357">
        <v>14103</v>
      </c>
      <c r="J357">
        <v>1</v>
      </c>
      <c r="K357">
        <v>2020</v>
      </c>
      <c r="L357" s="1090">
        <v>2</v>
      </c>
      <c r="M357" s="1090">
        <v>2</v>
      </c>
      <c r="N357" t="s">
        <v>2419</v>
      </c>
      <c r="O357">
        <v>13</v>
      </c>
      <c r="P357">
        <v>225.98</v>
      </c>
      <c r="Q357">
        <v>0</v>
      </c>
      <c r="R357">
        <v>225.98</v>
      </c>
      <c r="S357">
        <v>202.32</v>
      </c>
      <c r="T357">
        <v>202.32</v>
      </c>
      <c r="U357" s="1091">
        <v>157.36000000000001</v>
      </c>
      <c r="V357" s="1091">
        <v>157.36000000000001</v>
      </c>
    </row>
    <row r="358" spans="1:22" x14ac:dyDescent="0.25">
      <c r="A358">
        <v>4088200100</v>
      </c>
      <c r="B358" s="1087">
        <v>2</v>
      </c>
      <c r="C358" s="1087">
        <v>5</v>
      </c>
      <c r="D358" s="1088">
        <v>2</v>
      </c>
      <c r="E358" s="1087" t="s">
        <v>2418</v>
      </c>
      <c r="F358" s="1087">
        <v>143</v>
      </c>
      <c r="G358" s="1087" t="s">
        <v>711</v>
      </c>
      <c r="H358" s="1089">
        <v>1</v>
      </c>
      <c r="I358">
        <v>14103</v>
      </c>
      <c r="J358">
        <v>1</v>
      </c>
      <c r="K358">
        <v>2020</v>
      </c>
      <c r="L358" s="1090">
        <v>2</v>
      </c>
      <c r="M358" s="1090">
        <v>2</v>
      </c>
      <c r="N358" t="s">
        <v>2419</v>
      </c>
      <c r="O358">
        <v>13</v>
      </c>
      <c r="P358">
        <v>225.98</v>
      </c>
      <c r="Q358">
        <v>0</v>
      </c>
      <c r="R358">
        <v>225.98</v>
      </c>
      <c r="S358">
        <v>202.32</v>
      </c>
      <c r="T358">
        <v>202.32</v>
      </c>
      <c r="U358" s="1091">
        <v>157.36000000000001</v>
      </c>
      <c r="V358" s="1091">
        <v>157.36000000000001</v>
      </c>
    </row>
    <row r="359" spans="1:22" x14ac:dyDescent="0.25">
      <c r="A359">
        <v>4088200100</v>
      </c>
      <c r="B359" s="1087">
        <v>2</v>
      </c>
      <c r="C359" s="1087">
        <v>5</v>
      </c>
      <c r="D359" s="1088">
        <v>2</v>
      </c>
      <c r="E359" s="1087" t="s">
        <v>2418</v>
      </c>
      <c r="F359" s="1087">
        <v>143</v>
      </c>
      <c r="G359" s="1087" t="s">
        <v>711</v>
      </c>
      <c r="H359" s="1089">
        <v>1</v>
      </c>
      <c r="I359">
        <v>14103</v>
      </c>
      <c r="J359">
        <v>1</v>
      </c>
      <c r="K359">
        <v>2020</v>
      </c>
      <c r="L359" s="1090">
        <v>2</v>
      </c>
      <c r="M359" s="1090">
        <v>2</v>
      </c>
      <c r="N359" t="s">
        <v>2419</v>
      </c>
      <c r="O359">
        <v>13</v>
      </c>
      <c r="P359">
        <v>3356.38</v>
      </c>
      <c r="Q359">
        <v>-385</v>
      </c>
      <c r="R359">
        <v>2971.38</v>
      </c>
      <c r="S359">
        <v>2885.87</v>
      </c>
      <c r="T359">
        <v>2885.87</v>
      </c>
      <c r="U359" s="1091">
        <v>2250.81</v>
      </c>
      <c r="V359" s="1091">
        <v>2250.81</v>
      </c>
    </row>
    <row r="360" spans="1:22" x14ac:dyDescent="0.25">
      <c r="A360">
        <v>4088200100</v>
      </c>
      <c r="B360" s="1087">
        <v>2</v>
      </c>
      <c r="C360" s="1087">
        <v>5</v>
      </c>
      <c r="D360" s="1088">
        <v>2</v>
      </c>
      <c r="E360" s="1087" t="s">
        <v>2418</v>
      </c>
      <c r="F360" s="1087">
        <v>143</v>
      </c>
      <c r="G360" s="1087" t="s">
        <v>711</v>
      </c>
      <c r="H360" s="1089">
        <v>1</v>
      </c>
      <c r="I360">
        <v>14103</v>
      </c>
      <c r="J360">
        <v>1</v>
      </c>
      <c r="K360">
        <v>2020</v>
      </c>
      <c r="L360" s="1090">
        <v>2</v>
      </c>
      <c r="M360" s="1090">
        <v>2</v>
      </c>
      <c r="N360" t="s">
        <v>2419</v>
      </c>
      <c r="O360">
        <v>13</v>
      </c>
      <c r="P360">
        <v>225.98</v>
      </c>
      <c r="Q360">
        <v>0</v>
      </c>
      <c r="R360">
        <v>225.98</v>
      </c>
      <c r="S360">
        <v>202.32</v>
      </c>
      <c r="T360">
        <v>202.32</v>
      </c>
      <c r="U360" s="1091">
        <v>157.36000000000001</v>
      </c>
      <c r="V360" s="1091">
        <v>157.36000000000001</v>
      </c>
    </row>
    <row r="361" spans="1:22" x14ac:dyDescent="0.25">
      <c r="A361">
        <v>4088200100</v>
      </c>
      <c r="B361" s="1087">
        <v>2</v>
      </c>
      <c r="C361" s="1087">
        <v>5</v>
      </c>
      <c r="D361" s="1088">
        <v>2</v>
      </c>
      <c r="E361" s="1087" t="s">
        <v>2418</v>
      </c>
      <c r="F361" s="1087">
        <v>143</v>
      </c>
      <c r="G361" s="1087" t="s">
        <v>711</v>
      </c>
      <c r="H361" s="1089">
        <v>1</v>
      </c>
      <c r="I361">
        <v>14103</v>
      </c>
      <c r="J361">
        <v>1</v>
      </c>
      <c r="K361">
        <v>2020</v>
      </c>
      <c r="L361" s="1090">
        <v>2</v>
      </c>
      <c r="M361" s="1090">
        <v>2</v>
      </c>
      <c r="N361" t="s">
        <v>2419</v>
      </c>
      <c r="O361">
        <v>13</v>
      </c>
      <c r="P361">
        <v>225.98</v>
      </c>
      <c r="Q361">
        <v>0</v>
      </c>
      <c r="R361">
        <v>225.98</v>
      </c>
      <c r="S361">
        <v>205.46</v>
      </c>
      <c r="T361">
        <v>205.46</v>
      </c>
      <c r="U361" s="1091">
        <v>160.5</v>
      </c>
      <c r="V361" s="1091">
        <v>160.5</v>
      </c>
    </row>
    <row r="362" spans="1:22" x14ac:dyDescent="0.25">
      <c r="A362">
        <v>4088200100</v>
      </c>
      <c r="B362" s="1087">
        <v>2</v>
      </c>
      <c r="C362" s="1087">
        <v>5</v>
      </c>
      <c r="D362" s="1088">
        <v>2</v>
      </c>
      <c r="E362" s="1087" t="s">
        <v>2418</v>
      </c>
      <c r="F362" s="1087">
        <v>143</v>
      </c>
      <c r="G362" s="1087" t="s">
        <v>711</v>
      </c>
      <c r="H362" s="1089">
        <v>1</v>
      </c>
      <c r="I362">
        <v>14103</v>
      </c>
      <c r="J362">
        <v>1</v>
      </c>
      <c r="K362">
        <v>2020</v>
      </c>
      <c r="L362" s="1090">
        <v>2</v>
      </c>
      <c r="M362" s="1090">
        <v>2</v>
      </c>
      <c r="N362" t="s">
        <v>2419</v>
      </c>
      <c r="O362">
        <v>13</v>
      </c>
      <c r="P362">
        <v>1843.82</v>
      </c>
      <c r="Q362">
        <v>-187</v>
      </c>
      <c r="R362">
        <v>1656.82</v>
      </c>
      <c r="S362">
        <v>1562.36</v>
      </c>
      <c r="T362">
        <v>1562.36</v>
      </c>
      <c r="U362" s="1091">
        <v>1225.1600000000001</v>
      </c>
      <c r="V362" s="1091">
        <v>1225.1600000000001</v>
      </c>
    </row>
    <row r="363" spans="1:22" x14ac:dyDescent="0.25">
      <c r="A363">
        <v>4088200100</v>
      </c>
      <c r="B363" s="1087">
        <v>2</v>
      </c>
      <c r="C363" s="1087">
        <v>5</v>
      </c>
      <c r="D363" s="1088">
        <v>2</v>
      </c>
      <c r="E363" s="1087" t="s">
        <v>2418</v>
      </c>
      <c r="F363" s="1087">
        <v>143</v>
      </c>
      <c r="G363" s="1087" t="s">
        <v>711</v>
      </c>
      <c r="H363" s="1089">
        <v>1</v>
      </c>
      <c r="I363">
        <v>14103</v>
      </c>
      <c r="J363">
        <v>1</v>
      </c>
      <c r="K363">
        <v>2020</v>
      </c>
      <c r="L363" s="1090">
        <v>2</v>
      </c>
      <c r="M363" s="1090">
        <v>2</v>
      </c>
      <c r="N363" t="s">
        <v>2419</v>
      </c>
      <c r="O363">
        <v>13</v>
      </c>
      <c r="P363">
        <v>225.98</v>
      </c>
      <c r="Q363">
        <v>0</v>
      </c>
      <c r="R363">
        <v>225.98</v>
      </c>
      <c r="S363">
        <v>207.94</v>
      </c>
      <c r="T363">
        <v>207.94</v>
      </c>
      <c r="U363" s="1091">
        <v>162.97999999999999</v>
      </c>
      <c r="V363" s="1091">
        <v>162.97999999999999</v>
      </c>
    </row>
    <row r="364" spans="1:22" x14ac:dyDescent="0.25">
      <c r="A364">
        <v>4088200100</v>
      </c>
      <c r="B364" s="1087">
        <v>2</v>
      </c>
      <c r="C364" s="1087">
        <v>5</v>
      </c>
      <c r="D364" s="1088">
        <v>2</v>
      </c>
      <c r="E364" s="1087" t="s">
        <v>2418</v>
      </c>
      <c r="F364" s="1087">
        <v>143</v>
      </c>
      <c r="G364" s="1087" t="s">
        <v>711</v>
      </c>
      <c r="H364" s="1089">
        <v>1</v>
      </c>
      <c r="I364">
        <v>14103</v>
      </c>
      <c r="J364">
        <v>1</v>
      </c>
      <c r="K364">
        <v>2020</v>
      </c>
      <c r="L364" s="1090">
        <v>2</v>
      </c>
      <c r="M364" s="1090">
        <v>2</v>
      </c>
      <c r="N364" t="s">
        <v>2419</v>
      </c>
      <c r="O364">
        <v>13</v>
      </c>
      <c r="P364">
        <v>231.12</v>
      </c>
      <c r="Q364">
        <v>0</v>
      </c>
      <c r="R364">
        <v>231.12</v>
      </c>
      <c r="S364">
        <v>201.72</v>
      </c>
      <c r="T364">
        <v>201.72</v>
      </c>
      <c r="U364" s="1091">
        <v>156.76</v>
      </c>
      <c r="V364" s="1091">
        <v>156.76</v>
      </c>
    </row>
    <row r="365" spans="1:22" x14ac:dyDescent="0.25">
      <c r="A365">
        <v>4088200100</v>
      </c>
      <c r="B365" s="1087">
        <v>2</v>
      </c>
      <c r="C365" s="1087">
        <v>5</v>
      </c>
      <c r="D365" s="1088">
        <v>2</v>
      </c>
      <c r="E365" s="1087" t="s">
        <v>2418</v>
      </c>
      <c r="F365" s="1087">
        <v>143</v>
      </c>
      <c r="G365" s="1087" t="s">
        <v>711</v>
      </c>
      <c r="H365" s="1089">
        <v>1</v>
      </c>
      <c r="I365">
        <v>14103</v>
      </c>
      <c r="J365">
        <v>1</v>
      </c>
      <c r="K365">
        <v>2020</v>
      </c>
      <c r="L365" s="1090">
        <v>2</v>
      </c>
      <c r="M365" s="1090">
        <v>2</v>
      </c>
      <c r="N365" t="s">
        <v>2419</v>
      </c>
      <c r="O365">
        <v>13</v>
      </c>
      <c r="P365">
        <v>0</v>
      </c>
      <c r="Q365">
        <v>0</v>
      </c>
      <c r="R365">
        <v>0</v>
      </c>
      <c r="S365">
        <v>0</v>
      </c>
      <c r="T365">
        <v>0</v>
      </c>
      <c r="U365" s="1091">
        <v>0</v>
      </c>
      <c r="V365" s="1091">
        <v>0</v>
      </c>
    </row>
    <row r="366" spans="1:22" x14ac:dyDescent="0.25">
      <c r="A366">
        <v>4088200100</v>
      </c>
      <c r="B366" s="1087">
        <v>2</v>
      </c>
      <c r="C366" s="1087">
        <v>5</v>
      </c>
      <c r="D366" s="1088">
        <v>2</v>
      </c>
      <c r="E366" s="1087" t="s">
        <v>2418</v>
      </c>
      <c r="F366" s="1087">
        <v>143</v>
      </c>
      <c r="G366" s="1087" t="s">
        <v>711</v>
      </c>
      <c r="H366" s="1089">
        <v>1</v>
      </c>
      <c r="I366">
        <v>14103</v>
      </c>
      <c r="J366">
        <v>1</v>
      </c>
      <c r="K366">
        <v>2020</v>
      </c>
      <c r="L366" s="1090">
        <v>2</v>
      </c>
      <c r="M366" s="1090">
        <v>2</v>
      </c>
      <c r="N366" t="s">
        <v>2419</v>
      </c>
      <c r="O366">
        <v>13</v>
      </c>
      <c r="P366">
        <v>0</v>
      </c>
      <c r="Q366">
        <v>0</v>
      </c>
      <c r="R366">
        <v>0</v>
      </c>
      <c r="S366">
        <v>0</v>
      </c>
      <c r="T366">
        <v>0</v>
      </c>
      <c r="U366" s="1091">
        <v>0</v>
      </c>
      <c r="V366" s="1091">
        <v>0</v>
      </c>
    </row>
    <row r="367" spans="1:22" x14ac:dyDescent="0.25">
      <c r="A367">
        <v>4088200100</v>
      </c>
      <c r="B367" s="1087">
        <v>2</v>
      </c>
      <c r="C367" s="1087">
        <v>5</v>
      </c>
      <c r="D367" s="1088">
        <v>2</v>
      </c>
      <c r="E367" s="1087" t="s">
        <v>2418</v>
      </c>
      <c r="F367" s="1087">
        <v>143</v>
      </c>
      <c r="G367" s="1087" t="s">
        <v>711</v>
      </c>
      <c r="H367" s="1089">
        <v>1</v>
      </c>
      <c r="I367">
        <v>14103</v>
      </c>
      <c r="J367">
        <v>1</v>
      </c>
      <c r="K367">
        <v>2020</v>
      </c>
      <c r="L367" s="1090">
        <v>2</v>
      </c>
      <c r="M367" s="1090">
        <v>2</v>
      </c>
      <c r="N367" t="s">
        <v>2419</v>
      </c>
      <c r="O367">
        <v>13</v>
      </c>
      <c r="P367">
        <v>0</v>
      </c>
      <c r="Q367">
        <v>0</v>
      </c>
      <c r="R367">
        <v>0</v>
      </c>
      <c r="S367">
        <v>278.19</v>
      </c>
      <c r="T367">
        <v>278.19</v>
      </c>
      <c r="U367" s="1091">
        <v>0</v>
      </c>
      <c r="V367" s="1091">
        <v>0</v>
      </c>
    </row>
    <row r="368" spans="1:22" x14ac:dyDescent="0.25">
      <c r="A368">
        <v>4088200100</v>
      </c>
      <c r="B368" s="1087">
        <v>2</v>
      </c>
      <c r="C368" s="1087">
        <v>5</v>
      </c>
      <c r="D368" s="1088">
        <v>2</v>
      </c>
      <c r="E368" s="1087" t="s">
        <v>2418</v>
      </c>
      <c r="F368" s="1087">
        <v>143</v>
      </c>
      <c r="G368" s="1087" t="s">
        <v>711</v>
      </c>
      <c r="H368" s="1089">
        <v>1</v>
      </c>
      <c r="I368">
        <v>14103</v>
      </c>
      <c r="J368">
        <v>1</v>
      </c>
      <c r="K368">
        <v>2020</v>
      </c>
      <c r="L368" s="1090">
        <v>2</v>
      </c>
      <c r="M368" s="1090">
        <v>2</v>
      </c>
      <c r="N368" t="s">
        <v>2419</v>
      </c>
      <c r="O368">
        <v>13</v>
      </c>
      <c r="P368">
        <v>0</v>
      </c>
      <c r="Q368">
        <v>278.5</v>
      </c>
      <c r="R368">
        <v>278.5</v>
      </c>
      <c r="S368">
        <v>0</v>
      </c>
      <c r="T368">
        <v>0</v>
      </c>
      <c r="U368" s="1091">
        <v>0</v>
      </c>
      <c r="V368" s="1091">
        <v>0</v>
      </c>
    </row>
    <row r="369" spans="1:22" x14ac:dyDescent="0.25">
      <c r="A369">
        <v>4088200100</v>
      </c>
      <c r="B369" s="1087">
        <v>2</v>
      </c>
      <c r="C369" s="1087">
        <v>5</v>
      </c>
      <c r="D369" s="1088">
        <v>2</v>
      </c>
      <c r="E369" s="1087" t="s">
        <v>2418</v>
      </c>
      <c r="F369" s="1087">
        <v>143</v>
      </c>
      <c r="G369" s="1087" t="s">
        <v>711</v>
      </c>
      <c r="H369" s="1089">
        <v>1</v>
      </c>
      <c r="I369">
        <v>14103</v>
      </c>
      <c r="J369">
        <v>1</v>
      </c>
      <c r="K369">
        <v>2020</v>
      </c>
      <c r="L369" s="1090">
        <v>2</v>
      </c>
      <c r="M369" s="1090">
        <v>2</v>
      </c>
      <c r="N369" t="s">
        <v>2419</v>
      </c>
      <c r="O369">
        <v>13</v>
      </c>
      <c r="P369">
        <v>56.5</v>
      </c>
      <c r="Q369">
        <v>0</v>
      </c>
      <c r="R369">
        <v>56.5</v>
      </c>
      <c r="S369">
        <v>50.58</v>
      </c>
      <c r="T369">
        <v>50.58</v>
      </c>
      <c r="U369" s="1091">
        <v>39.340000000000003</v>
      </c>
      <c r="V369" s="1091">
        <v>39.340000000000003</v>
      </c>
    </row>
    <row r="370" spans="1:22" x14ac:dyDescent="0.25">
      <c r="A370">
        <v>4088200100</v>
      </c>
      <c r="B370" s="1087">
        <v>2</v>
      </c>
      <c r="C370" s="1087">
        <v>5</v>
      </c>
      <c r="D370" s="1088">
        <v>2</v>
      </c>
      <c r="E370" s="1087" t="s">
        <v>2418</v>
      </c>
      <c r="F370" s="1087">
        <v>143</v>
      </c>
      <c r="G370" s="1087" t="s">
        <v>711</v>
      </c>
      <c r="H370" s="1089">
        <v>1</v>
      </c>
      <c r="I370">
        <v>14103</v>
      </c>
      <c r="J370">
        <v>1</v>
      </c>
      <c r="K370">
        <v>2020</v>
      </c>
      <c r="L370" s="1090">
        <v>2</v>
      </c>
      <c r="M370" s="1090">
        <v>2</v>
      </c>
      <c r="N370" t="s">
        <v>2419</v>
      </c>
      <c r="O370">
        <v>13</v>
      </c>
      <c r="P370">
        <v>56.5</v>
      </c>
      <c r="Q370">
        <v>0</v>
      </c>
      <c r="R370">
        <v>56.5</v>
      </c>
      <c r="S370">
        <v>50.58</v>
      </c>
      <c r="T370">
        <v>50.58</v>
      </c>
      <c r="U370" s="1091">
        <v>39.340000000000003</v>
      </c>
      <c r="V370" s="1091">
        <v>39.340000000000003</v>
      </c>
    </row>
    <row r="371" spans="1:22" x14ac:dyDescent="0.25">
      <c r="A371">
        <v>4088200100</v>
      </c>
      <c r="B371" s="1087">
        <v>2</v>
      </c>
      <c r="C371" s="1087">
        <v>5</v>
      </c>
      <c r="D371" s="1088">
        <v>2</v>
      </c>
      <c r="E371" s="1087" t="s">
        <v>2418</v>
      </c>
      <c r="F371" s="1087">
        <v>143</v>
      </c>
      <c r="G371" s="1087" t="s">
        <v>711</v>
      </c>
      <c r="H371" s="1089">
        <v>1</v>
      </c>
      <c r="I371">
        <v>14103</v>
      </c>
      <c r="J371">
        <v>1</v>
      </c>
      <c r="K371">
        <v>2020</v>
      </c>
      <c r="L371" s="1090">
        <v>2</v>
      </c>
      <c r="M371" s="1090">
        <v>2</v>
      </c>
      <c r="N371" t="s">
        <v>2419</v>
      </c>
      <c r="O371">
        <v>13</v>
      </c>
      <c r="P371">
        <v>855.16</v>
      </c>
      <c r="Q371">
        <v>0</v>
      </c>
      <c r="R371">
        <v>855.16</v>
      </c>
      <c r="S371">
        <v>654.73</v>
      </c>
      <c r="T371">
        <v>654.73</v>
      </c>
      <c r="U371" s="1091">
        <v>511.42</v>
      </c>
      <c r="V371" s="1091">
        <v>511.42</v>
      </c>
    </row>
    <row r="372" spans="1:22" x14ac:dyDescent="0.25">
      <c r="A372">
        <v>4088200100</v>
      </c>
      <c r="B372" s="1087">
        <v>2</v>
      </c>
      <c r="C372" s="1087">
        <v>5</v>
      </c>
      <c r="D372" s="1088">
        <v>2</v>
      </c>
      <c r="E372" s="1087" t="s">
        <v>2418</v>
      </c>
      <c r="F372" s="1087">
        <v>143</v>
      </c>
      <c r="G372" s="1087" t="s">
        <v>711</v>
      </c>
      <c r="H372" s="1089">
        <v>1</v>
      </c>
      <c r="I372">
        <v>14103</v>
      </c>
      <c r="J372">
        <v>1</v>
      </c>
      <c r="K372">
        <v>2020</v>
      </c>
      <c r="L372" s="1090">
        <v>2</v>
      </c>
      <c r="M372" s="1090">
        <v>2</v>
      </c>
      <c r="N372" t="s">
        <v>2419</v>
      </c>
      <c r="O372">
        <v>13</v>
      </c>
      <c r="P372">
        <v>338.98</v>
      </c>
      <c r="Q372">
        <v>0</v>
      </c>
      <c r="R372">
        <v>338.98</v>
      </c>
      <c r="S372">
        <v>311.91000000000003</v>
      </c>
      <c r="T372">
        <v>311.91000000000003</v>
      </c>
      <c r="U372" s="1091">
        <v>244.47</v>
      </c>
      <c r="V372" s="1091">
        <v>244.47</v>
      </c>
    </row>
    <row r="373" spans="1:22" x14ac:dyDescent="0.25">
      <c r="A373">
        <v>4088200100</v>
      </c>
      <c r="B373" s="1087">
        <v>2</v>
      </c>
      <c r="C373" s="1087">
        <v>5</v>
      </c>
      <c r="D373" s="1088">
        <v>2</v>
      </c>
      <c r="E373" s="1087" t="s">
        <v>2418</v>
      </c>
      <c r="F373" s="1087">
        <v>143</v>
      </c>
      <c r="G373" s="1087" t="s">
        <v>711</v>
      </c>
      <c r="H373" s="1089">
        <v>1</v>
      </c>
      <c r="I373">
        <v>14103</v>
      </c>
      <c r="J373">
        <v>1</v>
      </c>
      <c r="K373">
        <v>2020</v>
      </c>
      <c r="L373" s="1090">
        <v>2</v>
      </c>
      <c r="M373" s="1090">
        <v>2</v>
      </c>
      <c r="N373" t="s">
        <v>2419</v>
      </c>
      <c r="O373">
        <v>13</v>
      </c>
      <c r="P373">
        <v>1634.98</v>
      </c>
      <c r="Q373">
        <v>-90</v>
      </c>
      <c r="R373">
        <v>1544.98</v>
      </c>
      <c r="S373">
        <v>1297.75</v>
      </c>
      <c r="T373">
        <v>1297.75</v>
      </c>
      <c r="U373" s="1091">
        <v>1016.75</v>
      </c>
      <c r="V373" s="1091">
        <v>1016.75</v>
      </c>
    </row>
    <row r="374" spans="1:22" x14ac:dyDescent="0.25">
      <c r="A374">
        <v>4088200100</v>
      </c>
      <c r="B374" s="1087">
        <v>2</v>
      </c>
      <c r="C374" s="1087">
        <v>5</v>
      </c>
      <c r="D374" s="1088">
        <v>2</v>
      </c>
      <c r="E374" s="1087" t="s">
        <v>2418</v>
      </c>
      <c r="F374" s="1087">
        <v>143</v>
      </c>
      <c r="G374" s="1087" t="s">
        <v>711</v>
      </c>
      <c r="H374" s="1089">
        <v>1</v>
      </c>
      <c r="I374">
        <v>14103</v>
      </c>
      <c r="J374">
        <v>1</v>
      </c>
      <c r="K374">
        <v>2020</v>
      </c>
      <c r="L374" s="1090">
        <v>2</v>
      </c>
      <c r="M374" s="1090">
        <v>2</v>
      </c>
      <c r="N374" t="s">
        <v>2419</v>
      </c>
      <c r="O374">
        <v>13</v>
      </c>
      <c r="P374">
        <v>1589.59</v>
      </c>
      <c r="Q374">
        <v>0</v>
      </c>
      <c r="R374">
        <v>1589.59</v>
      </c>
      <c r="S374">
        <v>1452.77</v>
      </c>
      <c r="T374">
        <v>1452.77</v>
      </c>
      <c r="U374" s="1091">
        <v>1129.6199999999999</v>
      </c>
      <c r="V374" s="1091">
        <v>1129.6199999999999</v>
      </c>
    </row>
    <row r="375" spans="1:22" x14ac:dyDescent="0.25">
      <c r="A375">
        <v>4088200100</v>
      </c>
      <c r="B375" s="1087">
        <v>2</v>
      </c>
      <c r="C375" s="1087">
        <v>5</v>
      </c>
      <c r="D375" s="1088">
        <v>2</v>
      </c>
      <c r="E375" s="1087" t="s">
        <v>2418</v>
      </c>
      <c r="F375" s="1087">
        <v>143</v>
      </c>
      <c r="G375" s="1087" t="s">
        <v>711</v>
      </c>
      <c r="H375" s="1089">
        <v>1</v>
      </c>
      <c r="I375">
        <v>14103</v>
      </c>
      <c r="J375">
        <v>1</v>
      </c>
      <c r="K375">
        <v>2020</v>
      </c>
      <c r="L375" s="1090">
        <v>2</v>
      </c>
      <c r="M375" s="1090">
        <v>2</v>
      </c>
      <c r="N375" t="s">
        <v>2419</v>
      </c>
      <c r="O375">
        <v>13</v>
      </c>
      <c r="P375">
        <v>218.28</v>
      </c>
      <c r="Q375">
        <v>0</v>
      </c>
      <c r="R375">
        <v>218.28</v>
      </c>
      <c r="S375">
        <v>202.32</v>
      </c>
      <c r="T375">
        <v>202.32</v>
      </c>
      <c r="U375" s="1091">
        <v>157.36000000000001</v>
      </c>
      <c r="V375" s="1091">
        <v>157.36000000000001</v>
      </c>
    </row>
    <row r="376" spans="1:22" x14ac:dyDescent="0.25">
      <c r="A376">
        <v>4088200100</v>
      </c>
      <c r="B376" s="1087">
        <v>2</v>
      </c>
      <c r="C376" s="1087">
        <v>5</v>
      </c>
      <c r="D376" s="1088">
        <v>2</v>
      </c>
      <c r="E376" s="1087" t="s">
        <v>2418</v>
      </c>
      <c r="F376" s="1087">
        <v>143</v>
      </c>
      <c r="G376" s="1087" t="s">
        <v>711</v>
      </c>
      <c r="H376" s="1089">
        <v>1</v>
      </c>
      <c r="I376">
        <v>14103</v>
      </c>
      <c r="J376">
        <v>1</v>
      </c>
      <c r="K376">
        <v>2020</v>
      </c>
      <c r="L376" s="1090">
        <v>2</v>
      </c>
      <c r="M376" s="1090">
        <v>2</v>
      </c>
      <c r="N376" t="s">
        <v>2419</v>
      </c>
      <c r="O376">
        <v>13</v>
      </c>
      <c r="P376">
        <v>824.32</v>
      </c>
      <c r="Q376">
        <v>-63.5</v>
      </c>
      <c r="R376">
        <v>760.82</v>
      </c>
      <c r="S376">
        <v>722.17</v>
      </c>
      <c r="T376">
        <v>722.17</v>
      </c>
      <c r="U376" s="1091">
        <v>567.62</v>
      </c>
      <c r="V376" s="1091">
        <v>567.62</v>
      </c>
    </row>
    <row r="377" spans="1:22" x14ac:dyDescent="0.25">
      <c r="A377">
        <v>4088200100</v>
      </c>
      <c r="B377" s="1087">
        <v>2</v>
      </c>
      <c r="C377" s="1087">
        <v>5</v>
      </c>
      <c r="D377" s="1088">
        <v>2</v>
      </c>
      <c r="E377" s="1087" t="s">
        <v>2418</v>
      </c>
      <c r="F377" s="1087">
        <v>143</v>
      </c>
      <c r="G377" s="1087" t="s">
        <v>711</v>
      </c>
      <c r="H377" s="1089">
        <v>1</v>
      </c>
      <c r="I377">
        <v>14104</v>
      </c>
      <c r="J377">
        <v>1</v>
      </c>
      <c r="K377">
        <v>2020</v>
      </c>
      <c r="L377" s="1090">
        <v>2</v>
      </c>
      <c r="M377" s="1090">
        <v>2</v>
      </c>
      <c r="N377" t="s">
        <v>2419</v>
      </c>
      <c r="O377">
        <v>13</v>
      </c>
      <c r="P377">
        <v>2501.7600000000002</v>
      </c>
      <c r="Q377">
        <v>0</v>
      </c>
      <c r="R377">
        <v>2501.7600000000002</v>
      </c>
      <c r="S377">
        <v>1736.03</v>
      </c>
      <c r="T377">
        <v>1736.03</v>
      </c>
      <c r="U377" s="1091">
        <v>1374.62</v>
      </c>
      <c r="V377" s="1091">
        <v>1374.62</v>
      </c>
    </row>
    <row r="378" spans="1:22" x14ac:dyDescent="0.25">
      <c r="A378">
        <v>4088200100</v>
      </c>
      <c r="B378" s="1087">
        <v>2</v>
      </c>
      <c r="C378" s="1087">
        <v>5</v>
      </c>
      <c r="D378" s="1088">
        <v>2</v>
      </c>
      <c r="E378" s="1087" t="s">
        <v>2418</v>
      </c>
      <c r="F378" s="1087">
        <v>143</v>
      </c>
      <c r="G378" s="1087" t="s">
        <v>711</v>
      </c>
      <c r="H378" s="1089">
        <v>1</v>
      </c>
      <c r="I378">
        <v>14104</v>
      </c>
      <c r="J378">
        <v>1</v>
      </c>
      <c r="K378">
        <v>2020</v>
      </c>
      <c r="L378" s="1090">
        <v>2</v>
      </c>
      <c r="M378" s="1090">
        <v>2</v>
      </c>
      <c r="N378" t="s">
        <v>2419</v>
      </c>
      <c r="O378">
        <v>13</v>
      </c>
      <c r="P378">
        <v>46538.37</v>
      </c>
      <c r="Q378">
        <v>-3000</v>
      </c>
      <c r="R378">
        <v>43538.37</v>
      </c>
      <c r="S378">
        <v>35112.129999999997</v>
      </c>
      <c r="T378">
        <v>35112.129999999997</v>
      </c>
      <c r="U378" s="1091">
        <v>27496.080000000002</v>
      </c>
      <c r="V378" s="1091">
        <v>27496.080000000002</v>
      </c>
    </row>
    <row r="379" spans="1:22" x14ac:dyDescent="0.25">
      <c r="A379">
        <v>4088200100</v>
      </c>
      <c r="B379" s="1087">
        <v>2</v>
      </c>
      <c r="C379" s="1087">
        <v>5</v>
      </c>
      <c r="D379" s="1088">
        <v>2</v>
      </c>
      <c r="E379" s="1087" t="s">
        <v>2418</v>
      </c>
      <c r="F379" s="1087">
        <v>143</v>
      </c>
      <c r="G379" s="1087" t="s">
        <v>711</v>
      </c>
      <c r="H379" s="1089">
        <v>1</v>
      </c>
      <c r="I379">
        <v>14104</v>
      </c>
      <c r="J379">
        <v>1</v>
      </c>
      <c r="K379">
        <v>2020</v>
      </c>
      <c r="L379" s="1090">
        <v>2</v>
      </c>
      <c r="M379" s="1090">
        <v>2</v>
      </c>
      <c r="N379" t="s">
        <v>2419</v>
      </c>
      <c r="O379">
        <v>13</v>
      </c>
      <c r="P379">
        <v>3767.89</v>
      </c>
      <c r="Q379">
        <v>0</v>
      </c>
      <c r="R379">
        <v>3767.89</v>
      </c>
      <c r="S379">
        <v>2888.19</v>
      </c>
      <c r="T379">
        <v>2888.19</v>
      </c>
      <c r="U379" s="1091">
        <v>2246.31</v>
      </c>
      <c r="V379" s="1091">
        <v>2246.31</v>
      </c>
    </row>
    <row r="380" spans="1:22" x14ac:dyDescent="0.25">
      <c r="A380">
        <v>4088200100</v>
      </c>
      <c r="B380" s="1087">
        <v>2</v>
      </c>
      <c r="C380" s="1087">
        <v>5</v>
      </c>
      <c r="D380" s="1088">
        <v>2</v>
      </c>
      <c r="E380" s="1087" t="s">
        <v>2418</v>
      </c>
      <c r="F380" s="1087">
        <v>143</v>
      </c>
      <c r="G380" s="1087" t="s">
        <v>711</v>
      </c>
      <c r="H380" s="1089">
        <v>1</v>
      </c>
      <c r="I380">
        <v>14104</v>
      </c>
      <c r="J380">
        <v>1</v>
      </c>
      <c r="K380">
        <v>2020</v>
      </c>
      <c r="L380" s="1090">
        <v>2</v>
      </c>
      <c r="M380" s="1090">
        <v>2</v>
      </c>
      <c r="N380" t="s">
        <v>2419</v>
      </c>
      <c r="O380">
        <v>13</v>
      </c>
      <c r="P380">
        <v>1939.58</v>
      </c>
      <c r="Q380">
        <v>0</v>
      </c>
      <c r="R380">
        <v>1939.58</v>
      </c>
      <c r="S380">
        <v>1499.42</v>
      </c>
      <c r="T380">
        <v>1499.42</v>
      </c>
      <c r="U380" s="1091">
        <v>1166.5</v>
      </c>
      <c r="V380" s="1091">
        <v>1166.5</v>
      </c>
    </row>
    <row r="381" spans="1:22" x14ac:dyDescent="0.25">
      <c r="A381">
        <v>4088200100</v>
      </c>
      <c r="B381" s="1087">
        <v>2</v>
      </c>
      <c r="C381" s="1087">
        <v>5</v>
      </c>
      <c r="D381" s="1088">
        <v>2</v>
      </c>
      <c r="E381" s="1087" t="s">
        <v>2418</v>
      </c>
      <c r="F381" s="1087">
        <v>143</v>
      </c>
      <c r="G381" s="1087" t="s">
        <v>711</v>
      </c>
      <c r="H381" s="1089">
        <v>1</v>
      </c>
      <c r="I381">
        <v>14104</v>
      </c>
      <c r="J381">
        <v>1</v>
      </c>
      <c r="K381">
        <v>2020</v>
      </c>
      <c r="L381" s="1090">
        <v>1</v>
      </c>
      <c r="M381" s="1090">
        <v>1</v>
      </c>
      <c r="N381" t="s">
        <v>2421</v>
      </c>
      <c r="O381">
        <v>13</v>
      </c>
      <c r="P381">
        <v>21418.560000000001</v>
      </c>
      <c r="Q381">
        <v>0</v>
      </c>
      <c r="R381">
        <v>21418.560000000001</v>
      </c>
      <c r="S381">
        <v>13259.96</v>
      </c>
      <c r="T381">
        <v>13259.96</v>
      </c>
      <c r="U381" s="1091">
        <v>13259.96</v>
      </c>
      <c r="V381" s="1091">
        <v>13259.96</v>
      </c>
    </row>
    <row r="382" spans="1:22" x14ac:dyDescent="0.25">
      <c r="A382">
        <v>4088200100</v>
      </c>
      <c r="B382" s="1087">
        <v>2</v>
      </c>
      <c r="C382" s="1087">
        <v>5</v>
      </c>
      <c r="D382" s="1088">
        <v>2</v>
      </c>
      <c r="E382" s="1087" t="s">
        <v>2418</v>
      </c>
      <c r="F382" s="1087">
        <v>143</v>
      </c>
      <c r="G382" s="1087" t="s">
        <v>711</v>
      </c>
      <c r="H382" s="1089">
        <v>1</v>
      </c>
      <c r="I382">
        <v>14104</v>
      </c>
      <c r="J382">
        <v>1</v>
      </c>
      <c r="K382">
        <v>2020</v>
      </c>
      <c r="L382" s="1090">
        <v>2</v>
      </c>
      <c r="M382" s="1090">
        <v>2</v>
      </c>
      <c r="N382" t="s">
        <v>2419</v>
      </c>
      <c r="O382">
        <v>13</v>
      </c>
      <c r="P382">
        <v>31614.15</v>
      </c>
      <c r="Q382">
        <v>-4515</v>
      </c>
      <c r="R382">
        <v>27099.15</v>
      </c>
      <c r="S382">
        <v>23104.59</v>
      </c>
      <c r="T382">
        <v>23104.59</v>
      </c>
      <c r="U382" s="1091">
        <v>18040.59</v>
      </c>
      <c r="V382" s="1091">
        <v>18040.59</v>
      </c>
    </row>
    <row r="383" spans="1:22" x14ac:dyDescent="0.25">
      <c r="A383">
        <v>4088200100</v>
      </c>
      <c r="B383" s="1087">
        <v>2</v>
      </c>
      <c r="C383" s="1087">
        <v>5</v>
      </c>
      <c r="D383" s="1088">
        <v>2</v>
      </c>
      <c r="E383" s="1087" t="s">
        <v>2418</v>
      </c>
      <c r="F383" s="1087">
        <v>143</v>
      </c>
      <c r="G383" s="1087" t="s">
        <v>711</v>
      </c>
      <c r="H383" s="1089">
        <v>1</v>
      </c>
      <c r="I383">
        <v>14104</v>
      </c>
      <c r="J383">
        <v>1</v>
      </c>
      <c r="K383">
        <v>2020</v>
      </c>
      <c r="L383" s="1090">
        <v>2</v>
      </c>
      <c r="M383" s="1090">
        <v>2</v>
      </c>
      <c r="N383" t="s">
        <v>2419</v>
      </c>
      <c r="O383">
        <v>13</v>
      </c>
      <c r="P383">
        <v>2886.34</v>
      </c>
      <c r="Q383">
        <v>0</v>
      </c>
      <c r="R383">
        <v>2886.34</v>
      </c>
      <c r="S383">
        <v>2220.7199999999998</v>
      </c>
      <c r="T383">
        <v>2220.7199999999998</v>
      </c>
      <c r="U383" s="1091">
        <v>1727.2</v>
      </c>
      <c r="V383" s="1091">
        <v>1727.2</v>
      </c>
    </row>
    <row r="384" spans="1:22" x14ac:dyDescent="0.25">
      <c r="A384">
        <v>4088200100</v>
      </c>
      <c r="B384" s="1087">
        <v>2</v>
      </c>
      <c r="C384" s="1087">
        <v>5</v>
      </c>
      <c r="D384" s="1088">
        <v>2</v>
      </c>
      <c r="E384" s="1087" t="s">
        <v>2418</v>
      </c>
      <c r="F384" s="1087">
        <v>143</v>
      </c>
      <c r="G384" s="1087" t="s">
        <v>711</v>
      </c>
      <c r="H384" s="1089">
        <v>1</v>
      </c>
      <c r="I384">
        <v>14104</v>
      </c>
      <c r="J384">
        <v>1</v>
      </c>
      <c r="K384">
        <v>2020</v>
      </c>
      <c r="L384" s="1090">
        <v>2</v>
      </c>
      <c r="M384" s="1090">
        <v>2</v>
      </c>
      <c r="N384" t="s">
        <v>2419</v>
      </c>
      <c r="O384">
        <v>13</v>
      </c>
      <c r="P384">
        <v>1069.21</v>
      </c>
      <c r="Q384">
        <v>0</v>
      </c>
      <c r="R384">
        <v>1069.21</v>
      </c>
      <c r="S384">
        <v>819</v>
      </c>
      <c r="T384">
        <v>819</v>
      </c>
      <c r="U384" s="1091">
        <v>637</v>
      </c>
      <c r="V384" s="1091">
        <v>637</v>
      </c>
    </row>
    <row r="385" spans="1:22" x14ac:dyDescent="0.25">
      <c r="A385">
        <v>4088200100</v>
      </c>
      <c r="B385" s="1087">
        <v>2</v>
      </c>
      <c r="C385" s="1087">
        <v>5</v>
      </c>
      <c r="D385" s="1088">
        <v>2</v>
      </c>
      <c r="E385" s="1087" t="s">
        <v>2418</v>
      </c>
      <c r="F385" s="1087">
        <v>143</v>
      </c>
      <c r="G385" s="1087" t="s">
        <v>711</v>
      </c>
      <c r="H385" s="1089">
        <v>1</v>
      </c>
      <c r="I385">
        <v>14104</v>
      </c>
      <c r="J385">
        <v>1</v>
      </c>
      <c r="K385">
        <v>2020</v>
      </c>
      <c r="L385" s="1090">
        <v>2</v>
      </c>
      <c r="M385" s="1090">
        <v>2</v>
      </c>
      <c r="N385" t="s">
        <v>2419</v>
      </c>
      <c r="O385">
        <v>13</v>
      </c>
      <c r="P385">
        <v>2780.55</v>
      </c>
      <c r="Q385">
        <v>0</v>
      </c>
      <c r="R385">
        <v>2780.55</v>
      </c>
      <c r="S385">
        <v>2166.3200000000002</v>
      </c>
      <c r="T385">
        <v>2166.3200000000002</v>
      </c>
      <c r="U385" s="1091">
        <v>1696.12</v>
      </c>
      <c r="V385" s="1091">
        <v>1696.12</v>
      </c>
    </row>
    <row r="386" spans="1:22" x14ac:dyDescent="0.25">
      <c r="A386">
        <v>4088200100</v>
      </c>
      <c r="B386" s="1087">
        <v>2</v>
      </c>
      <c r="C386" s="1087">
        <v>5</v>
      </c>
      <c r="D386" s="1088">
        <v>2</v>
      </c>
      <c r="E386" s="1087" t="s">
        <v>2418</v>
      </c>
      <c r="F386" s="1087">
        <v>143</v>
      </c>
      <c r="G386" s="1087" t="s">
        <v>711</v>
      </c>
      <c r="H386" s="1089">
        <v>1</v>
      </c>
      <c r="I386">
        <v>14104</v>
      </c>
      <c r="J386">
        <v>1</v>
      </c>
      <c r="K386">
        <v>2020</v>
      </c>
      <c r="L386" s="1090">
        <v>2</v>
      </c>
      <c r="M386" s="1090">
        <v>2</v>
      </c>
      <c r="N386" t="s">
        <v>2419</v>
      </c>
      <c r="O386">
        <v>13</v>
      </c>
      <c r="P386">
        <v>19016.43</v>
      </c>
      <c r="Q386">
        <v>0</v>
      </c>
      <c r="R386">
        <v>19016.43</v>
      </c>
      <c r="S386">
        <v>16006.6</v>
      </c>
      <c r="T386">
        <v>16006.6</v>
      </c>
      <c r="U386" s="1091">
        <v>12370.46</v>
      </c>
      <c r="V386" s="1091">
        <v>12370.46</v>
      </c>
    </row>
    <row r="387" spans="1:22" x14ac:dyDescent="0.25">
      <c r="A387">
        <v>4088200100</v>
      </c>
      <c r="B387" s="1087">
        <v>2</v>
      </c>
      <c r="C387" s="1087">
        <v>5</v>
      </c>
      <c r="D387" s="1088">
        <v>2</v>
      </c>
      <c r="E387" s="1087" t="s">
        <v>2418</v>
      </c>
      <c r="F387" s="1087">
        <v>143</v>
      </c>
      <c r="G387" s="1087" t="s">
        <v>711</v>
      </c>
      <c r="H387" s="1089">
        <v>1</v>
      </c>
      <c r="I387">
        <v>14104</v>
      </c>
      <c r="J387">
        <v>1</v>
      </c>
      <c r="K387">
        <v>2020</v>
      </c>
      <c r="L387" s="1090">
        <v>2</v>
      </c>
      <c r="M387" s="1090">
        <v>2</v>
      </c>
      <c r="N387" t="s">
        <v>2419</v>
      </c>
      <c r="O387">
        <v>13</v>
      </c>
      <c r="P387">
        <v>3272.33</v>
      </c>
      <c r="Q387">
        <v>0</v>
      </c>
      <c r="R387">
        <v>3272.33</v>
      </c>
      <c r="S387">
        <v>2543.58</v>
      </c>
      <c r="T387">
        <v>2543.58</v>
      </c>
      <c r="U387" s="1091">
        <v>1978.34</v>
      </c>
      <c r="V387" s="1091">
        <v>1978.34</v>
      </c>
    </row>
    <row r="388" spans="1:22" x14ac:dyDescent="0.25">
      <c r="A388">
        <v>4088200100</v>
      </c>
      <c r="B388" s="1087">
        <v>2</v>
      </c>
      <c r="C388" s="1087">
        <v>5</v>
      </c>
      <c r="D388" s="1088">
        <v>2</v>
      </c>
      <c r="E388" s="1087" t="s">
        <v>2418</v>
      </c>
      <c r="F388" s="1087">
        <v>143</v>
      </c>
      <c r="G388" s="1087" t="s">
        <v>711</v>
      </c>
      <c r="H388" s="1089">
        <v>1</v>
      </c>
      <c r="I388">
        <v>14104</v>
      </c>
      <c r="J388">
        <v>1</v>
      </c>
      <c r="K388">
        <v>2020</v>
      </c>
      <c r="L388" s="1090">
        <v>2</v>
      </c>
      <c r="M388" s="1090">
        <v>2</v>
      </c>
      <c r="N388" t="s">
        <v>2419</v>
      </c>
      <c r="O388">
        <v>13</v>
      </c>
      <c r="P388">
        <v>2880.7</v>
      </c>
      <c r="Q388">
        <v>0</v>
      </c>
      <c r="R388">
        <v>2880.7</v>
      </c>
      <c r="S388">
        <v>2310.14</v>
      </c>
      <c r="T388">
        <v>2310.14</v>
      </c>
      <c r="U388" s="1091">
        <v>1795.41</v>
      </c>
      <c r="V388" s="1091">
        <v>1795.41</v>
      </c>
    </row>
    <row r="389" spans="1:22" x14ac:dyDescent="0.25">
      <c r="A389">
        <v>4088200100</v>
      </c>
      <c r="B389" s="1087">
        <v>2</v>
      </c>
      <c r="C389" s="1087">
        <v>5</v>
      </c>
      <c r="D389" s="1088">
        <v>2</v>
      </c>
      <c r="E389" s="1087" t="s">
        <v>2418</v>
      </c>
      <c r="F389" s="1087">
        <v>143</v>
      </c>
      <c r="G389" s="1087" t="s">
        <v>711</v>
      </c>
      <c r="H389" s="1089">
        <v>1</v>
      </c>
      <c r="I389">
        <v>14104</v>
      </c>
      <c r="J389">
        <v>1</v>
      </c>
      <c r="K389">
        <v>2020</v>
      </c>
      <c r="L389" s="1090">
        <v>2</v>
      </c>
      <c r="M389" s="1090">
        <v>2</v>
      </c>
      <c r="N389" t="s">
        <v>2419</v>
      </c>
      <c r="O389">
        <v>13</v>
      </c>
      <c r="P389">
        <v>925.28</v>
      </c>
      <c r="Q389">
        <v>0</v>
      </c>
      <c r="R389">
        <v>925.28</v>
      </c>
      <c r="S389">
        <v>708.84</v>
      </c>
      <c r="T389">
        <v>708.84</v>
      </c>
      <c r="U389" s="1091">
        <v>551.32000000000005</v>
      </c>
      <c r="V389" s="1091">
        <v>551.32000000000005</v>
      </c>
    </row>
    <row r="390" spans="1:22" x14ac:dyDescent="0.25">
      <c r="A390">
        <v>4088200100</v>
      </c>
      <c r="B390" s="1087">
        <v>2</v>
      </c>
      <c r="C390" s="1087">
        <v>5</v>
      </c>
      <c r="D390" s="1088">
        <v>2</v>
      </c>
      <c r="E390" s="1087" t="s">
        <v>2418</v>
      </c>
      <c r="F390" s="1087">
        <v>143</v>
      </c>
      <c r="G390" s="1087" t="s">
        <v>711</v>
      </c>
      <c r="H390" s="1089">
        <v>1</v>
      </c>
      <c r="I390">
        <v>14104</v>
      </c>
      <c r="J390">
        <v>1</v>
      </c>
      <c r="K390">
        <v>2020</v>
      </c>
      <c r="L390" s="1090">
        <v>2</v>
      </c>
      <c r="M390" s="1090">
        <v>2</v>
      </c>
      <c r="N390" t="s">
        <v>2419</v>
      </c>
      <c r="O390">
        <v>13</v>
      </c>
      <c r="P390">
        <v>12602.01</v>
      </c>
      <c r="Q390">
        <v>0</v>
      </c>
      <c r="R390">
        <v>12602.01</v>
      </c>
      <c r="S390">
        <v>7533.83</v>
      </c>
      <c r="T390">
        <v>7533.83</v>
      </c>
      <c r="U390" s="1091">
        <v>5874.71</v>
      </c>
      <c r="V390" s="1091">
        <v>5874.71</v>
      </c>
    </row>
    <row r="391" spans="1:22" x14ac:dyDescent="0.25">
      <c r="A391">
        <v>4088200100</v>
      </c>
      <c r="B391" s="1087">
        <v>2</v>
      </c>
      <c r="C391" s="1087">
        <v>5</v>
      </c>
      <c r="D391" s="1088">
        <v>2</v>
      </c>
      <c r="E391" s="1087" t="s">
        <v>2418</v>
      </c>
      <c r="F391" s="1087">
        <v>143</v>
      </c>
      <c r="G391" s="1087" t="s">
        <v>711</v>
      </c>
      <c r="H391" s="1089">
        <v>1</v>
      </c>
      <c r="I391">
        <v>14104</v>
      </c>
      <c r="J391">
        <v>1</v>
      </c>
      <c r="K391">
        <v>2020</v>
      </c>
      <c r="L391" s="1090">
        <v>2</v>
      </c>
      <c r="M391" s="1090">
        <v>2</v>
      </c>
      <c r="N391" t="s">
        <v>2419</v>
      </c>
      <c r="O391">
        <v>13</v>
      </c>
      <c r="P391">
        <v>23221.3</v>
      </c>
      <c r="Q391">
        <v>0</v>
      </c>
      <c r="R391">
        <v>23221.3</v>
      </c>
      <c r="S391">
        <v>15972.42</v>
      </c>
      <c r="T391">
        <v>15972.42</v>
      </c>
      <c r="U391" s="1091">
        <v>12374.3</v>
      </c>
      <c r="V391" s="1091">
        <v>12374.3</v>
      </c>
    </row>
    <row r="392" spans="1:22" x14ac:dyDescent="0.25">
      <c r="A392">
        <v>4088200100</v>
      </c>
      <c r="B392" s="1087">
        <v>2</v>
      </c>
      <c r="C392" s="1087">
        <v>5</v>
      </c>
      <c r="D392" s="1088">
        <v>2</v>
      </c>
      <c r="E392" s="1087" t="s">
        <v>2418</v>
      </c>
      <c r="F392" s="1087">
        <v>143</v>
      </c>
      <c r="G392" s="1087" t="s">
        <v>711</v>
      </c>
      <c r="H392" s="1089">
        <v>1</v>
      </c>
      <c r="I392">
        <v>14104</v>
      </c>
      <c r="J392">
        <v>1</v>
      </c>
      <c r="K392">
        <v>2020</v>
      </c>
      <c r="L392" s="1090">
        <v>2</v>
      </c>
      <c r="M392" s="1090">
        <v>2</v>
      </c>
      <c r="N392" t="s">
        <v>2419</v>
      </c>
      <c r="O392">
        <v>13</v>
      </c>
      <c r="P392">
        <v>7074.51</v>
      </c>
      <c r="Q392">
        <v>0</v>
      </c>
      <c r="R392">
        <v>7074.51</v>
      </c>
      <c r="S392">
        <v>5604.76</v>
      </c>
      <c r="T392">
        <v>5604.76</v>
      </c>
      <c r="U392" s="1091">
        <v>4419.3599999999997</v>
      </c>
      <c r="V392" s="1091">
        <v>4419.3599999999997</v>
      </c>
    </row>
    <row r="393" spans="1:22" x14ac:dyDescent="0.25">
      <c r="A393">
        <v>4088200100</v>
      </c>
      <c r="B393" s="1087">
        <v>2</v>
      </c>
      <c r="C393" s="1087">
        <v>5</v>
      </c>
      <c r="D393" s="1088">
        <v>2</v>
      </c>
      <c r="E393" s="1087" t="s">
        <v>2418</v>
      </c>
      <c r="F393" s="1087">
        <v>143</v>
      </c>
      <c r="G393" s="1087" t="s">
        <v>711</v>
      </c>
      <c r="H393" s="1089">
        <v>1</v>
      </c>
      <c r="I393">
        <v>14104</v>
      </c>
      <c r="J393">
        <v>1</v>
      </c>
      <c r="K393">
        <v>2020</v>
      </c>
      <c r="L393" s="1090">
        <v>2</v>
      </c>
      <c r="M393" s="1090">
        <v>2</v>
      </c>
      <c r="N393" t="s">
        <v>2419</v>
      </c>
      <c r="O393">
        <v>13</v>
      </c>
      <c r="P393">
        <v>12636.56</v>
      </c>
      <c r="Q393">
        <v>-3000</v>
      </c>
      <c r="R393">
        <v>9636.56</v>
      </c>
      <c r="S393">
        <v>9049.1</v>
      </c>
      <c r="T393">
        <v>9049.1</v>
      </c>
      <c r="U393" s="1091">
        <v>7095.82</v>
      </c>
      <c r="V393" s="1091">
        <v>7095.82</v>
      </c>
    </row>
    <row r="394" spans="1:22" x14ac:dyDescent="0.25">
      <c r="A394">
        <v>4088200100</v>
      </c>
      <c r="B394" s="1087">
        <v>2</v>
      </c>
      <c r="C394" s="1087">
        <v>5</v>
      </c>
      <c r="D394" s="1088">
        <v>2</v>
      </c>
      <c r="E394" s="1087" t="s">
        <v>2418</v>
      </c>
      <c r="F394" s="1087">
        <v>143</v>
      </c>
      <c r="G394" s="1087" t="s">
        <v>711</v>
      </c>
      <c r="H394" s="1089">
        <v>1</v>
      </c>
      <c r="I394">
        <v>14104</v>
      </c>
      <c r="J394">
        <v>1</v>
      </c>
      <c r="K394">
        <v>2020</v>
      </c>
      <c r="L394" s="1090">
        <v>2</v>
      </c>
      <c r="M394" s="1090">
        <v>2</v>
      </c>
      <c r="N394" t="s">
        <v>2419</v>
      </c>
      <c r="O394">
        <v>13</v>
      </c>
      <c r="P394">
        <v>0</v>
      </c>
      <c r="Q394">
        <v>0</v>
      </c>
      <c r="R394">
        <v>0</v>
      </c>
      <c r="S394">
        <v>0</v>
      </c>
      <c r="T394">
        <v>0</v>
      </c>
      <c r="U394" s="1091">
        <v>0</v>
      </c>
      <c r="V394" s="1091">
        <v>0</v>
      </c>
    </row>
    <row r="395" spans="1:22" x14ac:dyDescent="0.25">
      <c r="A395">
        <v>4088200100</v>
      </c>
      <c r="B395" s="1087">
        <v>2</v>
      </c>
      <c r="C395" s="1087">
        <v>5</v>
      </c>
      <c r="D395" s="1088">
        <v>2</v>
      </c>
      <c r="E395" s="1087" t="s">
        <v>2418</v>
      </c>
      <c r="F395" s="1087">
        <v>143</v>
      </c>
      <c r="G395" s="1087" t="s">
        <v>711</v>
      </c>
      <c r="H395" s="1089">
        <v>1</v>
      </c>
      <c r="I395">
        <v>14104</v>
      </c>
      <c r="J395">
        <v>1</v>
      </c>
      <c r="K395">
        <v>2020</v>
      </c>
      <c r="L395" s="1090">
        <v>2</v>
      </c>
      <c r="M395" s="1090">
        <v>2</v>
      </c>
      <c r="N395" t="s">
        <v>2419</v>
      </c>
      <c r="O395">
        <v>13</v>
      </c>
      <c r="P395">
        <v>0</v>
      </c>
      <c r="Q395">
        <v>0</v>
      </c>
      <c r="R395">
        <v>0</v>
      </c>
      <c r="S395">
        <v>0</v>
      </c>
      <c r="T395">
        <v>0</v>
      </c>
      <c r="U395" s="1091">
        <v>0</v>
      </c>
      <c r="V395" s="1091">
        <v>0</v>
      </c>
    </row>
    <row r="396" spans="1:22" x14ac:dyDescent="0.25">
      <c r="A396">
        <v>4088200100</v>
      </c>
      <c r="B396" s="1087">
        <v>2</v>
      </c>
      <c r="C396" s="1087">
        <v>5</v>
      </c>
      <c r="D396" s="1088">
        <v>2</v>
      </c>
      <c r="E396" s="1087" t="s">
        <v>2418</v>
      </c>
      <c r="F396" s="1087">
        <v>143</v>
      </c>
      <c r="G396" s="1087" t="s">
        <v>711</v>
      </c>
      <c r="H396" s="1089">
        <v>1</v>
      </c>
      <c r="I396">
        <v>14104</v>
      </c>
      <c r="J396">
        <v>1</v>
      </c>
      <c r="K396">
        <v>2020</v>
      </c>
      <c r="L396" s="1090">
        <v>2</v>
      </c>
      <c r="M396" s="1090">
        <v>2</v>
      </c>
      <c r="N396" t="s">
        <v>2419</v>
      </c>
      <c r="O396">
        <v>13</v>
      </c>
      <c r="P396">
        <v>0</v>
      </c>
      <c r="Q396">
        <v>0</v>
      </c>
      <c r="R396">
        <v>0</v>
      </c>
      <c r="S396">
        <v>3900.61</v>
      </c>
      <c r="T396">
        <v>3900.61</v>
      </c>
      <c r="U396" s="1091">
        <v>0</v>
      </c>
      <c r="V396" s="1091">
        <v>0</v>
      </c>
    </row>
    <row r="397" spans="1:22" x14ac:dyDescent="0.25">
      <c r="A397">
        <v>4088200100</v>
      </c>
      <c r="B397" s="1087">
        <v>2</v>
      </c>
      <c r="C397" s="1087">
        <v>5</v>
      </c>
      <c r="D397" s="1088">
        <v>2</v>
      </c>
      <c r="E397" s="1087" t="s">
        <v>2418</v>
      </c>
      <c r="F397" s="1087">
        <v>143</v>
      </c>
      <c r="G397" s="1087" t="s">
        <v>711</v>
      </c>
      <c r="H397" s="1089">
        <v>1</v>
      </c>
      <c r="I397">
        <v>14104</v>
      </c>
      <c r="J397">
        <v>1</v>
      </c>
      <c r="K397">
        <v>2020</v>
      </c>
      <c r="L397" s="1090">
        <v>2</v>
      </c>
      <c r="M397" s="1090">
        <v>2</v>
      </c>
      <c r="N397" t="s">
        <v>2419</v>
      </c>
      <c r="O397">
        <v>13</v>
      </c>
      <c r="P397">
        <v>0</v>
      </c>
      <c r="Q397">
        <v>3930</v>
      </c>
      <c r="R397">
        <v>3930</v>
      </c>
      <c r="S397">
        <v>0</v>
      </c>
      <c r="T397">
        <v>0</v>
      </c>
      <c r="U397" s="1091">
        <v>0</v>
      </c>
      <c r="V397" s="1091">
        <v>0</v>
      </c>
    </row>
    <row r="398" spans="1:22" x14ac:dyDescent="0.25">
      <c r="A398">
        <v>4088200100</v>
      </c>
      <c r="B398" s="1087">
        <v>2</v>
      </c>
      <c r="C398" s="1087">
        <v>5</v>
      </c>
      <c r="D398" s="1088">
        <v>2</v>
      </c>
      <c r="E398" s="1087" t="s">
        <v>2418</v>
      </c>
      <c r="F398" s="1087">
        <v>143</v>
      </c>
      <c r="G398" s="1087" t="s">
        <v>711</v>
      </c>
      <c r="H398" s="1089">
        <v>1</v>
      </c>
      <c r="I398">
        <v>14105</v>
      </c>
      <c r="J398">
        <v>1</v>
      </c>
      <c r="K398">
        <v>2020</v>
      </c>
      <c r="L398" s="1090">
        <v>1</v>
      </c>
      <c r="M398" s="1090">
        <v>1</v>
      </c>
      <c r="N398" t="s">
        <v>2421</v>
      </c>
      <c r="O398">
        <v>13</v>
      </c>
      <c r="P398">
        <v>2868.97</v>
      </c>
      <c r="Q398">
        <v>0</v>
      </c>
      <c r="R398">
        <v>2868.97</v>
      </c>
      <c r="S398">
        <v>2220.7199999999998</v>
      </c>
      <c r="T398">
        <v>2220.7199999999998</v>
      </c>
      <c r="U398" s="1091">
        <v>1727.2</v>
      </c>
      <c r="V398" s="1091">
        <v>1727.2</v>
      </c>
    </row>
    <row r="399" spans="1:22" x14ac:dyDescent="0.25">
      <c r="A399">
        <v>4088200100</v>
      </c>
      <c r="B399" s="1087">
        <v>2</v>
      </c>
      <c r="C399" s="1087">
        <v>5</v>
      </c>
      <c r="D399" s="1088">
        <v>2</v>
      </c>
      <c r="E399" s="1087" t="s">
        <v>2418</v>
      </c>
      <c r="F399" s="1087">
        <v>143</v>
      </c>
      <c r="G399" s="1087" t="s">
        <v>711</v>
      </c>
      <c r="H399" s="1089">
        <v>1</v>
      </c>
      <c r="I399">
        <v>14105</v>
      </c>
      <c r="J399">
        <v>1</v>
      </c>
      <c r="K399">
        <v>2020</v>
      </c>
      <c r="L399" s="1090">
        <v>1</v>
      </c>
      <c r="M399" s="1090">
        <v>1</v>
      </c>
      <c r="N399" t="s">
        <v>2421</v>
      </c>
      <c r="O399">
        <v>13</v>
      </c>
      <c r="P399">
        <v>12560.51</v>
      </c>
      <c r="Q399">
        <v>0</v>
      </c>
      <c r="R399">
        <v>12560.51</v>
      </c>
      <c r="S399">
        <v>9049.1</v>
      </c>
      <c r="T399">
        <v>9049.1</v>
      </c>
      <c r="U399" s="1091">
        <v>7095.82</v>
      </c>
      <c r="V399" s="1091">
        <v>7095.82</v>
      </c>
    </row>
    <row r="400" spans="1:22" x14ac:dyDescent="0.25">
      <c r="A400">
        <v>4088200100</v>
      </c>
      <c r="B400" s="1087">
        <v>2</v>
      </c>
      <c r="C400" s="1087">
        <v>5</v>
      </c>
      <c r="D400" s="1088">
        <v>2</v>
      </c>
      <c r="E400" s="1087" t="s">
        <v>2418</v>
      </c>
      <c r="F400" s="1087">
        <v>143</v>
      </c>
      <c r="G400" s="1087" t="s">
        <v>711</v>
      </c>
      <c r="H400" s="1089">
        <v>1</v>
      </c>
      <c r="I400">
        <v>14105</v>
      </c>
      <c r="J400">
        <v>1</v>
      </c>
      <c r="K400">
        <v>2020</v>
      </c>
      <c r="L400" s="1090">
        <v>1</v>
      </c>
      <c r="M400" s="1090">
        <v>1</v>
      </c>
      <c r="N400" t="s">
        <v>2421</v>
      </c>
      <c r="O400">
        <v>13</v>
      </c>
      <c r="P400">
        <v>23081.55</v>
      </c>
      <c r="Q400">
        <v>0</v>
      </c>
      <c r="R400">
        <v>23081.55</v>
      </c>
      <c r="S400">
        <v>15972.42</v>
      </c>
      <c r="T400">
        <v>15972.42</v>
      </c>
      <c r="U400" s="1091">
        <v>12374.3</v>
      </c>
      <c r="V400" s="1091">
        <v>12374.3</v>
      </c>
    </row>
    <row r="401" spans="1:22" x14ac:dyDescent="0.25">
      <c r="A401">
        <v>4088200100</v>
      </c>
      <c r="B401" s="1087">
        <v>2</v>
      </c>
      <c r="C401" s="1087">
        <v>5</v>
      </c>
      <c r="D401" s="1088">
        <v>2</v>
      </c>
      <c r="E401" s="1087" t="s">
        <v>2418</v>
      </c>
      <c r="F401" s="1087">
        <v>143</v>
      </c>
      <c r="G401" s="1087" t="s">
        <v>711</v>
      </c>
      <c r="H401" s="1089">
        <v>1</v>
      </c>
      <c r="I401">
        <v>14105</v>
      </c>
      <c r="J401">
        <v>1</v>
      </c>
      <c r="K401">
        <v>2020</v>
      </c>
      <c r="L401" s="1090">
        <v>1</v>
      </c>
      <c r="M401" s="1090">
        <v>1</v>
      </c>
      <c r="N401" t="s">
        <v>2421</v>
      </c>
      <c r="O401">
        <v>13</v>
      </c>
      <c r="P401">
        <v>31423.89</v>
      </c>
      <c r="Q401">
        <v>-4070</v>
      </c>
      <c r="R401">
        <v>27353.89</v>
      </c>
      <c r="S401">
        <v>23104.59</v>
      </c>
      <c r="T401">
        <v>23104.59</v>
      </c>
      <c r="U401" s="1091">
        <v>18040.59</v>
      </c>
      <c r="V401" s="1091">
        <v>18040.59</v>
      </c>
    </row>
    <row r="402" spans="1:22" x14ac:dyDescent="0.25">
      <c r="A402">
        <v>4088200100</v>
      </c>
      <c r="B402" s="1087">
        <v>2</v>
      </c>
      <c r="C402" s="1087">
        <v>5</v>
      </c>
      <c r="D402" s="1088">
        <v>2</v>
      </c>
      <c r="E402" s="1087" t="s">
        <v>2418</v>
      </c>
      <c r="F402" s="1087">
        <v>143</v>
      </c>
      <c r="G402" s="1087" t="s">
        <v>711</v>
      </c>
      <c r="H402" s="1089">
        <v>1</v>
      </c>
      <c r="I402">
        <v>14105</v>
      </c>
      <c r="J402">
        <v>1</v>
      </c>
      <c r="K402">
        <v>2020</v>
      </c>
      <c r="L402" s="1090">
        <v>1</v>
      </c>
      <c r="M402" s="1090">
        <v>1</v>
      </c>
      <c r="N402" t="s">
        <v>2421</v>
      </c>
      <c r="O402">
        <v>13</v>
      </c>
      <c r="P402">
        <v>20846.990000000002</v>
      </c>
      <c r="Q402">
        <v>0</v>
      </c>
      <c r="R402">
        <v>20846.990000000002</v>
      </c>
      <c r="S402">
        <v>17160.57</v>
      </c>
      <c r="T402">
        <v>17160.57</v>
      </c>
      <c r="U402" s="1091">
        <v>13259.96</v>
      </c>
      <c r="V402" s="1091">
        <v>13259.96</v>
      </c>
    </row>
    <row r="403" spans="1:22" x14ac:dyDescent="0.25">
      <c r="A403">
        <v>4088200100</v>
      </c>
      <c r="B403" s="1087">
        <v>2</v>
      </c>
      <c r="C403" s="1087">
        <v>5</v>
      </c>
      <c r="D403" s="1088">
        <v>2</v>
      </c>
      <c r="E403" s="1087" t="s">
        <v>2418</v>
      </c>
      <c r="F403" s="1087">
        <v>143</v>
      </c>
      <c r="G403" s="1087" t="s">
        <v>711</v>
      </c>
      <c r="H403" s="1089">
        <v>1</v>
      </c>
      <c r="I403">
        <v>14105</v>
      </c>
      <c r="J403">
        <v>1</v>
      </c>
      <c r="K403">
        <v>2020</v>
      </c>
      <c r="L403" s="1090">
        <v>1</v>
      </c>
      <c r="M403" s="1090">
        <v>1</v>
      </c>
      <c r="N403" t="s">
        <v>2421</v>
      </c>
      <c r="O403">
        <v>13</v>
      </c>
      <c r="P403">
        <v>1062.78</v>
      </c>
      <c r="Q403">
        <v>0</v>
      </c>
      <c r="R403">
        <v>1062.78</v>
      </c>
      <c r="S403">
        <v>819</v>
      </c>
      <c r="T403">
        <v>819</v>
      </c>
      <c r="U403" s="1091">
        <v>637</v>
      </c>
      <c r="V403" s="1091">
        <v>637</v>
      </c>
    </row>
    <row r="404" spans="1:22" x14ac:dyDescent="0.25">
      <c r="A404">
        <v>4088200100</v>
      </c>
      <c r="B404" s="1087">
        <v>2</v>
      </c>
      <c r="C404" s="1087">
        <v>5</v>
      </c>
      <c r="D404" s="1088">
        <v>2</v>
      </c>
      <c r="E404" s="1087" t="s">
        <v>2418</v>
      </c>
      <c r="F404" s="1087">
        <v>143</v>
      </c>
      <c r="G404" s="1087" t="s">
        <v>711</v>
      </c>
      <c r="H404" s="1089">
        <v>1</v>
      </c>
      <c r="I404">
        <v>14105</v>
      </c>
      <c r="J404">
        <v>1</v>
      </c>
      <c r="K404">
        <v>2020</v>
      </c>
      <c r="L404" s="1090">
        <v>1</v>
      </c>
      <c r="M404" s="1090">
        <v>1</v>
      </c>
      <c r="N404" t="s">
        <v>2421</v>
      </c>
      <c r="O404">
        <v>13</v>
      </c>
      <c r="P404">
        <v>2863.36</v>
      </c>
      <c r="Q404">
        <v>0</v>
      </c>
      <c r="R404">
        <v>2863.36</v>
      </c>
      <c r="S404">
        <v>2310.14</v>
      </c>
      <c r="T404">
        <v>2310.14</v>
      </c>
      <c r="U404" s="1091">
        <v>1795.41</v>
      </c>
      <c r="V404" s="1091">
        <v>1795.41</v>
      </c>
    </row>
    <row r="405" spans="1:22" x14ac:dyDescent="0.25">
      <c r="A405">
        <v>4088200100</v>
      </c>
      <c r="B405" s="1087">
        <v>2</v>
      </c>
      <c r="C405" s="1087">
        <v>5</v>
      </c>
      <c r="D405" s="1088">
        <v>2</v>
      </c>
      <c r="E405" s="1087" t="s">
        <v>2418</v>
      </c>
      <c r="F405" s="1087">
        <v>143</v>
      </c>
      <c r="G405" s="1087" t="s">
        <v>711</v>
      </c>
      <c r="H405" s="1089">
        <v>1</v>
      </c>
      <c r="I405">
        <v>14105</v>
      </c>
      <c r="J405">
        <v>1</v>
      </c>
      <c r="K405">
        <v>2020</v>
      </c>
      <c r="L405" s="1090">
        <v>1</v>
      </c>
      <c r="M405" s="1090">
        <v>1</v>
      </c>
      <c r="N405" t="s">
        <v>2421</v>
      </c>
      <c r="O405">
        <v>13</v>
      </c>
      <c r="P405">
        <v>1927.91</v>
      </c>
      <c r="Q405">
        <v>0</v>
      </c>
      <c r="R405">
        <v>1927.91</v>
      </c>
      <c r="S405">
        <v>1499.42</v>
      </c>
      <c r="T405">
        <v>1499.42</v>
      </c>
      <c r="U405" s="1091">
        <v>1166.5</v>
      </c>
      <c r="V405" s="1091">
        <v>1166.5</v>
      </c>
    </row>
    <row r="406" spans="1:22" x14ac:dyDescent="0.25">
      <c r="A406">
        <v>4088200100</v>
      </c>
      <c r="B406" s="1087">
        <v>2</v>
      </c>
      <c r="C406" s="1087">
        <v>5</v>
      </c>
      <c r="D406" s="1088">
        <v>2</v>
      </c>
      <c r="E406" s="1087" t="s">
        <v>2418</v>
      </c>
      <c r="F406" s="1087">
        <v>143</v>
      </c>
      <c r="G406" s="1087" t="s">
        <v>711</v>
      </c>
      <c r="H406" s="1089">
        <v>1</v>
      </c>
      <c r="I406">
        <v>14105</v>
      </c>
      <c r="J406">
        <v>1</v>
      </c>
      <c r="K406">
        <v>2020</v>
      </c>
      <c r="L406" s="1090">
        <v>1</v>
      </c>
      <c r="M406" s="1090">
        <v>1</v>
      </c>
      <c r="N406" t="s">
        <v>2421</v>
      </c>
      <c r="O406">
        <v>13</v>
      </c>
      <c r="P406">
        <v>46700.97</v>
      </c>
      <c r="Q406">
        <v>-3000</v>
      </c>
      <c r="R406">
        <v>43700.97</v>
      </c>
      <c r="S406">
        <v>35112.129999999997</v>
      </c>
      <c r="T406">
        <v>35112.129999999997</v>
      </c>
      <c r="U406" s="1091">
        <v>27496.080000000002</v>
      </c>
      <c r="V406" s="1091">
        <v>27496.080000000002</v>
      </c>
    </row>
    <row r="407" spans="1:22" x14ac:dyDescent="0.25">
      <c r="A407">
        <v>4088200100</v>
      </c>
      <c r="B407" s="1087">
        <v>2</v>
      </c>
      <c r="C407" s="1087">
        <v>5</v>
      </c>
      <c r="D407" s="1088">
        <v>2</v>
      </c>
      <c r="E407" s="1087" t="s">
        <v>2418</v>
      </c>
      <c r="F407" s="1087">
        <v>143</v>
      </c>
      <c r="G407" s="1087" t="s">
        <v>711</v>
      </c>
      <c r="H407" s="1089">
        <v>1</v>
      </c>
      <c r="I407">
        <v>14105</v>
      </c>
      <c r="J407">
        <v>1</v>
      </c>
      <c r="K407">
        <v>2020</v>
      </c>
      <c r="L407" s="1090">
        <v>1</v>
      </c>
      <c r="M407" s="1090">
        <v>1</v>
      </c>
      <c r="N407" t="s">
        <v>2421</v>
      </c>
      <c r="O407">
        <v>13</v>
      </c>
      <c r="P407">
        <v>7031.94</v>
      </c>
      <c r="Q407">
        <v>0</v>
      </c>
      <c r="R407">
        <v>7031.94</v>
      </c>
      <c r="S407">
        <v>5604.76</v>
      </c>
      <c r="T407">
        <v>5604.76</v>
      </c>
      <c r="U407" s="1091">
        <v>4419.3599999999997</v>
      </c>
      <c r="V407" s="1091">
        <v>4419.3599999999997</v>
      </c>
    </row>
    <row r="408" spans="1:22" x14ac:dyDescent="0.25">
      <c r="A408">
        <v>4088200100</v>
      </c>
      <c r="B408" s="1087">
        <v>2</v>
      </c>
      <c r="C408" s="1087">
        <v>5</v>
      </c>
      <c r="D408" s="1088">
        <v>2</v>
      </c>
      <c r="E408" s="1087" t="s">
        <v>2418</v>
      </c>
      <c r="F408" s="1087">
        <v>143</v>
      </c>
      <c r="G408" s="1087" t="s">
        <v>711</v>
      </c>
      <c r="H408" s="1089">
        <v>1</v>
      </c>
      <c r="I408">
        <v>14105</v>
      </c>
      <c r="J408">
        <v>1</v>
      </c>
      <c r="K408">
        <v>2020</v>
      </c>
      <c r="L408" s="1090">
        <v>1</v>
      </c>
      <c r="M408" s="1090">
        <v>1</v>
      </c>
      <c r="N408" t="s">
        <v>2421</v>
      </c>
      <c r="O408">
        <v>13</v>
      </c>
      <c r="P408">
        <v>18901.990000000002</v>
      </c>
      <c r="Q408">
        <v>0</v>
      </c>
      <c r="R408">
        <v>18901.990000000002</v>
      </c>
      <c r="S408">
        <v>16006.6</v>
      </c>
      <c r="T408">
        <v>16006.6</v>
      </c>
      <c r="U408" s="1091">
        <v>12370.46</v>
      </c>
      <c r="V408" s="1091">
        <v>12370.46</v>
      </c>
    </row>
    <row r="409" spans="1:22" x14ac:dyDescent="0.25">
      <c r="A409">
        <v>4088200100</v>
      </c>
      <c r="B409" s="1087">
        <v>2</v>
      </c>
      <c r="C409" s="1087">
        <v>5</v>
      </c>
      <c r="D409" s="1088">
        <v>2</v>
      </c>
      <c r="E409" s="1087" t="s">
        <v>2418</v>
      </c>
      <c r="F409" s="1087">
        <v>143</v>
      </c>
      <c r="G409" s="1087" t="s">
        <v>711</v>
      </c>
      <c r="H409" s="1089">
        <v>1</v>
      </c>
      <c r="I409">
        <v>14105</v>
      </c>
      <c r="J409">
        <v>1</v>
      </c>
      <c r="K409">
        <v>2020</v>
      </c>
      <c r="L409" s="1090">
        <v>1</v>
      </c>
      <c r="M409" s="1090">
        <v>1</v>
      </c>
      <c r="N409" t="s">
        <v>2421</v>
      </c>
      <c r="O409">
        <v>13</v>
      </c>
      <c r="P409">
        <v>3252.64</v>
      </c>
      <c r="Q409">
        <v>0</v>
      </c>
      <c r="R409">
        <v>3252.64</v>
      </c>
      <c r="S409">
        <v>2543.58</v>
      </c>
      <c r="T409">
        <v>2543.58</v>
      </c>
      <c r="U409" s="1091">
        <v>1978.34</v>
      </c>
      <c r="V409" s="1091">
        <v>1978.34</v>
      </c>
    </row>
    <row r="410" spans="1:22" x14ac:dyDescent="0.25">
      <c r="A410">
        <v>4088200100</v>
      </c>
      <c r="B410" s="1087">
        <v>2</v>
      </c>
      <c r="C410" s="1087">
        <v>5</v>
      </c>
      <c r="D410" s="1088">
        <v>2</v>
      </c>
      <c r="E410" s="1087" t="s">
        <v>2418</v>
      </c>
      <c r="F410" s="1087">
        <v>143</v>
      </c>
      <c r="G410" s="1087" t="s">
        <v>711</v>
      </c>
      <c r="H410" s="1089">
        <v>1</v>
      </c>
      <c r="I410">
        <v>14105</v>
      </c>
      <c r="J410">
        <v>1</v>
      </c>
      <c r="K410">
        <v>2020</v>
      </c>
      <c r="L410" s="1090">
        <v>1</v>
      </c>
      <c r="M410" s="1090">
        <v>1</v>
      </c>
      <c r="N410" t="s">
        <v>2421</v>
      </c>
      <c r="O410">
        <v>13</v>
      </c>
      <c r="P410">
        <v>2763.82</v>
      </c>
      <c r="Q410">
        <v>0</v>
      </c>
      <c r="R410">
        <v>2763.82</v>
      </c>
      <c r="S410">
        <v>2166.3200000000002</v>
      </c>
      <c r="T410">
        <v>2166.3200000000002</v>
      </c>
      <c r="U410" s="1091">
        <v>1696.12</v>
      </c>
      <c r="V410" s="1091">
        <v>1696.12</v>
      </c>
    </row>
    <row r="411" spans="1:22" x14ac:dyDescent="0.25">
      <c r="A411">
        <v>4088200100</v>
      </c>
      <c r="B411" s="1087">
        <v>2</v>
      </c>
      <c r="C411" s="1087">
        <v>5</v>
      </c>
      <c r="D411" s="1088">
        <v>2</v>
      </c>
      <c r="E411" s="1087" t="s">
        <v>2418</v>
      </c>
      <c r="F411" s="1087">
        <v>143</v>
      </c>
      <c r="G411" s="1087" t="s">
        <v>711</v>
      </c>
      <c r="H411" s="1089">
        <v>1</v>
      </c>
      <c r="I411">
        <v>14105</v>
      </c>
      <c r="J411">
        <v>1</v>
      </c>
      <c r="K411">
        <v>2020</v>
      </c>
      <c r="L411" s="1090">
        <v>1</v>
      </c>
      <c r="M411" s="1090">
        <v>1</v>
      </c>
      <c r="N411" t="s">
        <v>2421</v>
      </c>
      <c r="O411">
        <v>13</v>
      </c>
      <c r="P411">
        <v>12526.18</v>
      </c>
      <c r="Q411">
        <v>0</v>
      </c>
      <c r="R411">
        <v>12526.18</v>
      </c>
      <c r="S411">
        <v>7533.83</v>
      </c>
      <c r="T411">
        <v>7533.83</v>
      </c>
      <c r="U411" s="1091">
        <v>5874.71</v>
      </c>
      <c r="V411" s="1091">
        <v>5874.71</v>
      </c>
    </row>
    <row r="412" spans="1:22" x14ac:dyDescent="0.25">
      <c r="A412">
        <v>4088200100</v>
      </c>
      <c r="B412" s="1087">
        <v>2</v>
      </c>
      <c r="C412" s="1087">
        <v>5</v>
      </c>
      <c r="D412" s="1088">
        <v>2</v>
      </c>
      <c r="E412" s="1087" t="s">
        <v>2418</v>
      </c>
      <c r="F412" s="1087">
        <v>143</v>
      </c>
      <c r="G412" s="1087" t="s">
        <v>711</v>
      </c>
      <c r="H412" s="1089">
        <v>1</v>
      </c>
      <c r="I412">
        <v>14105</v>
      </c>
      <c r="J412">
        <v>1</v>
      </c>
      <c r="K412">
        <v>2020</v>
      </c>
      <c r="L412" s="1090">
        <v>1</v>
      </c>
      <c r="M412" s="1090">
        <v>1</v>
      </c>
      <c r="N412" t="s">
        <v>2421</v>
      </c>
      <c r="O412">
        <v>13</v>
      </c>
      <c r="P412">
        <v>3745.22</v>
      </c>
      <c r="Q412">
        <v>0</v>
      </c>
      <c r="R412">
        <v>3745.22</v>
      </c>
      <c r="S412">
        <v>2888.19</v>
      </c>
      <c r="T412">
        <v>2888.19</v>
      </c>
      <c r="U412" s="1091">
        <v>2246.31</v>
      </c>
      <c r="V412" s="1091">
        <v>2246.31</v>
      </c>
    </row>
    <row r="413" spans="1:22" x14ac:dyDescent="0.25">
      <c r="A413">
        <v>4088200100</v>
      </c>
      <c r="B413" s="1087">
        <v>2</v>
      </c>
      <c r="C413" s="1087">
        <v>5</v>
      </c>
      <c r="D413" s="1088">
        <v>2</v>
      </c>
      <c r="E413" s="1087" t="s">
        <v>2418</v>
      </c>
      <c r="F413" s="1087">
        <v>143</v>
      </c>
      <c r="G413" s="1087" t="s">
        <v>711</v>
      </c>
      <c r="H413" s="1089">
        <v>1</v>
      </c>
      <c r="I413">
        <v>14105</v>
      </c>
      <c r="J413">
        <v>1</v>
      </c>
      <c r="K413">
        <v>2020</v>
      </c>
      <c r="L413" s="1090">
        <v>1</v>
      </c>
      <c r="M413" s="1090">
        <v>1</v>
      </c>
      <c r="N413" t="s">
        <v>2421</v>
      </c>
      <c r="O413">
        <v>13</v>
      </c>
      <c r="P413">
        <v>919.71</v>
      </c>
      <c r="Q413">
        <v>0</v>
      </c>
      <c r="R413">
        <v>919.71</v>
      </c>
      <c r="S413">
        <v>708.86</v>
      </c>
      <c r="T413">
        <v>708.86</v>
      </c>
      <c r="U413" s="1091">
        <v>551.34</v>
      </c>
      <c r="V413" s="1091">
        <v>551.34</v>
      </c>
    </row>
    <row r="414" spans="1:22" x14ac:dyDescent="0.25">
      <c r="A414">
        <v>4088200100</v>
      </c>
      <c r="B414" s="1087">
        <v>2</v>
      </c>
      <c r="C414" s="1087">
        <v>5</v>
      </c>
      <c r="D414" s="1088">
        <v>2</v>
      </c>
      <c r="E414" s="1087" t="s">
        <v>2418</v>
      </c>
      <c r="F414" s="1087">
        <v>143</v>
      </c>
      <c r="G414" s="1087" t="s">
        <v>711</v>
      </c>
      <c r="H414" s="1089">
        <v>1</v>
      </c>
      <c r="I414">
        <v>14105</v>
      </c>
      <c r="J414">
        <v>1</v>
      </c>
      <c r="K414">
        <v>2020</v>
      </c>
      <c r="L414" s="1090">
        <v>1</v>
      </c>
      <c r="M414" s="1090">
        <v>1</v>
      </c>
      <c r="N414" t="s">
        <v>2421</v>
      </c>
      <c r="O414">
        <v>13</v>
      </c>
      <c r="P414">
        <v>2486.6999999999998</v>
      </c>
      <c r="Q414">
        <v>0</v>
      </c>
      <c r="R414">
        <v>2486.6999999999998</v>
      </c>
      <c r="S414">
        <v>1736.03</v>
      </c>
      <c r="T414">
        <v>1736.03</v>
      </c>
      <c r="U414" s="1091">
        <v>1374.62</v>
      </c>
      <c r="V414" s="1091">
        <v>1374.62</v>
      </c>
    </row>
    <row r="415" spans="1:22" x14ac:dyDescent="0.25">
      <c r="A415">
        <v>4088200100</v>
      </c>
      <c r="B415" s="1087">
        <v>2</v>
      </c>
      <c r="C415" s="1087">
        <v>5</v>
      </c>
      <c r="D415" s="1088">
        <v>2</v>
      </c>
      <c r="E415" s="1087" t="s">
        <v>2418</v>
      </c>
      <c r="F415" s="1087">
        <v>143</v>
      </c>
      <c r="G415" s="1087" t="s">
        <v>711</v>
      </c>
      <c r="H415" s="1089">
        <v>1</v>
      </c>
      <c r="I415">
        <v>14106</v>
      </c>
      <c r="J415">
        <v>1</v>
      </c>
      <c r="K415">
        <v>2020</v>
      </c>
      <c r="L415" s="1090">
        <v>2</v>
      </c>
      <c r="M415" s="1090">
        <v>2</v>
      </c>
      <c r="N415" t="s">
        <v>2419</v>
      </c>
      <c r="O415">
        <v>13</v>
      </c>
      <c r="P415">
        <v>104838.57</v>
      </c>
      <c r="Q415">
        <v>-19000</v>
      </c>
      <c r="R415">
        <v>85838.57</v>
      </c>
      <c r="S415">
        <v>85801.73</v>
      </c>
      <c r="T415">
        <v>85801.73</v>
      </c>
      <c r="U415" s="1091">
        <v>66298.66</v>
      </c>
      <c r="V415" s="1091">
        <v>66298.66</v>
      </c>
    </row>
    <row r="416" spans="1:22" x14ac:dyDescent="0.25">
      <c r="A416">
        <v>4088200100</v>
      </c>
      <c r="B416" s="1087">
        <v>2</v>
      </c>
      <c r="C416" s="1087">
        <v>5</v>
      </c>
      <c r="D416" s="1088">
        <v>2</v>
      </c>
      <c r="E416" s="1087" t="s">
        <v>2418</v>
      </c>
      <c r="F416" s="1087">
        <v>143</v>
      </c>
      <c r="G416" s="1087" t="s">
        <v>711</v>
      </c>
      <c r="H416" s="1089">
        <v>1</v>
      </c>
      <c r="I416">
        <v>14106</v>
      </c>
      <c r="J416">
        <v>1</v>
      </c>
      <c r="K416">
        <v>2020</v>
      </c>
      <c r="L416" s="1090">
        <v>2</v>
      </c>
      <c r="M416" s="1090">
        <v>2</v>
      </c>
      <c r="N416" t="s">
        <v>2419</v>
      </c>
      <c r="O416">
        <v>13</v>
      </c>
      <c r="P416">
        <v>14400.44</v>
      </c>
      <c r="Q416">
        <v>0</v>
      </c>
      <c r="R416">
        <v>14400.44</v>
      </c>
      <c r="S416">
        <v>11554.95</v>
      </c>
      <c r="T416">
        <v>11554.95</v>
      </c>
      <c r="U416" s="1091">
        <v>8980.15</v>
      </c>
      <c r="V416" s="1091">
        <v>8980.15</v>
      </c>
    </row>
    <row r="417" spans="1:22" x14ac:dyDescent="0.25">
      <c r="A417">
        <v>4088200100</v>
      </c>
      <c r="B417" s="1087">
        <v>2</v>
      </c>
      <c r="C417" s="1087">
        <v>5</v>
      </c>
      <c r="D417" s="1088">
        <v>2</v>
      </c>
      <c r="E417" s="1087" t="s">
        <v>2418</v>
      </c>
      <c r="F417" s="1087">
        <v>143</v>
      </c>
      <c r="G417" s="1087" t="s">
        <v>711</v>
      </c>
      <c r="H417" s="1089">
        <v>1</v>
      </c>
      <c r="I417">
        <v>14106</v>
      </c>
      <c r="J417">
        <v>1</v>
      </c>
      <c r="K417">
        <v>2020</v>
      </c>
      <c r="L417" s="1090">
        <v>1</v>
      </c>
      <c r="M417" s="1090">
        <v>1</v>
      </c>
      <c r="N417" t="s">
        <v>2421</v>
      </c>
      <c r="O417">
        <v>13</v>
      </c>
      <c r="P417">
        <v>35362.300000000003</v>
      </c>
      <c r="Q417">
        <v>0</v>
      </c>
      <c r="R417">
        <v>35362.300000000003</v>
      </c>
      <c r="S417">
        <v>22096.46</v>
      </c>
      <c r="T417">
        <v>22096.46</v>
      </c>
      <c r="U417" s="1091">
        <v>22096.46</v>
      </c>
      <c r="V417" s="1091">
        <v>22096.46</v>
      </c>
    </row>
    <row r="418" spans="1:22" x14ac:dyDescent="0.25">
      <c r="A418">
        <v>4088200100</v>
      </c>
      <c r="B418" s="1087">
        <v>2</v>
      </c>
      <c r="C418" s="1087">
        <v>5</v>
      </c>
      <c r="D418" s="1088">
        <v>2</v>
      </c>
      <c r="E418" s="1087" t="s">
        <v>2418</v>
      </c>
      <c r="F418" s="1087">
        <v>143</v>
      </c>
      <c r="G418" s="1087" t="s">
        <v>711</v>
      </c>
      <c r="H418" s="1089">
        <v>1</v>
      </c>
      <c r="I418">
        <v>14106</v>
      </c>
      <c r="J418">
        <v>1</v>
      </c>
      <c r="K418">
        <v>2020</v>
      </c>
      <c r="L418" s="1090">
        <v>2</v>
      </c>
      <c r="M418" s="1090">
        <v>2</v>
      </c>
      <c r="N418" t="s">
        <v>2419</v>
      </c>
      <c r="O418">
        <v>13</v>
      </c>
      <c r="P418">
        <v>63164.639999999999</v>
      </c>
      <c r="Q418">
        <v>-16500</v>
      </c>
      <c r="R418">
        <v>46664.639999999999</v>
      </c>
      <c r="S418">
        <v>45246.080000000002</v>
      </c>
      <c r="T418">
        <v>45246.080000000002</v>
      </c>
      <c r="U418" s="1091">
        <v>35479.589999999997</v>
      </c>
      <c r="V418" s="1091">
        <v>35479.589999999997</v>
      </c>
    </row>
    <row r="419" spans="1:22" x14ac:dyDescent="0.25">
      <c r="A419">
        <v>4088200100</v>
      </c>
      <c r="B419" s="1087">
        <v>2</v>
      </c>
      <c r="C419" s="1087">
        <v>5</v>
      </c>
      <c r="D419" s="1088">
        <v>2</v>
      </c>
      <c r="E419" s="1087" t="s">
        <v>2418</v>
      </c>
      <c r="F419" s="1087">
        <v>143</v>
      </c>
      <c r="G419" s="1087" t="s">
        <v>711</v>
      </c>
      <c r="H419" s="1089">
        <v>1</v>
      </c>
      <c r="I419">
        <v>14106</v>
      </c>
      <c r="J419">
        <v>1</v>
      </c>
      <c r="K419">
        <v>2020</v>
      </c>
      <c r="L419" s="1090">
        <v>2</v>
      </c>
      <c r="M419" s="1090">
        <v>2</v>
      </c>
      <c r="N419" t="s">
        <v>2419</v>
      </c>
      <c r="O419">
        <v>13</v>
      </c>
      <c r="P419">
        <v>12505.92</v>
      </c>
      <c r="Q419">
        <v>-3000</v>
      </c>
      <c r="R419">
        <v>9505.92</v>
      </c>
      <c r="S419">
        <v>8680.9699999999993</v>
      </c>
      <c r="T419">
        <v>8680.9699999999993</v>
      </c>
      <c r="U419" s="1091">
        <v>6873.93</v>
      </c>
      <c r="V419" s="1091">
        <v>6873.93</v>
      </c>
    </row>
    <row r="420" spans="1:22" x14ac:dyDescent="0.25">
      <c r="A420">
        <v>4088200100</v>
      </c>
      <c r="B420" s="1087">
        <v>2</v>
      </c>
      <c r="C420" s="1087">
        <v>5</v>
      </c>
      <c r="D420" s="1088">
        <v>2</v>
      </c>
      <c r="E420" s="1087" t="s">
        <v>2418</v>
      </c>
      <c r="F420" s="1087">
        <v>143</v>
      </c>
      <c r="G420" s="1087" t="s">
        <v>711</v>
      </c>
      <c r="H420" s="1089">
        <v>1</v>
      </c>
      <c r="I420">
        <v>14106</v>
      </c>
      <c r="J420">
        <v>1</v>
      </c>
      <c r="K420">
        <v>2020</v>
      </c>
      <c r="L420" s="1090">
        <v>2</v>
      </c>
      <c r="M420" s="1090">
        <v>2</v>
      </c>
      <c r="N420" t="s">
        <v>2419</v>
      </c>
      <c r="O420">
        <v>13</v>
      </c>
      <c r="P420">
        <v>234854.82</v>
      </c>
      <c r="Q420">
        <v>-56678</v>
      </c>
      <c r="R420">
        <v>178176.82</v>
      </c>
      <c r="S420">
        <v>175557.22</v>
      </c>
      <c r="T420">
        <v>175557.22</v>
      </c>
      <c r="U420" s="1091">
        <v>137477.60999999999</v>
      </c>
      <c r="V420" s="1091">
        <v>137477.60999999999</v>
      </c>
    </row>
    <row r="421" spans="1:22" x14ac:dyDescent="0.25">
      <c r="A421">
        <v>4088200100</v>
      </c>
      <c r="B421" s="1087">
        <v>2</v>
      </c>
      <c r="C421" s="1087">
        <v>5</v>
      </c>
      <c r="D421" s="1088">
        <v>2</v>
      </c>
      <c r="E421" s="1087" t="s">
        <v>2418</v>
      </c>
      <c r="F421" s="1087">
        <v>143</v>
      </c>
      <c r="G421" s="1087" t="s">
        <v>711</v>
      </c>
      <c r="H421" s="1089">
        <v>1</v>
      </c>
      <c r="I421">
        <v>14106</v>
      </c>
      <c r="J421">
        <v>1</v>
      </c>
      <c r="K421">
        <v>2020</v>
      </c>
      <c r="L421" s="1090">
        <v>2</v>
      </c>
      <c r="M421" s="1090">
        <v>2</v>
      </c>
      <c r="N421" t="s">
        <v>2419</v>
      </c>
      <c r="O421">
        <v>13</v>
      </c>
      <c r="P421">
        <v>4625.66</v>
      </c>
      <c r="Q421">
        <v>0</v>
      </c>
      <c r="R421">
        <v>4625.66</v>
      </c>
      <c r="S421">
        <v>3544.11</v>
      </c>
      <c r="T421">
        <v>3544.11</v>
      </c>
      <c r="U421" s="1091">
        <v>2756.53</v>
      </c>
      <c r="V421" s="1091">
        <v>2756.53</v>
      </c>
    </row>
    <row r="422" spans="1:22" x14ac:dyDescent="0.25">
      <c r="A422">
        <v>4088200100</v>
      </c>
      <c r="B422" s="1087">
        <v>2</v>
      </c>
      <c r="C422" s="1087">
        <v>5</v>
      </c>
      <c r="D422" s="1088">
        <v>2</v>
      </c>
      <c r="E422" s="1087" t="s">
        <v>2418</v>
      </c>
      <c r="F422" s="1087">
        <v>143</v>
      </c>
      <c r="G422" s="1087" t="s">
        <v>711</v>
      </c>
      <c r="H422" s="1089">
        <v>1</v>
      </c>
      <c r="I422">
        <v>14106</v>
      </c>
      <c r="J422">
        <v>1</v>
      </c>
      <c r="K422">
        <v>2020</v>
      </c>
      <c r="L422" s="1090">
        <v>2</v>
      </c>
      <c r="M422" s="1090">
        <v>2</v>
      </c>
      <c r="N422" t="s">
        <v>2419</v>
      </c>
      <c r="O422">
        <v>13</v>
      </c>
      <c r="P422">
        <v>0</v>
      </c>
      <c r="Q422">
        <v>0</v>
      </c>
      <c r="R422">
        <v>0</v>
      </c>
      <c r="S422">
        <v>0</v>
      </c>
      <c r="T422">
        <v>0</v>
      </c>
      <c r="U422" s="1091">
        <v>0</v>
      </c>
      <c r="V422" s="1091">
        <v>0</v>
      </c>
    </row>
    <row r="423" spans="1:22" x14ac:dyDescent="0.25">
      <c r="A423">
        <v>4088200100</v>
      </c>
      <c r="B423" s="1087">
        <v>2</v>
      </c>
      <c r="C423" s="1087">
        <v>5</v>
      </c>
      <c r="D423" s="1088">
        <v>2</v>
      </c>
      <c r="E423" s="1087" t="s">
        <v>2418</v>
      </c>
      <c r="F423" s="1087">
        <v>143</v>
      </c>
      <c r="G423" s="1087" t="s">
        <v>711</v>
      </c>
      <c r="H423" s="1089">
        <v>1</v>
      </c>
      <c r="I423">
        <v>14106</v>
      </c>
      <c r="J423">
        <v>1</v>
      </c>
      <c r="K423">
        <v>2020</v>
      </c>
      <c r="L423" s="1090">
        <v>2</v>
      </c>
      <c r="M423" s="1090">
        <v>2</v>
      </c>
      <c r="N423" t="s">
        <v>2419</v>
      </c>
      <c r="O423">
        <v>13</v>
      </c>
      <c r="P423">
        <v>0</v>
      </c>
      <c r="Q423">
        <v>8557</v>
      </c>
      <c r="R423">
        <v>8557</v>
      </c>
      <c r="S423">
        <v>0</v>
      </c>
      <c r="T423">
        <v>0</v>
      </c>
      <c r="U423" s="1091">
        <v>0</v>
      </c>
      <c r="V423" s="1091">
        <v>0</v>
      </c>
    </row>
    <row r="424" spans="1:22" x14ac:dyDescent="0.25">
      <c r="A424">
        <v>4088200100</v>
      </c>
      <c r="B424" s="1087">
        <v>2</v>
      </c>
      <c r="C424" s="1087">
        <v>5</v>
      </c>
      <c r="D424" s="1088">
        <v>2</v>
      </c>
      <c r="E424" s="1087" t="s">
        <v>2418</v>
      </c>
      <c r="F424" s="1087">
        <v>143</v>
      </c>
      <c r="G424" s="1087" t="s">
        <v>711</v>
      </c>
      <c r="H424" s="1089">
        <v>1</v>
      </c>
      <c r="I424">
        <v>14106</v>
      </c>
      <c r="J424">
        <v>1</v>
      </c>
      <c r="K424">
        <v>2020</v>
      </c>
      <c r="L424" s="1090">
        <v>2</v>
      </c>
      <c r="M424" s="1090">
        <v>2</v>
      </c>
      <c r="N424" t="s">
        <v>2419</v>
      </c>
      <c r="O424">
        <v>13</v>
      </c>
      <c r="P424">
        <v>0</v>
      </c>
      <c r="Q424">
        <v>0</v>
      </c>
      <c r="R424">
        <v>0</v>
      </c>
      <c r="S424">
        <v>0</v>
      </c>
      <c r="T424">
        <v>0</v>
      </c>
      <c r="U424" s="1091">
        <v>0</v>
      </c>
      <c r="V424" s="1091">
        <v>0</v>
      </c>
    </row>
    <row r="425" spans="1:22" x14ac:dyDescent="0.25">
      <c r="A425">
        <v>4088200100</v>
      </c>
      <c r="B425" s="1087">
        <v>2</v>
      </c>
      <c r="C425" s="1087">
        <v>5</v>
      </c>
      <c r="D425" s="1088">
        <v>2</v>
      </c>
      <c r="E425" s="1087" t="s">
        <v>2418</v>
      </c>
      <c r="F425" s="1087">
        <v>143</v>
      </c>
      <c r="G425" s="1087" t="s">
        <v>711</v>
      </c>
      <c r="H425" s="1089">
        <v>1</v>
      </c>
      <c r="I425">
        <v>14106</v>
      </c>
      <c r="J425">
        <v>1</v>
      </c>
      <c r="K425">
        <v>2020</v>
      </c>
      <c r="L425" s="1090">
        <v>2</v>
      </c>
      <c r="M425" s="1090">
        <v>2</v>
      </c>
      <c r="N425" t="s">
        <v>2419</v>
      </c>
      <c r="O425">
        <v>13</v>
      </c>
      <c r="P425">
        <v>0</v>
      </c>
      <c r="Q425">
        <v>0</v>
      </c>
      <c r="R425">
        <v>0</v>
      </c>
      <c r="S425">
        <v>5926.92</v>
      </c>
      <c r="T425">
        <v>5926.92</v>
      </c>
      <c r="U425" s="1091">
        <v>0</v>
      </c>
      <c r="V425" s="1091">
        <v>0</v>
      </c>
    </row>
    <row r="426" spans="1:22" x14ac:dyDescent="0.25">
      <c r="A426">
        <v>4088200100</v>
      </c>
      <c r="B426" s="1087">
        <v>2</v>
      </c>
      <c r="C426" s="1087">
        <v>5</v>
      </c>
      <c r="D426" s="1088">
        <v>2</v>
      </c>
      <c r="E426" s="1087" t="s">
        <v>2418</v>
      </c>
      <c r="F426" s="1087">
        <v>143</v>
      </c>
      <c r="G426" s="1087" t="s">
        <v>711</v>
      </c>
      <c r="H426" s="1089">
        <v>1</v>
      </c>
      <c r="I426">
        <v>14106</v>
      </c>
      <c r="J426">
        <v>1</v>
      </c>
      <c r="K426">
        <v>2020</v>
      </c>
      <c r="L426" s="1090">
        <v>2</v>
      </c>
      <c r="M426" s="1090">
        <v>2</v>
      </c>
      <c r="N426" t="s">
        <v>2419</v>
      </c>
      <c r="O426">
        <v>13</v>
      </c>
      <c r="P426">
        <v>62992.99</v>
      </c>
      <c r="Q426">
        <v>-25000</v>
      </c>
      <c r="R426">
        <v>37992.99</v>
      </c>
      <c r="S426">
        <v>37669.019999999997</v>
      </c>
      <c r="T426">
        <v>37669.019999999997</v>
      </c>
      <c r="U426" s="1091">
        <v>29373.37</v>
      </c>
      <c r="V426" s="1091">
        <v>29373.37</v>
      </c>
    </row>
    <row r="427" spans="1:22" x14ac:dyDescent="0.25">
      <c r="A427">
        <v>4088200100</v>
      </c>
      <c r="B427" s="1087">
        <v>2</v>
      </c>
      <c r="C427" s="1087">
        <v>5</v>
      </c>
      <c r="D427" s="1088">
        <v>2</v>
      </c>
      <c r="E427" s="1087" t="s">
        <v>2418</v>
      </c>
      <c r="F427" s="1087">
        <v>143</v>
      </c>
      <c r="G427" s="1087" t="s">
        <v>711</v>
      </c>
      <c r="H427" s="1089">
        <v>1</v>
      </c>
      <c r="I427">
        <v>14106</v>
      </c>
      <c r="J427">
        <v>1</v>
      </c>
      <c r="K427">
        <v>2020</v>
      </c>
      <c r="L427" s="1090">
        <v>2</v>
      </c>
      <c r="M427" s="1090">
        <v>2</v>
      </c>
      <c r="N427" t="s">
        <v>2419</v>
      </c>
      <c r="O427">
        <v>13</v>
      </c>
      <c r="P427">
        <v>119672.26</v>
      </c>
      <c r="Q427">
        <v>-39000</v>
      </c>
      <c r="R427">
        <v>80672.259999999995</v>
      </c>
      <c r="S427">
        <v>79860.94</v>
      </c>
      <c r="T427">
        <v>79860.94</v>
      </c>
      <c r="U427" s="1091">
        <v>61870.76</v>
      </c>
      <c r="V427" s="1091">
        <v>61870.76</v>
      </c>
    </row>
    <row r="428" spans="1:22" x14ac:dyDescent="0.25">
      <c r="A428">
        <v>4088200100</v>
      </c>
      <c r="B428" s="1087">
        <v>2</v>
      </c>
      <c r="C428" s="1087">
        <v>5</v>
      </c>
      <c r="D428" s="1088">
        <v>2</v>
      </c>
      <c r="E428" s="1087" t="s">
        <v>2418</v>
      </c>
      <c r="F428" s="1087">
        <v>143</v>
      </c>
      <c r="G428" s="1087" t="s">
        <v>711</v>
      </c>
      <c r="H428" s="1089">
        <v>1</v>
      </c>
      <c r="I428">
        <v>14106</v>
      </c>
      <c r="J428">
        <v>1</v>
      </c>
      <c r="K428">
        <v>2020</v>
      </c>
      <c r="L428" s="1090">
        <v>2</v>
      </c>
      <c r="M428" s="1090">
        <v>2</v>
      </c>
      <c r="N428" t="s">
        <v>2419</v>
      </c>
      <c r="O428">
        <v>13</v>
      </c>
      <c r="P428">
        <v>95054.86</v>
      </c>
      <c r="Q428">
        <v>-12000</v>
      </c>
      <c r="R428">
        <v>83054.86</v>
      </c>
      <c r="S428">
        <v>80031.45</v>
      </c>
      <c r="T428">
        <v>80031.45</v>
      </c>
      <c r="U428" s="1091">
        <v>61851.1</v>
      </c>
      <c r="V428" s="1091">
        <v>61851.1</v>
      </c>
    </row>
    <row r="429" spans="1:22" x14ac:dyDescent="0.25">
      <c r="A429">
        <v>4088200100</v>
      </c>
      <c r="B429" s="1087">
        <v>2</v>
      </c>
      <c r="C429" s="1087">
        <v>5</v>
      </c>
      <c r="D429" s="1088">
        <v>2</v>
      </c>
      <c r="E429" s="1087" t="s">
        <v>2418</v>
      </c>
      <c r="F429" s="1087">
        <v>143</v>
      </c>
      <c r="G429" s="1087" t="s">
        <v>711</v>
      </c>
      <c r="H429" s="1089">
        <v>1</v>
      </c>
      <c r="I429">
        <v>14106</v>
      </c>
      <c r="J429">
        <v>1</v>
      </c>
      <c r="K429">
        <v>2020</v>
      </c>
      <c r="L429" s="1090">
        <v>2</v>
      </c>
      <c r="M429" s="1090">
        <v>2</v>
      </c>
      <c r="N429" t="s">
        <v>2419</v>
      </c>
      <c r="O429">
        <v>13</v>
      </c>
      <c r="P429">
        <v>14427.26</v>
      </c>
      <c r="Q429">
        <v>0</v>
      </c>
      <c r="R429">
        <v>14427.26</v>
      </c>
      <c r="S429">
        <v>11103.83</v>
      </c>
      <c r="T429">
        <v>11103.83</v>
      </c>
      <c r="U429" s="1091">
        <v>8636.31</v>
      </c>
      <c r="V429" s="1091">
        <v>8636.31</v>
      </c>
    </row>
    <row r="430" spans="1:22" x14ac:dyDescent="0.25">
      <c r="A430">
        <v>4088200100</v>
      </c>
      <c r="B430" s="1087">
        <v>2</v>
      </c>
      <c r="C430" s="1087">
        <v>5</v>
      </c>
      <c r="D430" s="1088">
        <v>2</v>
      </c>
      <c r="E430" s="1087" t="s">
        <v>2418</v>
      </c>
      <c r="F430" s="1087">
        <v>143</v>
      </c>
      <c r="G430" s="1087" t="s">
        <v>711</v>
      </c>
      <c r="H430" s="1089">
        <v>1</v>
      </c>
      <c r="I430">
        <v>14106</v>
      </c>
      <c r="J430">
        <v>1</v>
      </c>
      <c r="K430">
        <v>2020</v>
      </c>
      <c r="L430" s="1090">
        <v>2</v>
      </c>
      <c r="M430" s="1090">
        <v>2</v>
      </c>
      <c r="N430" t="s">
        <v>2419</v>
      </c>
      <c r="O430">
        <v>13</v>
      </c>
      <c r="P430">
        <v>13899.03</v>
      </c>
      <c r="Q430">
        <v>-3000</v>
      </c>
      <c r="R430">
        <v>10899.03</v>
      </c>
      <c r="S430">
        <v>10831.96</v>
      </c>
      <c r="T430">
        <v>10831.96</v>
      </c>
      <c r="U430" s="1091">
        <v>8480.92</v>
      </c>
      <c r="V430" s="1091">
        <v>8480.92</v>
      </c>
    </row>
    <row r="431" spans="1:22" x14ac:dyDescent="0.25">
      <c r="A431">
        <v>4088200100</v>
      </c>
      <c r="B431" s="1087">
        <v>2</v>
      </c>
      <c r="C431" s="1087">
        <v>5</v>
      </c>
      <c r="D431" s="1088">
        <v>2</v>
      </c>
      <c r="E431" s="1087" t="s">
        <v>2418</v>
      </c>
      <c r="F431" s="1087">
        <v>143</v>
      </c>
      <c r="G431" s="1087" t="s">
        <v>711</v>
      </c>
      <c r="H431" s="1089">
        <v>1</v>
      </c>
      <c r="I431">
        <v>14106</v>
      </c>
      <c r="J431">
        <v>1</v>
      </c>
      <c r="K431">
        <v>2020</v>
      </c>
      <c r="L431" s="1090">
        <v>2</v>
      </c>
      <c r="M431" s="1090">
        <v>2</v>
      </c>
      <c r="N431" t="s">
        <v>2419</v>
      </c>
      <c r="O431">
        <v>13</v>
      </c>
      <c r="P431">
        <v>5344.46</v>
      </c>
      <c r="Q431">
        <v>0</v>
      </c>
      <c r="R431">
        <v>5344.46</v>
      </c>
      <c r="S431">
        <v>4094.86</v>
      </c>
      <c r="T431">
        <v>4094.86</v>
      </c>
      <c r="U431" s="1091">
        <v>3184.9</v>
      </c>
      <c r="V431" s="1091">
        <v>3184.9</v>
      </c>
    </row>
    <row r="432" spans="1:22" x14ac:dyDescent="0.25">
      <c r="A432">
        <v>4088200100</v>
      </c>
      <c r="B432" s="1087">
        <v>2</v>
      </c>
      <c r="C432" s="1087">
        <v>5</v>
      </c>
      <c r="D432" s="1088">
        <v>2</v>
      </c>
      <c r="E432" s="1087" t="s">
        <v>2418</v>
      </c>
      <c r="F432" s="1087">
        <v>143</v>
      </c>
      <c r="G432" s="1087" t="s">
        <v>711</v>
      </c>
      <c r="H432" s="1089">
        <v>1</v>
      </c>
      <c r="I432">
        <v>14106</v>
      </c>
      <c r="J432">
        <v>1</v>
      </c>
      <c r="K432">
        <v>2020</v>
      </c>
      <c r="L432" s="1090">
        <v>2</v>
      </c>
      <c r="M432" s="1090">
        <v>2</v>
      </c>
      <c r="N432" t="s">
        <v>2419</v>
      </c>
      <c r="O432">
        <v>13</v>
      </c>
      <c r="P432">
        <v>16356.09</v>
      </c>
      <c r="Q432">
        <v>-3000</v>
      </c>
      <c r="R432">
        <v>13356.09</v>
      </c>
      <c r="S432">
        <v>12718.62</v>
      </c>
      <c r="T432">
        <v>12718.62</v>
      </c>
      <c r="U432" s="1091">
        <v>9892.26</v>
      </c>
      <c r="V432" s="1091">
        <v>9892.26</v>
      </c>
    </row>
    <row r="433" spans="1:22" x14ac:dyDescent="0.25">
      <c r="A433">
        <v>4088200100</v>
      </c>
      <c r="B433" s="1087">
        <v>2</v>
      </c>
      <c r="C433" s="1087">
        <v>5</v>
      </c>
      <c r="D433" s="1088">
        <v>2</v>
      </c>
      <c r="E433" s="1087" t="s">
        <v>2418</v>
      </c>
      <c r="F433" s="1087">
        <v>143</v>
      </c>
      <c r="G433" s="1087" t="s">
        <v>711</v>
      </c>
      <c r="H433" s="1089">
        <v>1</v>
      </c>
      <c r="I433">
        <v>14106</v>
      </c>
      <c r="J433">
        <v>1</v>
      </c>
      <c r="K433">
        <v>2020</v>
      </c>
      <c r="L433" s="1090">
        <v>2</v>
      </c>
      <c r="M433" s="1090">
        <v>2</v>
      </c>
      <c r="N433" t="s">
        <v>2419</v>
      </c>
      <c r="O433">
        <v>13</v>
      </c>
      <c r="P433">
        <v>158029.15</v>
      </c>
      <c r="Q433">
        <v>-42000</v>
      </c>
      <c r="R433">
        <v>116029.15</v>
      </c>
      <c r="S433">
        <v>115521.2</v>
      </c>
      <c r="T433">
        <v>115521.2</v>
      </c>
      <c r="U433" s="1091">
        <v>90201.68</v>
      </c>
      <c r="V433" s="1091">
        <v>90201.68</v>
      </c>
    </row>
    <row r="434" spans="1:22" x14ac:dyDescent="0.25">
      <c r="A434">
        <v>4088200100</v>
      </c>
      <c r="B434" s="1087">
        <v>2</v>
      </c>
      <c r="C434" s="1087">
        <v>5</v>
      </c>
      <c r="D434" s="1088">
        <v>2</v>
      </c>
      <c r="E434" s="1087" t="s">
        <v>2418</v>
      </c>
      <c r="F434" s="1087">
        <v>143</v>
      </c>
      <c r="G434" s="1087" t="s">
        <v>711</v>
      </c>
      <c r="H434" s="1089">
        <v>1</v>
      </c>
      <c r="I434">
        <v>14106</v>
      </c>
      <c r="J434">
        <v>1</v>
      </c>
      <c r="K434">
        <v>2020</v>
      </c>
      <c r="L434" s="1090">
        <v>2</v>
      </c>
      <c r="M434" s="1090">
        <v>2</v>
      </c>
      <c r="N434" t="s">
        <v>2419</v>
      </c>
      <c r="O434">
        <v>13</v>
      </c>
      <c r="P434">
        <v>9692.6299999999992</v>
      </c>
      <c r="Q434">
        <v>0</v>
      </c>
      <c r="R434">
        <v>9692.6299999999992</v>
      </c>
      <c r="S434">
        <v>7499.34</v>
      </c>
      <c r="T434">
        <v>7499.34</v>
      </c>
      <c r="U434" s="1091">
        <v>5832.82</v>
      </c>
      <c r="V434" s="1091">
        <v>5832.82</v>
      </c>
    </row>
    <row r="435" spans="1:22" x14ac:dyDescent="0.25">
      <c r="A435">
        <v>4088200100</v>
      </c>
      <c r="B435" s="1087">
        <v>2</v>
      </c>
      <c r="C435" s="1087">
        <v>5</v>
      </c>
      <c r="D435" s="1088">
        <v>2</v>
      </c>
      <c r="E435" s="1087" t="s">
        <v>2418</v>
      </c>
      <c r="F435" s="1087">
        <v>143</v>
      </c>
      <c r="G435" s="1087" t="s">
        <v>711</v>
      </c>
      <c r="H435" s="1089">
        <v>1</v>
      </c>
      <c r="I435">
        <v>14106</v>
      </c>
      <c r="J435">
        <v>1</v>
      </c>
      <c r="K435">
        <v>2020</v>
      </c>
      <c r="L435" s="1090">
        <v>2</v>
      </c>
      <c r="M435" s="1090">
        <v>2</v>
      </c>
      <c r="N435" t="s">
        <v>2419</v>
      </c>
      <c r="O435">
        <v>13</v>
      </c>
      <c r="P435">
        <v>18834.73</v>
      </c>
      <c r="Q435">
        <v>-4000</v>
      </c>
      <c r="R435">
        <v>14834.73</v>
      </c>
      <c r="S435">
        <v>14442.12</v>
      </c>
      <c r="T435">
        <v>14442.12</v>
      </c>
      <c r="U435" s="1091">
        <v>11232.76</v>
      </c>
      <c r="V435" s="1091">
        <v>11232.76</v>
      </c>
    </row>
    <row r="436" spans="1:22" x14ac:dyDescent="0.25">
      <c r="A436">
        <v>4088200100</v>
      </c>
      <c r="B436" s="1087">
        <v>2</v>
      </c>
      <c r="C436" s="1087">
        <v>5</v>
      </c>
      <c r="D436" s="1088">
        <v>2</v>
      </c>
      <c r="E436" s="1087" t="s">
        <v>2418</v>
      </c>
      <c r="F436" s="1087">
        <v>143</v>
      </c>
      <c r="G436" s="1087" t="s">
        <v>711</v>
      </c>
      <c r="H436" s="1089">
        <v>1</v>
      </c>
      <c r="I436">
        <v>14107</v>
      </c>
      <c r="J436">
        <v>1</v>
      </c>
      <c r="K436">
        <v>2020</v>
      </c>
      <c r="L436" s="1090">
        <v>1</v>
      </c>
      <c r="M436" s="1090">
        <v>1</v>
      </c>
      <c r="N436" t="s">
        <v>2421</v>
      </c>
      <c r="O436">
        <v>13</v>
      </c>
      <c r="P436">
        <v>25120.82</v>
      </c>
      <c r="Q436">
        <v>0</v>
      </c>
      <c r="R436">
        <v>25120.82</v>
      </c>
      <c r="S436">
        <v>18098.64</v>
      </c>
      <c r="T436">
        <v>18098.64</v>
      </c>
      <c r="U436" s="1091">
        <v>14192.02</v>
      </c>
      <c r="V436" s="1091">
        <v>14192.02</v>
      </c>
    </row>
    <row r="437" spans="1:22" x14ac:dyDescent="0.25">
      <c r="A437">
        <v>4088200100</v>
      </c>
      <c r="B437" s="1087">
        <v>2</v>
      </c>
      <c r="C437" s="1087">
        <v>5</v>
      </c>
      <c r="D437" s="1088">
        <v>2</v>
      </c>
      <c r="E437" s="1087" t="s">
        <v>2418</v>
      </c>
      <c r="F437" s="1087">
        <v>143</v>
      </c>
      <c r="G437" s="1087" t="s">
        <v>711</v>
      </c>
      <c r="H437" s="1089">
        <v>1</v>
      </c>
      <c r="I437">
        <v>14107</v>
      </c>
      <c r="J437">
        <v>1</v>
      </c>
      <c r="K437">
        <v>2020</v>
      </c>
      <c r="L437" s="1090">
        <v>1</v>
      </c>
      <c r="M437" s="1090">
        <v>1</v>
      </c>
      <c r="N437" t="s">
        <v>2421</v>
      </c>
      <c r="O437">
        <v>13</v>
      </c>
      <c r="P437">
        <v>46163.62</v>
      </c>
      <c r="Q437">
        <v>0</v>
      </c>
      <c r="R437">
        <v>46163.62</v>
      </c>
      <c r="S437">
        <v>30945.01</v>
      </c>
      <c r="T437">
        <v>30945.01</v>
      </c>
      <c r="U437" s="1091">
        <v>23748.81</v>
      </c>
      <c r="V437" s="1091">
        <v>23748.81</v>
      </c>
    </row>
    <row r="438" spans="1:22" x14ac:dyDescent="0.25">
      <c r="A438">
        <v>4088200100</v>
      </c>
      <c r="B438" s="1087">
        <v>2</v>
      </c>
      <c r="C438" s="1087">
        <v>5</v>
      </c>
      <c r="D438" s="1088">
        <v>2</v>
      </c>
      <c r="E438" s="1087" t="s">
        <v>2418</v>
      </c>
      <c r="F438" s="1087">
        <v>143</v>
      </c>
      <c r="G438" s="1087" t="s">
        <v>711</v>
      </c>
      <c r="H438" s="1089">
        <v>1</v>
      </c>
      <c r="I438">
        <v>14107</v>
      </c>
      <c r="J438">
        <v>1</v>
      </c>
      <c r="K438">
        <v>2020</v>
      </c>
      <c r="L438" s="1090">
        <v>1</v>
      </c>
      <c r="M438" s="1090">
        <v>1</v>
      </c>
      <c r="N438" t="s">
        <v>2421</v>
      </c>
      <c r="O438">
        <v>13</v>
      </c>
      <c r="P438">
        <v>5726.58</v>
      </c>
      <c r="Q438">
        <v>0</v>
      </c>
      <c r="R438">
        <v>5726.58</v>
      </c>
      <c r="S438">
        <v>4621.58</v>
      </c>
      <c r="T438">
        <v>4621.58</v>
      </c>
      <c r="U438" s="1091">
        <v>3591.74</v>
      </c>
      <c r="V438" s="1091">
        <v>3591.74</v>
      </c>
    </row>
    <row r="439" spans="1:22" x14ac:dyDescent="0.25">
      <c r="A439">
        <v>4088200100</v>
      </c>
      <c r="B439" s="1087">
        <v>2</v>
      </c>
      <c r="C439" s="1087">
        <v>5</v>
      </c>
      <c r="D439" s="1088">
        <v>2</v>
      </c>
      <c r="E439" s="1087" t="s">
        <v>2418</v>
      </c>
      <c r="F439" s="1087">
        <v>143</v>
      </c>
      <c r="G439" s="1087" t="s">
        <v>711</v>
      </c>
      <c r="H439" s="1089">
        <v>1</v>
      </c>
      <c r="I439">
        <v>14107</v>
      </c>
      <c r="J439">
        <v>1</v>
      </c>
      <c r="K439">
        <v>2020</v>
      </c>
      <c r="L439" s="1090">
        <v>1</v>
      </c>
      <c r="M439" s="1090">
        <v>1</v>
      </c>
      <c r="N439" t="s">
        <v>2421</v>
      </c>
      <c r="O439">
        <v>13</v>
      </c>
      <c r="P439">
        <v>5736.39</v>
      </c>
      <c r="Q439">
        <v>0</v>
      </c>
      <c r="R439">
        <v>5736.39</v>
      </c>
      <c r="S439">
        <v>4441.3500000000004</v>
      </c>
      <c r="T439">
        <v>4441.3500000000004</v>
      </c>
      <c r="U439" s="1091">
        <v>3454.31</v>
      </c>
      <c r="V439" s="1091">
        <v>3454.31</v>
      </c>
    </row>
    <row r="440" spans="1:22" x14ac:dyDescent="0.25">
      <c r="A440">
        <v>4088200100</v>
      </c>
      <c r="B440" s="1087">
        <v>2</v>
      </c>
      <c r="C440" s="1087">
        <v>5</v>
      </c>
      <c r="D440" s="1088">
        <v>2</v>
      </c>
      <c r="E440" s="1087" t="s">
        <v>2418</v>
      </c>
      <c r="F440" s="1087">
        <v>143</v>
      </c>
      <c r="G440" s="1087" t="s">
        <v>711</v>
      </c>
      <c r="H440" s="1089">
        <v>1</v>
      </c>
      <c r="I440">
        <v>14107</v>
      </c>
      <c r="J440">
        <v>1</v>
      </c>
      <c r="K440">
        <v>2020</v>
      </c>
      <c r="L440" s="1090">
        <v>1</v>
      </c>
      <c r="M440" s="1090">
        <v>1</v>
      </c>
      <c r="N440" t="s">
        <v>2421</v>
      </c>
      <c r="O440">
        <v>13</v>
      </c>
      <c r="P440">
        <v>6504.5</v>
      </c>
      <c r="Q440">
        <v>0</v>
      </c>
      <c r="R440">
        <v>6504.5</v>
      </c>
      <c r="S440">
        <v>5087.5200000000004</v>
      </c>
      <c r="T440">
        <v>5087.5200000000004</v>
      </c>
      <c r="U440" s="1091">
        <v>3956.96</v>
      </c>
      <c r="V440" s="1091">
        <v>3956.96</v>
      </c>
    </row>
    <row r="441" spans="1:22" x14ac:dyDescent="0.25">
      <c r="A441">
        <v>4088200100</v>
      </c>
      <c r="B441" s="1087">
        <v>2</v>
      </c>
      <c r="C441" s="1087">
        <v>5</v>
      </c>
      <c r="D441" s="1088">
        <v>2</v>
      </c>
      <c r="E441" s="1087" t="s">
        <v>2418</v>
      </c>
      <c r="F441" s="1087">
        <v>143</v>
      </c>
      <c r="G441" s="1087" t="s">
        <v>711</v>
      </c>
      <c r="H441" s="1089">
        <v>1</v>
      </c>
      <c r="I441">
        <v>14107</v>
      </c>
      <c r="J441">
        <v>1</v>
      </c>
      <c r="K441">
        <v>2020</v>
      </c>
      <c r="L441" s="1090">
        <v>1</v>
      </c>
      <c r="M441" s="1090">
        <v>1</v>
      </c>
      <c r="N441" t="s">
        <v>2421</v>
      </c>
      <c r="O441">
        <v>13</v>
      </c>
      <c r="P441">
        <v>2126.0700000000002</v>
      </c>
      <c r="Q441">
        <v>0</v>
      </c>
      <c r="R441">
        <v>2126.0700000000002</v>
      </c>
      <c r="S441">
        <v>1638</v>
      </c>
      <c r="T441">
        <v>1638</v>
      </c>
      <c r="U441" s="1091">
        <v>1274</v>
      </c>
      <c r="V441" s="1091">
        <v>1274</v>
      </c>
    </row>
    <row r="442" spans="1:22" x14ac:dyDescent="0.25">
      <c r="A442">
        <v>4088200100</v>
      </c>
      <c r="B442" s="1087">
        <v>2</v>
      </c>
      <c r="C442" s="1087">
        <v>5</v>
      </c>
      <c r="D442" s="1088">
        <v>2</v>
      </c>
      <c r="E442" s="1087" t="s">
        <v>2418</v>
      </c>
      <c r="F442" s="1087">
        <v>143</v>
      </c>
      <c r="G442" s="1087" t="s">
        <v>711</v>
      </c>
      <c r="H442" s="1089">
        <v>1</v>
      </c>
      <c r="I442">
        <v>14107</v>
      </c>
      <c r="J442">
        <v>1</v>
      </c>
      <c r="K442">
        <v>2020</v>
      </c>
      <c r="L442" s="1090">
        <v>1</v>
      </c>
      <c r="M442" s="1090">
        <v>1</v>
      </c>
      <c r="N442" t="s">
        <v>2421</v>
      </c>
      <c r="O442">
        <v>13</v>
      </c>
      <c r="P442">
        <v>62848.46</v>
      </c>
      <c r="Q442">
        <v>0</v>
      </c>
      <c r="R442">
        <v>62848.46</v>
      </c>
      <c r="S442">
        <v>46208.800000000003</v>
      </c>
      <c r="T442">
        <v>46208.800000000003</v>
      </c>
      <c r="U442" s="1091">
        <v>36080.959999999999</v>
      </c>
      <c r="V442" s="1091">
        <v>36080.959999999999</v>
      </c>
    </row>
    <row r="443" spans="1:22" x14ac:dyDescent="0.25">
      <c r="A443">
        <v>4088200100</v>
      </c>
      <c r="B443" s="1087">
        <v>2</v>
      </c>
      <c r="C443" s="1087">
        <v>5</v>
      </c>
      <c r="D443" s="1088">
        <v>2</v>
      </c>
      <c r="E443" s="1087" t="s">
        <v>2418</v>
      </c>
      <c r="F443" s="1087">
        <v>143</v>
      </c>
      <c r="G443" s="1087" t="s">
        <v>711</v>
      </c>
      <c r="H443" s="1089">
        <v>1</v>
      </c>
      <c r="I443">
        <v>14107</v>
      </c>
      <c r="J443">
        <v>1</v>
      </c>
      <c r="K443">
        <v>2020</v>
      </c>
      <c r="L443" s="1090">
        <v>1</v>
      </c>
      <c r="M443" s="1090">
        <v>1</v>
      </c>
      <c r="N443" t="s">
        <v>2421</v>
      </c>
      <c r="O443">
        <v>13</v>
      </c>
      <c r="P443">
        <v>3854.75</v>
      </c>
      <c r="Q443">
        <v>0</v>
      </c>
      <c r="R443">
        <v>3854.75</v>
      </c>
      <c r="S443">
        <v>2999.1</v>
      </c>
      <c r="T443">
        <v>2999.1</v>
      </c>
      <c r="U443" s="1091">
        <v>2333.1</v>
      </c>
      <c r="V443" s="1091">
        <v>2333.1</v>
      </c>
    </row>
    <row r="444" spans="1:22" x14ac:dyDescent="0.25">
      <c r="A444">
        <v>4088200100</v>
      </c>
      <c r="B444" s="1087">
        <v>2</v>
      </c>
      <c r="C444" s="1087">
        <v>5</v>
      </c>
      <c r="D444" s="1088">
        <v>2</v>
      </c>
      <c r="E444" s="1087" t="s">
        <v>2418</v>
      </c>
      <c r="F444" s="1087">
        <v>143</v>
      </c>
      <c r="G444" s="1087" t="s">
        <v>711</v>
      </c>
      <c r="H444" s="1089">
        <v>1</v>
      </c>
      <c r="I444">
        <v>14107</v>
      </c>
      <c r="J444">
        <v>1</v>
      </c>
      <c r="K444">
        <v>2020</v>
      </c>
      <c r="L444" s="1090">
        <v>1</v>
      </c>
      <c r="M444" s="1090">
        <v>1</v>
      </c>
      <c r="N444" t="s">
        <v>2421</v>
      </c>
      <c r="O444">
        <v>13</v>
      </c>
      <c r="P444">
        <v>41695.03</v>
      </c>
      <c r="Q444">
        <v>0</v>
      </c>
      <c r="R444">
        <v>41695.03</v>
      </c>
      <c r="S444">
        <v>34320.910000000003</v>
      </c>
      <c r="T444">
        <v>34320.910000000003</v>
      </c>
      <c r="U444" s="1091">
        <v>26519.62</v>
      </c>
      <c r="V444" s="1091">
        <v>26519.62</v>
      </c>
    </row>
    <row r="445" spans="1:22" x14ac:dyDescent="0.25">
      <c r="A445">
        <v>4088200100</v>
      </c>
      <c r="B445" s="1087">
        <v>2</v>
      </c>
      <c r="C445" s="1087">
        <v>5</v>
      </c>
      <c r="D445" s="1088">
        <v>2</v>
      </c>
      <c r="E445" s="1087" t="s">
        <v>2418</v>
      </c>
      <c r="F445" s="1087">
        <v>143</v>
      </c>
      <c r="G445" s="1087" t="s">
        <v>711</v>
      </c>
      <c r="H445" s="1089">
        <v>1</v>
      </c>
      <c r="I445">
        <v>14107</v>
      </c>
      <c r="J445">
        <v>1</v>
      </c>
      <c r="K445">
        <v>2020</v>
      </c>
      <c r="L445" s="1090">
        <v>1</v>
      </c>
      <c r="M445" s="1090">
        <v>1</v>
      </c>
      <c r="N445" t="s">
        <v>2421</v>
      </c>
      <c r="O445">
        <v>13</v>
      </c>
      <c r="P445">
        <v>4972.4399999999996</v>
      </c>
      <c r="Q445">
        <v>0</v>
      </c>
      <c r="R445">
        <v>4972.4399999999996</v>
      </c>
      <c r="S445">
        <v>3472.51</v>
      </c>
      <c r="T445">
        <v>3472.51</v>
      </c>
      <c r="U445" s="1091">
        <v>2749.66</v>
      </c>
      <c r="V445" s="1091">
        <v>2749.66</v>
      </c>
    </row>
    <row r="446" spans="1:22" x14ac:dyDescent="0.25">
      <c r="A446">
        <v>4088200100</v>
      </c>
      <c r="B446" s="1087">
        <v>2</v>
      </c>
      <c r="C446" s="1087">
        <v>5</v>
      </c>
      <c r="D446" s="1088">
        <v>2</v>
      </c>
      <c r="E446" s="1087" t="s">
        <v>2418</v>
      </c>
      <c r="F446" s="1087">
        <v>143</v>
      </c>
      <c r="G446" s="1087" t="s">
        <v>711</v>
      </c>
      <c r="H446" s="1089">
        <v>1</v>
      </c>
      <c r="I446">
        <v>14107</v>
      </c>
      <c r="J446">
        <v>1</v>
      </c>
      <c r="K446">
        <v>2020</v>
      </c>
      <c r="L446" s="1090">
        <v>1</v>
      </c>
      <c r="M446" s="1090">
        <v>1</v>
      </c>
      <c r="N446" t="s">
        <v>2421</v>
      </c>
      <c r="O446">
        <v>13</v>
      </c>
      <c r="P446">
        <v>25052.080000000002</v>
      </c>
      <c r="Q446">
        <v>0</v>
      </c>
      <c r="R446">
        <v>25052.080000000002</v>
      </c>
      <c r="S446">
        <v>15067.77</v>
      </c>
      <c r="T446">
        <v>15067.77</v>
      </c>
      <c r="U446" s="1091">
        <v>11749.46</v>
      </c>
      <c r="V446" s="1091">
        <v>11749.46</v>
      </c>
    </row>
    <row r="447" spans="1:22" x14ac:dyDescent="0.25">
      <c r="A447">
        <v>4088200100</v>
      </c>
      <c r="B447" s="1087">
        <v>2</v>
      </c>
      <c r="C447" s="1087">
        <v>5</v>
      </c>
      <c r="D447" s="1088">
        <v>2</v>
      </c>
      <c r="E447" s="1087" t="s">
        <v>2418</v>
      </c>
      <c r="F447" s="1087">
        <v>143</v>
      </c>
      <c r="G447" s="1087" t="s">
        <v>711</v>
      </c>
      <c r="H447" s="1089">
        <v>1</v>
      </c>
      <c r="I447">
        <v>14107</v>
      </c>
      <c r="J447">
        <v>1</v>
      </c>
      <c r="K447">
        <v>2020</v>
      </c>
      <c r="L447" s="1090">
        <v>1</v>
      </c>
      <c r="M447" s="1090">
        <v>1</v>
      </c>
      <c r="N447" t="s">
        <v>2421</v>
      </c>
      <c r="O447">
        <v>13</v>
      </c>
      <c r="P447">
        <v>93402.27</v>
      </c>
      <c r="Q447">
        <v>-13000</v>
      </c>
      <c r="R447">
        <v>80402.27</v>
      </c>
      <c r="S447">
        <v>70223.31</v>
      </c>
      <c r="T447">
        <v>70223.31</v>
      </c>
      <c r="U447" s="1091">
        <v>54991.42</v>
      </c>
      <c r="V447" s="1091">
        <v>54991.42</v>
      </c>
    </row>
    <row r="448" spans="1:22" x14ac:dyDescent="0.25">
      <c r="A448">
        <v>4088200100</v>
      </c>
      <c r="B448" s="1087">
        <v>2</v>
      </c>
      <c r="C448" s="1087">
        <v>5</v>
      </c>
      <c r="D448" s="1088">
        <v>2</v>
      </c>
      <c r="E448" s="1087" t="s">
        <v>2418</v>
      </c>
      <c r="F448" s="1087">
        <v>143</v>
      </c>
      <c r="G448" s="1087" t="s">
        <v>711</v>
      </c>
      <c r="H448" s="1089">
        <v>1</v>
      </c>
      <c r="I448">
        <v>14107</v>
      </c>
      <c r="J448">
        <v>1</v>
      </c>
      <c r="K448">
        <v>2020</v>
      </c>
      <c r="L448" s="1090">
        <v>1</v>
      </c>
      <c r="M448" s="1090">
        <v>1</v>
      </c>
      <c r="N448" t="s">
        <v>2421</v>
      </c>
      <c r="O448">
        <v>13</v>
      </c>
      <c r="P448">
        <v>14063.63</v>
      </c>
      <c r="Q448">
        <v>0</v>
      </c>
      <c r="R448">
        <v>14063.63</v>
      </c>
      <c r="S448">
        <v>11209.67</v>
      </c>
      <c r="T448">
        <v>11209.67</v>
      </c>
      <c r="U448" s="1091">
        <v>8838.83</v>
      </c>
      <c r="V448" s="1091">
        <v>8838.83</v>
      </c>
    </row>
    <row r="449" spans="1:22" x14ac:dyDescent="0.25">
      <c r="A449">
        <v>4088200100</v>
      </c>
      <c r="B449" s="1087">
        <v>2</v>
      </c>
      <c r="C449" s="1087">
        <v>5</v>
      </c>
      <c r="D449" s="1088">
        <v>2</v>
      </c>
      <c r="E449" s="1087" t="s">
        <v>2418</v>
      </c>
      <c r="F449" s="1087">
        <v>143</v>
      </c>
      <c r="G449" s="1087" t="s">
        <v>711</v>
      </c>
      <c r="H449" s="1089">
        <v>1</v>
      </c>
      <c r="I449">
        <v>14107</v>
      </c>
      <c r="J449">
        <v>1</v>
      </c>
      <c r="K449">
        <v>2020</v>
      </c>
      <c r="L449" s="1090">
        <v>1</v>
      </c>
      <c r="M449" s="1090">
        <v>1</v>
      </c>
      <c r="N449" t="s">
        <v>2421</v>
      </c>
      <c r="O449">
        <v>13</v>
      </c>
      <c r="P449">
        <v>7490.81</v>
      </c>
      <c r="Q449">
        <v>0</v>
      </c>
      <c r="R449">
        <v>7490.81</v>
      </c>
      <c r="S449">
        <v>5775</v>
      </c>
      <c r="T449">
        <v>5775</v>
      </c>
      <c r="U449" s="1091">
        <v>4491.6499999999996</v>
      </c>
      <c r="V449" s="1091">
        <v>4491.6499999999996</v>
      </c>
    </row>
    <row r="450" spans="1:22" x14ac:dyDescent="0.25">
      <c r="A450">
        <v>4088200100</v>
      </c>
      <c r="B450" s="1087">
        <v>2</v>
      </c>
      <c r="C450" s="1087">
        <v>5</v>
      </c>
      <c r="D450" s="1088">
        <v>2</v>
      </c>
      <c r="E450" s="1087" t="s">
        <v>2418</v>
      </c>
      <c r="F450" s="1087">
        <v>143</v>
      </c>
      <c r="G450" s="1087" t="s">
        <v>711</v>
      </c>
      <c r="H450" s="1089">
        <v>1</v>
      </c>
      <c r="I450">
        <v>14107</v>
      </c>
      <c r="J450">
        <v>1</v>
      </c>
      <c r="K450">
        <v>2020</v>
      </c>
      <c r="L450" s="1090">
        <v>1</v>
      </c>
      <c r="M450" s="1090">
        <v>1</v>
      </c>
      <c r="N450" t="s">
        <v>2421</v>
      </c>
      <c r="O450">
        <v>13</v>
      </c>
      <c r="P450">
        <v>37803.86</v>
      </c>
      <c r="Q450">
        <v>0</v>
      </c>
      <c r="R450">
        <v>37803.86</v>
      </c>
      <c r="S450">
        <v>32012.75</v>
      </c>
      <c r="T450">
        <v>32012.75</v>
      </c>
      <c r="U450" s="1091">
        <v>24740.58</v>
      </c>
      <c r="V450" s="1091">
        <v>24740.58</v>
      </c>
    </row>
    <row r="451" spans="1:22" x14ac:dyDescent="0.25">
      <c r="A451">
        <v>4088200100</v>
      </c>
      <c r="B451" s="1087">
        <v>2</v>
      </c>
      <c r="C451" s="1087">
        <v>5</v>
      </c>
      <c r="D451" s="1088">
        <v>2</v>
      </c>
      <c r="E451" s="1087" t="s">
        <v>2418</v>
      </c>
      <c r="F451" s="1087">
        <v>143</v>
      </c>
      <c r="G451" s="1087" t="s">
        <v>711</v>
      </c>
      <c r="H451" s="1089">
        <v>1</v>
      </c>
      <c r="I451">
        <v>14107</v>
      </c>
      <c r="J451">
        <v>1</v>
      </c>
      <c r="K451">
        <v>2020</v>
      </c>
      <c r="L451" s="1090">
        <v>1</v>
      </c>
      <c r="M451" s="1090">
        <v>1</v>
      </c>
      <c r="N451" t="s">
        <v>2421</v>
      </c>
      <c r="O451">
        <v>13</v>
      </c>
      <c r="P451">
        <v>5526.58</v>
      </c>
      <c r="Q451">
        <v>0</v>
      </c>
      <c r="R451">
        <v>5526.58</v>
      </c>
      <c r="S451">
        <v>4332.53</v>
      </c>
      <c r="T451">
        <v>4332.53</v>
      </c>
      <c r="U451" s="1091">
        <v>3392.09</v>
      </c>
      <c r="V451" s="1091">
        <v>3392.09</v>
      </c>
    </row>
    <row r="452" spans="1:22" x14ac:dyDescent="0.25">
      <c r="A452">
        <v>4088200100</v>
      </c>
      <c r="B452" s="1087">
        <v>2</v>
      </c>
      <c r="C452" s="1087">
        <v>5</v>
      </c>
      <c r="D452" s="1088">
        <v>2</v>
      </c>
      <c r="E452" s="1087" t="s">
        <v>2418</v>
      </c>
      <c r="F452" s="1087">
        <v>143</v>
      </c>
      <c r="G452" s="1087" t="s">
        <v>711</v>
      </c>
      <c r="H452" s="1089">
        <v>1</v>
      </c>
      <c r="I452">
        <v>14107</v>
      </c>
      <c r="J452">
        <v>1</v>
      </c>
      <c r="K452">
        <v>2020</v>
      </c>
      <c r="L452" s="1090">
        <v>1</v>
      </c>
      <c r="M452" s="1090">
        <v>1</v>
      </c>
      <c r="N452" t="s">
        <v>2421</v>
      </c>
      <c r="O452">
        <v>13</v>
      </c>
      <c r="P452">
        <v>1842.91</v>
      </c>
      <c r="Q452">
        <v>0</v>
      </c>
      <c r="R452">
        <v>1842.91</v>
      </c>
      <c r="S452">
        <v>1418.17</v>
      </c>
      <c r="T452">
        <v>1418.17</v>
      </c>
      <c r="U452" s="1091">
        <v>1103.1300000000001</v>
      </c>
      <c r="V452" s="1091">
        <v>1103.1300000000001</v>
      </c>
    </row>
    <row r="453" spans="1:22" x14ac:dyDescent="0.25">
      <c r="A453">
        <v>4088200100</v>
      </c>
      <c r="B453" s="1087">
        <v>2</v>
      </c>
      <c r="C453" s="1087">
        <v>5</v>
      </c>
      <c r="D453" s="1088">
        <v>2</v>
      </c>
      <c r="E453" s="1087" t="s">
        <v>2418</v>
      </c>
      <c r="F453" s="1087">
        <v>143</v>
      </c>
      <c r="G453" s="1087" t="s">
        <v>711</v>
      </c>
      <c r="H453" s="1089">
        <v>1</v>
      </c>
      <c r="I453">
        <v>14108</v>
      </c>
      <c r="J453">
        <v>1</v>
      </c>
      <c r="K453">
        <v>2020</v>
      </c>
      <c r="L453" s="1090">
        <v>2</v>
      </c>
      <c r="M453" s="1090">
        <v>2</v>
      </c>
      <c r="N453" t="s">
        <v>2419</v>
      </c>
      <c r="O453">
        <v>13</v>
      </c>
      <c r="P453">
        <v>56012.37</v>
      </c>
      <c r="Q453">
        <v>-5000</v>
      </c>
      <c r="R453">
        <v>51012.37</v>
      </c>
      <c r="S453">
        <v>25844</v>
      </c>
      <c r="T453">
        <v>25844</v>
      </c>
      <c r="U453" s="1091">
        <v>25844</v>
      </c>
      <c r="V453" s="1091">
        <v>25844</v>
      </c>
    </row>
    <row r="454" spans="1:22" x14ac:dyDescent="0.25">
      <c r="A454">
        <v>4088200100</v>
      </c>
      <c r="B454" s="1087">
        <v>2</v>
      </c>
      <c r="C454" s="1087">
        <v>5</v>
      </c>
      <c r="D454" s="1088">
        <v>2</v>
      </c>
      <c r="E454" s="1087" t="s">
        <v>2418</v>
      </c>
      <c r="F454" s="1087">
        <v>143</v>
      </c>
      <c r="G454" s="1087" t="s">
        <v>711</v>
      </c>
      <c r="H454" s="1089">
        <v>1</v>
      </c>
      <c r="I454">
        <v>14108</v>
      </c>
      <c r="J454">
        <v>1</v>
      </c>
      <c r="K454">
        <v>2020</v>
      </c>
      <c r="L454" s="1090">
        <v>2</v>
      </c>
      <c r="M454" s="1090">
        <v>2</v>
      </c>
      <c r="N454" t="s">
        <v>2419</v>
      </c>
      <c r="O454">
        <v>13</v>
      </c>
      <c r="P454">
        <v>66389.52</v>
      </c>
      <c r="Q454">
        <v>26256</v>
      </c>
      <c r="R454">
        <v>92645.52</v>
      </c>
      <c r="S454">
        <v>61264</v>
      </c>
      <c r="T454">
        <v>61264</v>
      </c>
      <c r="U454" s="1091">
        <v>61264</v>
      </c>
      <c r="V454" s="1091">
        <v>61264</v>
      </c>
    </row>
    <row r="455" spans="1:22" x14ac:dyDescent="0.25">
      <c r="A455">
        <v>4088200100</v>
      </c>
      <c r="B455" s="1087">
        <v>2</v>
      </c>
      <c r="C455" s="1087">
        <v>5</v>
      </c>
      <c r="D455" s="1088">
        <v>2</v>
      </c>
      <c r="E455" s="1087" t="s">
        <v>2418</v>
      </c>
      <c r="F455" s="1087">
        <v>143</v>
      </c>
      <c r="G455" s="1087" t="s">
        <v>711</v>
      </c>
      <c r="H455" s="1089">
        <v>1</v>
      </c>
      <c r="I455">
        <v>14108</v>
      </c>
      <c r="J455">
        <v>1</v>
      </c>
      <c r="K455">
        <v>2020</v>
      </c>
      <c r="L455" s="1090">
        <v>2</v>
      </c>
      <c r="M455" s="1090">
        <v>2</v>
      </c>
      <c r="N455" t="s">
        <v>2419</v>
      </c>
      <c r="O455">
        <v>13</v>
      </c>
      <c r="P455">
        <v>36408.04</v>
      </c>
      <c r="Q455">
        <v>38690</v>
      </c>
      <c r="R455">
        <v>75098.039999999994</v>
      </c>
      <c r="S455">
        <v>42458</v>
      </c>
      <c r="T455">
        <v>42458</v>
      </c>
      <c r="U455" s="1091">
        <v>42458</v>
      </c>
      <c r="V455" s="1091">
        <v>42458</v>
      </c>
    </row>
    <row r="456" spans="1:22" x14ac:dyDescent="0.25">
      <c r="A456">
        <v>4088200100</v>
      </c>
      <c r="B456" s="1087">
        <v>2</v>
      </c>
      <c r="C456" s="1087">
        <v>5</v>
      </c>
      <c r="D456" s="1088">
        <v>2</v>
      </c>
      <c r="E456" s="1087" t="s">
        <v>2418</v>
      </c>
      <c r="F456" s="1087">
        <v>143</v>
      </c>
      <c r="G456" s="1087" t="s">
        <v>711</v>
      </c>
      <c r="H456" s="1089">
        <v>1</v>
      </c>
      <c r="I456">
        <v>14108</v>
      </c>
      <c r="J456">
        <v>1</v>
      </c>
      <c r="K456">
        <v>2020</v>
      </c>
      <c r="L456" s="1090">
        <v>2</v>
      </c>
      <c r="M456" s="1090">
        <v>2</v>
      </c>
      <c r="N456" t="s">
        <v>2419</v>
      </c>
      <c r="O456">
        <v>13</v>
      </c>
      <c r="P456">
        <v>0</v>
      </c>
      <c r="Q456">
        <v>0</v>
      </c>
      <c r="R456">
        <v>0</v>
      </c>
      <c r="S456">
        <v>0</v>
      </c>
      <c r="T456">
        <v>0</v>
      </c>
      <c r="U456" s="1091">
        <v>0</v>
      </c>
      <c r="V456" s="1091">
        <v>1368</v>
      </c>
    </row>
    <row r="457" spans="1:22" x14ac:dyDescent="0.25">
      <c r="A457">
        <v>4088200100</v>
      </c>
      <c r="B457" s="1087">
        <v>2</v>
      </c>
      <c r="C457" s="1087">
        <v>5</v>
      </c>
      <c r="D457" s="1088">
        <v>2</v>
      </c>
      <c r="E457" s="1087" t="s">
        <v>2418</v>
      </c>
      <c r="F457" s="1087">
        <v>143</v>
      </c>
      <c r="G457" s="1087" t="s">
        <v>711</v>
      </c>
      <c r="H457" s="1089">
        <v>1</v>
      </c>
      <c r="I457">
        <v>14108</v>
      </c>
      <c r="J457">
        <v>1</v>
      </c>
      <c r="K457">
        <v>2020</v>
      </c>
      <c r="L457" s="1090">
        <v>2</v>
      </c>
      <c r="M457" s="1090">
        <v>2</v>
      </c>
      <c r="N457" t="s">
        <v>2419</v>
      </c>
      <c r="O457">
        <v>13</v>
      </c>
      <c r="P457">
        <v>0</v>
      </c>
      <c r="Q457">
        <v>0</v>
      </c>
      <c r="R457">
        <v>0</v>
      </c>
      <c r="S457">
        <v>0</v>
      </c>
      <c r="T457">
        <v>0</v>
      </c>
      <c r="U457" s="1091">
        <v>1368</v>
      </c>
      <c r="V457" s="1091">
        <v>0</v>
      </c>
    </row>
    <row r="458" spans="1:22" x14ac:dyDescent="0.25">
      <c r="A458">
        <v>4088200100</v>
      </c>
      <c r="B458" s="1087">
        <v>2</v>
      </c>
      <c r="C458" s="1087">
        <v>5</v>
      </c>
      <c r="D458" s="1088">
        <v>2</v>
      </c>
      <c r="E458" s="1087" t="s">
        <v>2418</v>
      </c>
      <c r="F458" s="1087">
        <v>143</v>
      </c>
      <c r="G458" s="1087" t="s">
        <v>711</v>
      </c>
      <c r="H458" s="1089">
        <v>1</v>
      </c>
      <c r="I458">
        <v>14108</v>
      </c>
      <c r="J458">
        <v>1</v>
      </c>
      <c r="K458">
        <v>2020</v>
      </c>
      <c r="L458" s="1090">
        <v>2</v>
      </c>
      <c r="M458" s="1090">
        <v>2</v>
      </c>
      <c r="N458" t="s">
        <v>2419</v>
      </c>
      <c r="O458">
        <v>13</v>
      </c>
      <c r="P458">
        <v>0</v>
      </c>
      <c r="Q458">
        <v>0</v>
      </c>
      <c r="R458">
        <v>0</v>
      </c>
      <c r="S458">
        <v>0</v>
      </c>
      <c r="T458">
        <v>0</v>
      </c>
      <c r="U458" s="1091">
        <v>0</v>
      </c>
      <c r="V458" s="1091">
        <v>0</v>
      </c>
    </row>
    <row r="459" spans="1:22" x14ac:dyDescent="0.25">
      <c r="A459">
        <v>4088200100</v>
      </c>
      <c r="B459" s="1087">
        <v>2</v>
      </c>
      <c r="C459" s="1087">
        <v>5</v>
      </c>
      <c r="D459" s="1088">
        <v>2</v>
      </c>
      <c r="E459" s="1087" t="s">
        <v>2418</v>
      </c>
      <c r="F459" s="1087">
        <v>143</v>
      </c>
      <c r="G459" s="1087" t="s">
        <v>711</v>
      </c>
      <c r="H459" s="1089">
        <v>1</v>
      </c>
      <c r="I459">
        <v>14108</v>
      </c>
      <c r="J459">
        <v>1</v>
      </c>
      <c r="K459">
        <v>2020</v>
      </c>
      <c r="L459" s="1090">
        <v>2</v>
      </c>
      <c r="M459" s="1090">
        <v>2</v>
      </c>
      <c r="N459" t="s">
        <v>2419</v>
      </c>
      <c r="O459">
        <v>13</v>
      </c>
      <c r="P459">
        <v>0</v>
      </c>
      <c r="Q459">
        <v>0</v>
      </c>
      <c r="R459">
        <v>0</v>
      </c>
      <c r="S459">
        <v>0</v>
      </c>
      <c r="T459">
        <v>0</v>
      </c>
      <c r="U459" s="1091">
        <v>0</v>
      </c>
      <c r="V459" s="1091">
        <v>0</v>
      </c>
    </row>
    <row r="460" spans="1:22" x14ac:dyDescent="0.25">
      <c r="A460">
        <v>4088200100</v>
      </c>
      <c r="B460" s="1087">
        <v>2</v>
      </c>
      <c r="C460" s="1087">
        <v>5</v>
      </c>
      <c r="D460" s="1088">
        <v>2</v>
      </c>
      <c r="E460" s="1087" t="s">
        <v>2418</v>
      </c>
      <c r="F460" s="1087">
        <v>143</v>
      </c>
      <c r="G460" s="1087" t="s">
        <v>711</v>
      </c>
      <c r="H460" s="1089">
        <v>1</v>
      </c>
      <c r="I460">
        <v>14108</v>
      </c>
      <c r="J460">
        <v>1</v>
      </c>
      <c r="K460">
        <v>2020</v>
      </c>
      <c r="L460" s="1090">
        <v>2</v>
      </c>
      <c r="M460" s="1090">
        <v>2</v>
      </c>
      <c r="N460" t="s">
        <v>2419</v>
      </c>
      <c r="O460">
        <v>13</v>
      </c>
      <c r="P460">
        <v>0</v>
      </c>
      <c r="Q460">
        <v>0</v>
      </c>
      <c r="R460">
        <v>0</v>
      </c>
      <c r="S460">
        <v>1368</v>
      </c>
      <c r="T460">
        <v>1368</v>
      </c>
      <c r="U460" s="1091">
        <v>0</v>
      </c>
      <c r="V460" s="1091">
        <v>0</v>
      </c>
    </row>
    <row r="461" spans="1:22" x14ac:dyDescent="0.25">
      <c r="A461">
        <v>4088200100</v>
      </c>
      <c r="B461" s="1087">
        <v>2</v>
      </c>
      <c r="C461" s="1087">
        <v>5</v>
      </c>
      <c r="D461" s="1088">
        <v>2</v>
      </c>
      <c r="E461" s="1087" t="s">
        <v>2418</v>
      </c>
      <c r="F461" s="1087">
        <v>143</v>
      </c>
      <c r="G461" s="1087" t="s">
        <v>711</v>
      </c>
      <c r="H461" s="1089">
        <v>1</v>
      </c>
      <c r="I461">
        <v>14108</v>
      </c>
      <c r="J461">
        <v>1</v>
      </c>
      <c r="K461">
        <v>2020</v>
      </c>
      <c r="L461" s="1090">
        <v>2</v>
      </c>
      <c r="M461" s="1090">
        <v>2</v>
      </c>
      <c r="N461" t="s">
        <v>2419</v>
      </c>
      <c r="O461">
        <v>13</v>
      </c>
      <c r="P461">
        <v>0</v>
      </c>
      <c r="Q461">
        <v>1368</v>
      </c>
      <c r="R461">
        <v>1368</v>
      </c>
      <c r="S461">
        <v>0</v>
      </c>
      <c r="T461">
        <v>0</v>
      </c>
      <c r="U461" s="1091">
        <v>0</v>
      </c>
      <c r="V461" s="1091">
        <v>0</v>
      </c>
    </row>
    <row r="462" spans="1:22" x14ac:dyDescent="0.25">
      <c r="A462">
        <v>4088200100</v>
      </c>
      <c r="B462" s="1087">
        <v>2</v>
      </c>
      <c r="C462" s="1087">
        <v>5</v>
      </c>
      <c r="D462" s="1088">
        <v>2</v>
      </c>
      <c r="E462" s="1087" t="s">
        <v>2418</v>
      </c>
      <c r="F462" s="1087">
        <v>143</v>
      </c>
      <c r="G462" s="1087" t="s">
        <v>711</v>
      </c>
      <c r="H462" s="1089">
        <v>1</v>
      </c>
      <c r="I462">
        <v>14108</v>
      </c>
      <c r="J462">
        <v>1</v>
      </c>
      <c r="K462">
        <v>2020</v>
      </c>
      <c r="L462" s="1090">
        <v>2</v>
      </c>
      <c r="M462" s="1090">
        <v>2</v>
      </c>
      <c r="N462" t="s">
        <v>2419</v>
      </c>
      <c r="O462">
        <v>13</v>
      </c>
      <c r="P462">
        <v>28006.18</v>
      </c>
      <c r="Q462">
        <v>11076</v>
      </c>
      <c r="R462">
        <v>39082.18</v>
      </c>
      <c r="S462">
        <v>25844</v>
      </c>
      <c r="T462">
        <v>25844</v>
      </c>
      <c r="U462" s="1091">
        <v>25844</v>
      </c>
      <c r="V462" s="1091">
        <v>25844</v>
      </c>
    </row>
    <row r="463" spans="1:22" x14ac:dyDescent="0.25">
      <c r="A463">
        <v>4088200100</v>
      </c>
      <c r="B463" s="1087">
        <v>2</v>
      </c>
      <c r="C463" s="1087">
        <v>5</v>
      </c>
      <c r="D463" s="1088">
        <v>2</v>
      </c>
      <c r="E463" s="1087" t="s">
        <v>2418</v>
      </c>
      <c r="F463" s="1087">
        <v>143</v>
      </c>
      <c r="G463" s="1087" t="s">
        <v>711</v>
      </c>
      <c r="H463" s="1089">
        <v>1</v>
      </c>
      <c r="I463">
        <v>14108</v>
      </c>
      <c r="J463">
        <v>1</v>
      </c>
      <c r="K463">
        <v>2020</v>
      </c>
      <c r="L463" s="1090">
        <v>2</v>
      </c>
      <c r="M463" s="1090">
        <v>2</v>
      </c>
      <c r="N463" t="s">
        <v>2419</v>
      </c>
      <c r="O463">
        <v>13</v>
      </c>
      <c r="P463">
        <v>5601.24</v>
      </c>
      <c r="Q463">
        <v>10000</v>
      </c>
      <c r="R463">
        <v>15601.24</v>
      </c>
      <c r="S463">
        <v>12922</v>
      </c>
      <c r="T463">
        <v>12922</v>
      </c>
      <c r="U463" s="1091">
        <v>12922</v>
      </c>
      <c r="V463" s="1091">
        <v>12922</v>
      </c>
    </row>
    <row r="464" spans="1:22" x14ac:dyDescent="0.25">
      <c r="A464">
        <v>4088200100</v>
      </c>
      <c r="B464" s="1087">
        <v>2</v>
      </c>
      <c r="C464" s="1087">
        <v>5</v>
      </c>
      <c r="D464" s="1088">
        <v>2</v>
      </c>
      <c r="E464" s="1087" t="s">
        <v>2418</v>
      </c>
      <c r="F464" s="1087">
        <v>143</v>
      </c>
      <c r="G464" s="1087" t="s">
        <v>711</v>
      </c>
      <c r="H464" s="1089">
        <v>1</v>
      </c>
      <c r="I464">
        <v>14108</v>
      </c>
      <c r="J464">
        <v>1</v>
      </c>
      <c r="K464">
        <v>2020</v>
      </c>
      <c r="L464" s="1090">
        <v>2</v>
      </c>
      <c r="M464" s="1090">
        <v>2</v>
      </c>
      <c r="N464" t="s">
        <v>2419</v>
      </c>
      <c r="O464">
        <v>13</v>
      </c>
      <c r="P464">
        <v>336260.01</v>
      </c>
      <c r="Q464">
        <v>304186</v>
      </c>
      <c r="R464">
        <v>640446.01</v>
      </c>
      <c r="S464">
        <v>639828</v>
      </c>
      <c r="T464">
        <v>639828</v>
      </c>
      <c r="U464" s="1091">
        <v>639828</v>
      </c>
      <c r="V464" s="1091">
        <v>639828</v>
      </c>
    </row>
    <row r="465" spans="1:22" x14ac:dyDescent="0.25">
      <c r="A465">
        <v>4088200100</v>
      </c>
      <c r="B465" s="1087">
        <v>2</v>
      </c>
      <c r="C465" s="1087">
        <v>5</v>
      </c>
      <c r="D465" s="1088">
        <v>2</v>
      </c>
      <c r="E465" s="1087" t="s">
        <v>2418</v>
      </c>
      <c r="F465" s="1087">
        <v>143</v>
      </c>
      <c r="G465" s="1087" t="s">
        <v>711</v>
      </c>
      <c r="H465" s="1089">
        <v>1</v>
      </c>
      <c r="I465">
        <v>14108</v>
      </c>
      <c r="J465">
        <v>1</v>
      </c>
      <c r="K465">
        <v>2020</v>
      </c>
      <c r="L465" s="1090">
        <v>2</v>
      </c>
      <c r="M465" s="1090">
        <v>2</v>
      </c>
      <c r="N465" t="s">
        <v>2419</v>
      </c>
      <c r="O465">
        <v>13</v>
      </c>
      <c r="P465">
        <v>144430.59</v>
      </c>
      <c r="Q465">
        <v>23960</v>
      </c>
      <c r="R465">
        <v>168390.59</v>
      </c>
      <c r="S465">
        <v>151064</v>
      </c>
      <c r="T465">
        <v>151064</v>
      </c>
      <c r="U465" s="1091">
        <v>151064</v>
      </c>
      <c r="V465" s="1091">
        <v>151064</v>
      </c>
    </row>
    <row r="466" spans="1:22" x14ac:dyDescent="0.25">
      <c r="A466">
        <v>4088200100</v>
      </c>
      <c r="B466" s="1087">
        <v>2</v>
      </c>
      <c r="C466" s="1087">
        <v>5</v>
      </c>
      <c r="D466" s="1088">
        <v>2</v>
      </c>
      <c r="E466" s="1087" t="s">
        <v>2418</v>
      </c>
      <c r="F466" s="1087">
        <v>143</v>
      </c>
      <c r="G466" s="1087" t="s">
        <v>711</v>
      </c>
      <c r="H466" s="1089">
        <v>1</v>
      </c>
      <c r="I466">
        <v>14108</v>
      </c>
      <c r="J466">
        <v>1</v>
      </c>
      <c r="K466">
        <v>2020</v>
      </c>
      <c r="L466" s="1090">
        <v>1</v>
      </c>
      <c r="M466" s="1090">
        <v>3</v>
      </c>
      <c r="N466" t="s">
        <v>2420</v>
      </c>
      <c r="O466">
        <v>13</v>
      </c>
      <c r="P466">
        <v>341325.79</v>
      </c>
      <c r="Q466">
        <v>0</v>
      </c>
      <c r="R466">
        <v>341325.79</v>
      </c>
      <c r="S466">
        <v>0</v>
      </c>
      <c r="T466">
        <v>0</v>
      </c>
      <c r="U466" s="1091">
        <v>0</v>
      </c>
      <c r="V466" s="1091">
        <v>0</v>
      </c>
    </row>
    <row r="467" spans="1:22" x14ac:dyDescent="0.25">
      <c r="A467">
        <v>4088200100</v>
      </c>
      <c r="B467" s="1087">
        <v>2</v>
      </c>
      <c r="C467" s="1087">
        <v>5</v>
      </c>
      <c r="D467" s="1088">
        <v>2</v>
      </c>
      <c r="E467" s="1087" t="s">
        <v>2418</v>
      </c>
      <c r="F467" s="1087">
        <v>143</v>
      </c>
      <c r="G467" s="1087" t="s">
        <v>711</v>
      </c>
      <c r="H467" s="1089">
        <v>1</v>
      </c>
      <c r="I467">
        <v>14201</v>
      </c>
      <c r="J467">
        <v>1</v>
      </c>
      <c r="K467">
        <v>2020</v>
      </c>
      <c r="L467" s="1090">
        <v>2</v>
      </c>
      <c r="M467" s="1090">
        <v>2</v>
      </c>
      <c r="N467" t="s">
        <v>2419</v>
      </c>
      <c r="O467">
        <v>13</v>
      </c>
      <c r="P467">
        <v>108873.96</v>
      </c>
      <c r="Q467">
        <v>333498.53000000003</v>
      </c>
      <c r="R467">
        <v>442372.49</v>
      </c>
      <c r="S467">
        <v>400512.14</v>
      </c>
      <c r="T467">
        <v>400512.14</v>
      </c>
      <c r="U467" s="1091">
        <v>400512.14</v>
      </c>
      <c r="V467" s="1091">
        <v>400512.14</v>
      </c>
    </row>
    <row r="468" spans="1:22" x14ac:dyDescent="0.25">
      <c r="A468">
        <v>4088200100</v>
      </c>
      <c r="B468" s="1087">
        <v>2</v>
      </c>
      <c r="C468" s="1087">
        <v>5</v>
      </c>
      <c r="D468" s="1088">
        <v>2</v>
      </c>
      <c r="E468" s="1087" t="s">
        <v>2418</v>
      </c>
      <c r="F468" s="1087">
        <v>143</v>
      </c>
      <c r="G468" s="1087" t="s">
        <v>711</v>
      </c>
      <c r="H468" s="1089">
        <v>1</v>
      </c>
      <c r="I468">
        <v>14201</v>
      </c>
      <c r="J468">
        <v>1</v>
      </c>
      <c r="K468">
        <v>2020</v>
      </c>
      <c r="L468" s="1090">
        <v>2</v>
      </c>
      <c r="M468" s="1090">
        <v>2</v>
      </c>
      <c r="N468" t="s">
        <v>2419</v>
      </c>
      <c r="O468">
        <v>13</v>
      </c>
      <c r="P468">
        <v>24035.21</v>
      </c>
      <c r="Q468">
        <v>0</v>
      </c>
      <c r="R468">
        <v>24035.21</v>
      </c>
      <c r="S468">
        <v>17079.650000000001</v>
      </c>
      <c r="T468">
        <v>17079.650000000001</v>
      </c>
      <c r="U468" s="1091">
        <v>17079.650000000001</v>
      </c>
      <c r="V468" s="1091">
        <v>17079.650000000001</v>
      </c>
    </row>
    <row r="469" spans="1:22" x14ac:dyDescent="0.25">
      <c r="A469">
        <v>4088200100</v>
      </c>
      <c r="B469" s="1087">
        <v>2</v>
      </c>
      <c r="C469" s="1087">
        <v>5</v>
      </c>
      <c r="D469" s="1088">
        <v>2</v>
      </c>
      <c r="E469" s="1087" t="s">
        <v>2418</v>
      </c>
      <c r="F469" s="1087">
        <v>143</v>
      </c>
      <c r="G469" s="1087" t="s">
        <v>711</v>
      </c>
      <c r="H469" s="1089">
        <v>1</v>
      </c>
      <c r="I469">
        <v>14201</v>
      </c>
      <c r="J469">
        <v>1</v>
      </c>
      <c r="K469">
        <v>2020</v>
      </c>
      <c r="L469" s="1090">
        <v>2</v>
      </c>
      <c r="M469" s="1090">
        <v>2</v>
      </c>
      <c r="N469" t="s">
        <v>2419</v>
      </c>
      <c r="O469">
        <v>13</v>
      </c>
      <c r="P469">
        <v>321445.88</v>
      </c>
      <c r="Q469">
        <v>-102088.78</v>
      </c>
      <c r="R469">
        <v>219357.1</v>
      </c>
      <c r="S469">
        <v>171763.97</v>
      </c>
      <c r="T469">
        <v>171763.97</v>
      </c>
      <c r="U469" s="1091">
        <v>171763.97</v>
      </c>
      <c r="V469" s="1091">
        <v>171763.97</v>
      </c>
    </row>
    <row r="470" spans="1:22" x14ac:dyDescent="0.25">
      <c r="A470">
        <v>4088200100</v>
      </c>
      <c r="B470" s="1087">
        <v>2</v>
      </c>
      <c r="C470" s="1087">
        <v>5</v>
      </c>
      <c r="D470" s="1088">
        <v>2</v>
      </c>
      <c r="E470" s="1087" t="s">
        <v>2418</v>
      </c>
      <c r="F470" s="1087">
        <v>143</v>
      </c>
      <c r="G470" s="1087" t="s">
        <v>711</v>
      </c>
      <c r="H470" s="1089">
        <v>1</v>
      </c>
      <c r="I470">
        <v>14201</v>
      </c>
      <c r="J470">
        <v>1</v>
      </c>
      <c r="K470">
        <v>2020</v>
      </c>
      <c r="L470" s="1090">
        <v>2</v>
      </c>
      <c r="M470" s="1090">
        <v>2</v>
      </c>
      <c r="N470" t="s">
        <v>2419</v>
      </c>
      <c r="O470">
        <v>13</v>
      </c>
      <c r="P470">
        <v>132571.45000000001</v>
      </c>
      <c r="Q470">
        <v>0</v>
      </c>
      <c r="R470">
        <v>132571.45000000001</v>
      </c>
      <c r="S470">
        <v>78372.009999999995</v>
      </c>
      <c r="T470">
        <v>78372.009999999995</v>
      </c>
      <c r="U470" s="1091">
        <v>78372.009999999995</v>
      </c>
      <c r="V470" s="1091">
        <v>78372.009999999995</v>
      </c>
    </row>
    <row r="471" spans="1:22" x14ac:dyDescent="0.25">
      <c r="A471">
        <v>4088200100</v>
      </c>
      <c r="B471" s="1087">
        <v>2</v>
      </c>
      <c r="C471" s="1087">
        <v>5</v>
      </c>
      <c r="D471" s="1088">
        <v>2</v>
      </c>
      <c r="E471" s="1087" t="s">
        <v>2418</v>
      </c>
      <c r="F471" s="1087">
        <v>143</v>
      </c>
      <c r="G471" s="1087" t="s">
        <v>711</v>
      </c>
      <c r="H471" s="1089">
        <v>1</v>
      </c>
      <c r="I471">
        <v>14201</v>
      </c>
      <c r="J471">
        <v>1</v>
      </c>
      <c r="K471">
        <v>2020</v>
      </c>
      <c r="L471" s="1090">
        <v>2</v>
      </c>
      <c r="M471" s="1090">
        <v>2</v>
      </c>
      <c r="N471" t="s">
        <v>2419</v>
      </c>
      <c r="O471">
        <v>13</v>
      </c>
      <c r="P471">
        <v>182203.03</v>
      </c>
      <c r="Q471">
        <v>0</v>
      </c>
      <c r="R471">
        <v>182203.03</v>
      </c>
      <c r="S471">
        <v>146451.18</v>
      </c>
      <c r="T471">
        <v>146451.18</v>
      </c>
      <c r="U471" s="1091">
        <v>146451.18</v>
      </c>
      <c r="V471" s="1091">
        <v>146451.18</v>
      </c>
    </row>
    <row r="472" spans="1:22" x14ac:dyDescent="0.25">
      <c r="A472">
        <v>4088200100</v>
      </c>
      <c r="B472" s="1087">
        <v>2</v>
      </c>
      <c r="C472" s="1087">
        <v>5</v>
      </c>
      <c r="D472" s="1088">
        <v>2</v>
      </c>
      <c r="E472" s="1087" t="s">
        <v>2418</v>
      </c>
      <c r="F472" s="1087">
        <v>143</v>
      </c>
      <c r="G472" s="1087" t="s">
        <v>711</v>
      </c>
      <c r="H472" s="1089">
        <v>1</v>
      </c>
      <c r="I472">
        <v>14201</v>
      </c>
      <c r="J472">
        <v>1</v>
      </c>
      <c r="K472">
        <v>2020</v>
      </c>
      <c r="L472" s="1090">
        <v>2</v>
      </c>
      <c r="M472" s="1090">
        <v>2</v>
      </c>
      <c r="N472" t="s">
        <v>2419</v>
      </c>
      <c r="O472">
        <v>13</v>
      </c>
      <c r="P472">
        <v>13811.62</v>
      </c>
      <c r="Q472">
        <v>0</v>
      </c>
      <c r="R472">
        <v>13811.62</v>
      </c>
      <c r="S472">
        <v>7504.9</v>
      </c>
      <c r="T472">
        <v>7504.9</v>
      </c>
      <c r="U472" s="1091">
        <v>7504.9</v>
      </c>
      <c r="V472" s="1091">
        <v>7504.9</v>
      </c>
    </row>
    <row r="473" spans="1:22" x14ac:dyDescent="0.25">
      <c r="A473">
        <v>4088200100</v>
      </c>
      <c r="B473" s="1087">
        <v>2</v>
      </c>
      <c r="C473" s="1087">
        <v>5</v>
      </c>
      <c r="D473" s="1088">
        <v>2</v>
      </c>
      <c r="E473" s="1087" t="s">
        <v>2418</v>
      </c>
      <c r="F473" s="1087">
        <v>143</v>
      </c>
      <c r="G473" s="1087" t="s">
        <v>711</v>
      </c>
      <c r="H473" s="1089">
        <v>1</v>
      </c>
      <c r="I473">
        <v>14201</v>
      </c>
      <c r="J473">
        <v>1</v>
      </c>
      <c r="K473">
        <v>2020</v>
      </c>
      <c r="L473" s="1090">
        <v>1</v>
      </c>
      <c r="M473" s="1090">
        <v>3</v>
      </c>
      <c r="N473" t="s">
        <v>2420</v>
      </c>
      <c r="O473">
        <v>13</v>
      </c>
      <c r="P473">
        <v>369200.14</v>
      </c>
      <c r="Q473">
        <v>0</v>
      </c>
      <c r="R473">
        <v>369200.14</v>
      </c>
      <c r="S473">
        <v>0</v>
      </c>
      <c r="T473">
        <v>0</v>
      </c>
      <c r="U473" s="1091">
        <v>0</v>
      </c>
      <c r="V473" s="1091">
        <v>0</v>
      </c>
    </row>
    <row r="474" spans="1:22" x14ac:dyDescent="0.25">
      <c r="A474">
        <v>4088200100</v>
      </c>
      <c r="B474" s="1087">
        <v>2</v>
      </c>
      <c r="C474" s="1087">
        <v>5</v>
      </c>
      <c r="D474" s="1088">
        <v>2</v>
      </c>
      <c r="E474" s="1087" t="s">
        <v>2418</v>
      </c>
      <c r="F474" s="1087">
        <v>143</v>
      </c>
      <c r="G474" s="1087" t="s">
        <v>711</v>
      </c>
      <c r="H474" s="1089">
        <v>1</v>
      </c>
      <c r="I474">
        <v>14201</v>
      </c>
      <c r="J474">
        <v>1</v>
      </c>
      <c r="K474">
        <v>2020</v>
      </c>
      <c r="L474" s="1090">
        <v>2</v>
      </c>
      <c r="M474" s="1090">
        <v>2</v>
      </c>
      <c r="N474" t="s">
        <v>2419</v>
      </c>
      <c r="O474">
        <v>13</v>
      </c>
      <c r="P474">
        <v>3447.21</v>
      </c>
      <c r="Q474">
        <v>1880.62</v>
      </c>
      <c r="R474">
        <v>5327.83</v>
      </c>
      <c r="S474">
        <v>3730.9</v>
      </c>
      <c r="T474">
        <v>3730.9</v>
      </c>
      <c r="U474" s="1091">
        <v>3730.9</v>
      </c>
      <c r="V474" s="1091">
        <v>3730.9</v>
      </c>
    </row>
    <row r="475" spans="1:22" x14ac:dyDescent="0.25">
      <c r="A475">
        <v>4088200100</v>
      </c>
      <c r="B475" s="1087">
        <v>2</v>
      </c>
      <c r="C475" s="1087">
        <v>5</v>
      </c>
      <c r="D475" s="1088">
        <v>2</v>
      </c>
      <c r="E475" s="1087" t="s">
        <v>2418</v>
      </c>
      <c r="F475" s="1087">
        <v>143</v>
      </c>
      <c r="G475" s="1087" t="s">
        <v>711</v>
      </c>
      <c r="H475" s="1089">
        <v>1</v>
      </c>
      <c r="I475">
        <v>14201</v>
      </c>
      <c r="J475">
        <v>1</v>
      </c>
      <c r="K475">
        <v>2020</v>
      </c>
      <c r="L475" s="1090">
        <v>2</v>
      </c>
      <c r="M475" s="1090">
        <v>2</v>
      </c>
      <c r="N475" t="s">
        <v>2419</v>
      </c>
      <c r="O475">
        <v>13</v>
      </c>
      <c r="P475">
        <v>18900.73</v>
      </c>
      <c r="Q475">
        <v>0</v>
      </c>
      <c r="R475">
        <v>18900.73</v>
      </c>
      <c r="S475">
        <v>11203.38</v>
      </c>
      <c r="T475">
        <v>11203.38</v>
      </c>
      <c r="U475" s="1091">
        <v>11203.38</v>
      </c>
      <c r="V475" s="1091">
        <v>11203.38</v>
      </c>
    </row>
    <row r="476" spans="1:22" x14ac:dyDescent="0.25">
      <c r="A476">
        <v>4088200100</v>
      </c>
      <c r="B476" s="1087">
        <v>2</v>
      </c>
      <c r="C476" s="1087">
        <v>5</v>
      </c>
      <c r="D476" s="1088">
        <v>2</v>
      </c>
      <c r="E476" s="1087" t="s">
        <v>2418</v>
      </c>
      <c r="F476" s="1087">
        <v>143</v>
      </c>
      <c r="G476" s="1087" t="s">
        <v>711</v>
      </c>
      <c r="H476" s="1089">
        <v>1</v>
      </c>
      <c r="I476">
        <v>14201</v>
      </c>
      <c r="J476">
        <v>1</v>
      </c>
      <c r="K476">
        <v>2020</v>
      </c>
      <c r="L476" s="1090">
        <v>2</v>
      </c>
      <c r="M476" s="1090">
        <v>2</v>
      </c>
      <c r="N476" t="s">
        <v>2419</v>
      </c>
      <c r="O476">
        <v>13</v>
      </c>
      <c r="P476">
        <v>16694.189999999999</v>
      </c>
      <c r="Q476">
        <v>0</v>
      </c>
      <c r="R476">
        <v>16694.189999999999</v>
      </c>
      <c r="S476">
        <v>9846.14</v>
      </c>
      <c r="T476">
        <v>9846.14</v>
      </c>
      <c r="U476" s="1091">
        <v>9846.14</v>
      </c>
      <c r="V476" s="1091">
        <v>9846.14</v>
      </c>
    </row>
    <row r="477" spans="1:22" x14ac:dyDescent="0.25">
      <c r="A477">
        <v>4088200100</v>
      </c>
      <c r="B477" s="1087">
        <v>2</v>
      </c>
      <c r="C477" s="1087">
        <v>5</v>
      </c>
      <c r="D477" s="1088">
        <v>2</v>
      </c>
      <c r="E477" s="1087" t="s">
        <v>2418</v>
      </c>
      <c r="F477" s="1087">
        <v>143</v>
      </c>
      <c r="G477" s="1087" t="s">
        <v>711</v>
      </c>
      <c r="H477" s="1089">
        <v>1</v>
      </c>
      <c r="I477">
        <v>14201</v>
      </c>
      <c r="J477">
        <v>1</v>
      </c>
      <c r="K477">
        <v>2020</v>
      </c>
      <c r="L477" s="1090">
        <v>2</v>
      </c>
      <c r="M477" s="1090">
        <v>2</v>
      </c>
      <c r="N477" t="s">
        <v>2419</v>
      </c>
      <c r="O477">
        <v>13</v>
      </c>
      <c r="P477">
        <v>31941.49</v>
      </c>
      <c r="Q477">
        <v>0</v>
      </c>
      <c r="R477">
        <v>31941.49</v>
      </c>
      <c r="S477">
        <v>22987.87</v>
      </c>
      <c r="T477">
        <v>22987.87</v>
      </c>
      <c r="U477" s="1091">
        <v>22987.87</v>
      </c>
      <c r="V477" s="1091">
        <v>22987.87</v>
      </c>
    </row>
    <row r="478" spans="1:22" x14ac:dyDescent="0.25">
      <c r="A478">
        <v>4088200100</v>
      </c>
      <c r="B478" s="1087">
        <v>2</v>
      </c>
      <c r="C478" s="1087">
        <v>5</v>
      </c>
      <c r="D478" s="1088">
        <v>2</v>
      </c>
      <c r="E478" s="1087" t="s">
        <v>2418</v>
      </c>
      <c r="F478" s="1087">
        <v>143</v>
      </c>
      <c r="G478" s="1087" t="s">
        <v>711</v>
      </c>
      <c r="H478" s="1089">
        <v>1</v>
      </c>
      <c r="I478">
        <v>14201</v>
      </c>
      <c r="J478">
        <v>1</v>
      </c>
      <c r="K478">
        <v>2020</v>
      </c>
      <c r="L478" s="1090">
        <v>2</v>
      </c>
      <c r="M478" s="1090">
        <v>2</v>
      </c>
      <c r="N478" t="s">
        <v>2419</v>
      </c>
      <c r="O478">
        <v>13</v>
      </c>
      <c r="P478">
        <v>25457.759999999998</v>
      </c>
      <c r="Q478">
        <v>0</v>
      </c>
      <c r="R478">
        <v>25457.759999999998</v>
      </c>
      <c r="S478">
        <v>24047.26</v>
      </c>
      <c r="T478">
        <v>24047.26</v>
      </c>
      <c r="U478" s="1091">
        <v>24047.26</v>
      </c>
      <c r="V478" s="1091">
        <v>24047.26</v>
      </c>
    </row>
    <row r="479" spans="1:22" x14ac:dyDescent="0.25">
      <c r="A479">
        <v>4088200100</v>
      </c>
      <c r="B479" s="1087">
        <v>2</v>
      </c>
      <c r="C479" s="1087">
        <v>5</v>
      </c>
      <c r="D479" s="1088">
        <v>2</v>
      </c>
      <c r="E479" s="1087" t="s">
        <v>2418</v>
      </c>
      <c r="F479" s="1087">
        <v>143</v>
      </c>
      <c r="G479" s="1087" t="s">
        <v>711</v>
      </c>
      <c r="H479" s="1089">
        <v>1</v>
      </c>
      <c r="I479">
        <v>14201</v>
      </c>
      <c r="J479">
        <v>1</v>
      </c>
      <c r="K479">
        <v>2020</v>
      </c>
      <c r="L479" s="1090">
        <v>2</v>
      </c>
      <c r="M479" s="1090">
        <v>2</v>
      </c>
      <c r="N479" t="s">
        <v>2419</v>
      </c>
      <c r="O479">
        <v>13</v>
      </c>
      <c r="P479">
        <v>14759.44</v>
      </c>
      <c r="Q479">
        <v>0</v>
      </c>
      <c r="R479">
        <v>14759.44</v>
      </c>
      <c r="S479">
        <v>10444.06</v>
      </c>
      <c r="T479">
        <v>10444.06</v>
      </c>
      <c r="U479" s="1091">
        <v>10444.06</v>
      </c>
      <c r="V479" s="1091">
        <v>10444.06</v>
      </c>
    </row>
    <row r="480" spans="1:22" x14ac:dyDescent="0.25">
      <c r="A480">
        <v>4088200100</v>
      </c>
      <c r="B480" s="1087">
        <v>2</v>
      </c>
      <c r="C480" s="1087">
        <v>5</v>
      </c>
      <c r="D480" s="1088">
        <v>2</v>
      </c>
      <c r="E480" s="1087" t="s">
        <v>2418</v>
      </c>
      <c r="F480" s="1087">
        <v>143</v>
      </c>
      <c r="G480" s="1087" t="s">
        <v>711</v>
      </c>
      <c r="H480" s="1089">
        <v>1</v>
      </c>
      <c r="I480">
        <v>14201</v>
      </c>
      <c r="J480">
        <v>1</v>
      </c>
      <c r="K480">
        <v>2020</v>
      </c>
      <c r="L480" s="1090">
        <v>2</v>
      </c>
      <c r="M480" s="1090">
        <v>2</v>
      </c>
      <c r="N480" t="s">
        <v>2419</v>
      </c>
      <c r="O480">
        <v>13</v>
      </c>
      <c r="P480">
        <v>130843.91</v>
      </c>
      <c r="Q480">
        <v>0</v>
      </c>
      <c r="R480">
        <v>130843.91</v>
      </c>
      <c r="S480">
        <v>92389.7</v>
      </c>
      <c r="T480">
        <v>92389.7</v>
      </c>
      <c r="U480" s="1091">
        <v>92389.7</v>
      </c>
      <c r="V480" s="1091">
        <v>92389.7</v>
      </c>
    </row>
    <row r="481" spans="1:22" x14ac:dyDescent="0.25">
      <c r="A481">
        <v>4088200100</v>
      </c>
      <c r="B481" s="1087">
        <v>2</v>
      </c>
      <c r="C481" s="1087">
        <v>5</v>
      </c>
      <c r="D481" s="1088">
        <v>2</v>
      </c>
      <c r="E481" s="1087" t="s">
        <v>2418</v>
      </c>
      <c r="F481" s="1087">
        <v>143</v>
      </c>
      <c r="G481" s="1087" t="s">
        <v>711</v>
      </c>
      <c r="H481" s="1089">
        <v>1</v>
      </c>
      <c r="I481">
        <v>14201</v>
      </c>
      <c r="J481">
        <v>1</v>
      </c>
      <c r="K481">
        <v>2020</v>
      </c>
      <c r="L481" s="1090">
        <v>2</v>
      </c>
      <c r="M481" s="1090">
        <v>2</v>
      </c>
      <c r="N481" t="s">
        <v>2419</v>
      </c>
      <c r="O481">
        <v>13</v>
      </c>
      <c r="P481">
        <v>225181.88</v>
      </c>
      <c r="Q481">
        <v>-40000</v>
      </c>
      <c r="R481">
        <v>185181.88</v>
      </c>
      <c r="S481">
        <v>147549.6</v>
      </c>
      <c r="T481">
        <v>147549.6</v>
      </c>
      <c r="U481" s="1091">
        <v>147549.6</v>
      </c>
      <c r="V481" s="1091">
        <v>147549.6</v>
      </c>
    </row>
    <row r="482" spans="1:22" x14ac:dyDescent="0.25">
      <c r="A482">
        <v>4088200100</v>
      </c>
      <c r="B482" s="1087">
        <v>2</v>
      </c>
      <c r="C482" s="1087">
        <v>5</v>
      </c>
      <c r="D482" s="1088">
        <v>2</v>
      </c>
      <c r="E482" s="1087" t="s">
        <v>2418</v>
      </c>
      <c r="F482" s="1087">
        <v>143</v>
      </c>
      <c r="G482" s="1087" t="s">
        <v>711</v>
      </c>
      <c r="H482" s="1089">
        <v>1</v>
      </c>
      <c r="I482">
        <v>14201</v>
      </c>
      <c r="J482">
        <v>1</v>
      </c>
      <c r="K482">
        <v>2020</v>
      </c>
      <c r="L482" s="1090">
        <v>2</v>
      </c>
      <c r="M482" s="1090">
        <v>2</v>
      </c>
      <c r="N482" t="s">
        <v>2419</v>
      </c>
      <c r="O482">
        <v>13</v>
      </c>
      <c r="P482">
        <v>80534.559999999998</v>
      </c>
      <c r="Q482">
        <v>0</v>
      </c>
      <c r="R482">
        <v>80534.559999999998</v>
      </c>
      <c r="S482">
        <v>70944.72</v>
      </c>
      <c r="T482">
        <v>70944.72</v>
      </c>
      <c r="U482" s="1091">
        <v>70944.72</v>
      </c>
      <c r="V482" s="1091">
        <v>70944.72</v>
      </c>
    </row>
    <row r="483" spans="1:22" x14ac:dyDescent="0.25">
      <c r="A483">
        <v>4088200100</v>
      </c>
      <c r="B483" s="1087">
        <v>2</v>
      </c>
      <c r="C483" s="1087">
        <v>5</v>
      </c>
      <c r="D483" s="1088">
        <v>2</v>
      </c>
      <c r="E483" s="1087" t="s">
        <v>2418</v>
      </c>
      <c r="F483" s="1087">
        <v>143</v>
      </c>
      <c r="G483" s="1087" t="s">
        <v>711</v>
      </c>
      <c r="H483" s="1089">
        <v>1</v>
      </c>
      <c r="I483">
        <v>14201</v>
      </c>
      <c r="J483">
        <v>1</v>
      </c>
      <c r="K483">
        <v>2020</v>
      </c>
      <c r="L483" s="1090">
        <v>2</v>
      </c>
      <c r="M483" s="1090">
        <v>2</v>
      </c>
      <c r="N483" t="s">
        <v>2419</v>
      </c>
      <c r="O483">
        <v>13</v>
      </c>
      <c r="P483">
        <v>222440.34</v>
      </c>
      <c r="Q483">
        <v>-46044</v>
      </c>
      <c r="R483">
        <v>176396.34</v>
      </c>
      <c r="S483">
        <v>162206.29</v>
      </c>
      <c r="T483">
        <v>162206.29</v>
      </c>
      <c r="U483" s="1091">
        <v>162206.29</v>
      </c>
      <c r="V483" s="1091">
        <v>162206.29</v>
      </c>
    </row>
    <row r="484" spans="1:22" x14ac:dyDescent="0.25">
      <c r="A484">
        <v>4088200100</v>
      </c>
      <c r="B484" s="1087">
        <v>2</v>
      </c>
      <c r="C484" s="1087">
        <v>5</v>
      </c>
      <c r="D484" s="1088">
        <v>2</v>
      </c>
      <c r="E484" s="1087" t="s">
        <v>2418</v>
      </c>
      <c r="F484" s="1087">
        <v>143</v>
      </c>
      <c r="G484" s="1087" t="s">
        <v>711</v>
      </c>
      <c r="H484" s="1089">
        <v>1</v>
      </c>
      <c r="I484">
        <v>14301</v>
      </c>
      <c r="J484">
        <v>1</v>
      </c>
      <c r="K484">
        <v>2020</v>
      </c>
      <c r="L484" s="1090">
        <v>1</v>
      </c>
      <c r="M484" s="1090">
        <v>3</v>
      </c>
      <c r="N484" t="s">
        <v>2420</v>
      </c>
      <c r="O484">
        <v>13</v>
      </c>
      <c r="P484">
        <v>659253.84</v>
      </c>
      <c r="Q484">
        <v>-55000</v>
      </c>
      <c r="R484">
        <v>604253.84</v>
      </c>
      <c r="S484">
        <v>600611.42000000004</v>
      </c>
      <c r="T484">
        <v>600611.42000000004</v>
      </c>
      <c r="U484" s="1091">
        <v>464089.97</v>
      </c>
      <c r="V484" s="1091">
        <v>464089.97</v>
      </c>
    </row>
    <row r="485" spans="1:22" x14ac:dyDescent="0.25">
      <c r="A485">
        <v>4088200100</v>
      </c>
      <c r="B485" s="1087">
        <v>2</v>
      </c>
      <c r="C485" s="1087">
        <v>5</v>
      </c>
      <c r="D485" s="1088">
        <v>2</v>
      </c>
      <c r="E485" s="1087" t="s">
        <v>2418</v>
      </c>
      <c r="F485" s="1087">
        <v>143</v>
      </c>
      <c r="G485" s="1087" t="s">
        <v>711</v>
      </c>
      <c r="H485" s="1089">
        <v>1</v>
      </c>
      <c r="I485">
        <v>14301</v>
      </c>
      <c r="J485">
        <v>1</v>
      </c>
      <c r="K485">
        <v>2020</v>
      </c>
      <c r="L485" s="1090">
        <v>1</v>
      </c>
      <c r="M485" s="1090">
        <v>3</v>
      </c>
      <c r="N485" t="s">
        <v>2420</v>
      </c>
      <c r="O485">
        <v>13</v>
      </c>
      <c r="P485">
        <v>77834.009999999995</v>
      </c>
      <c r="Q485">
        <v>0</v>
      </c>
      <c r="R485">
        <v>77834.009999999995</v>
      </c>
      <c r="S485">
        <v>60766.85</v>
      </c>
      <c r="T485">
        <v>60766.85</v>
      </c>
      <c r="U485" s="1091">
        <v>48117.599999999999</v>
      </c>
      <c r="V485" s="1091">
        <v>48117.599999999999</v>
      </c>
    </row>
    <row r="486" spans="1:22" x14ac:dyDescent="0.25">
      <c r="A486">
        <v>4088200100</v>
      </c>
      <c r="B486" s="1087">
        <v>2</v>
      </c>
      <c r="C486" s="1087">
        <v>5</v>
      </c>
      <c r="D486" s="1088">
        <v>2</v>
      </c>
      <c r="E486" s="1087" t="s">
        <v>2418</v>
      </c>
      <c r="F486" s="1087">
        <v>143</v>
      </c>
      <c r="G486" s="1087" t="s">
        <v>711</v>
      </c>
      <c r="H486" s="1089">
        <v>1</v>
      </c>
      <c r="I486">
        <v>14301</v>
      </c>
      <c r="J486">
        <v>1</v>
      </c>
      <c r="K486">
        <v>2020</v>
      </c>
      <c r="L486" s="1090">
        <v>1</v>
      </c>
      <c r="M486" s="1090">
        <v>3</v>
      </c>
      <c r="N486" t="s">
        <v>2420</v>
      </c>
      <c r="O486">
        <v>13</v>
      </c>
      <c r="P486">
        <v>393120.44</v>
      </c>
      <c r="Q486">
        <v>-70000</v>
      </c>
      <c r="R486">
        <v>323120.44</v>
      </c>
      <c r="S486">
        <v>316722.73</v>
      </c>
      <c r="T486">
        <v>316722.73</v>
      </c>
      <c r="U486" s="1091">
        <v>248357.26</v>
      </c>
      <c r="V486" s="1091">
        <v>248357.26</v>
      </c>
    </row>
    <row r="487" spans="1:22" x14ac:dyDescent="0.25">
      <c r="A487">
        <v>4088200100</v>
      </c>
      <c r="B487" s="1087">
        <v>2</v>
      </c>
      <c r="C487" s="1087">
        <v>5</v>
      </c>
      <c r="D487" s="1088">
        <v>2</v>
      </c>
      <c r="E487" s="1087" t="s">
        <v>2418</v>
      </c>
      <c r="F487" s="1087">
        <v>143</v>
      </c>
      <c r="G487" s="1087" t="s">
        <v>711</v>
      </c>
      <c r="H487" s="1089">
        <v>1</v>
      </c>
      <c r="I487">
        <v>14301</v>
      </c>
      <c r="J487">
        <v>1</v>
      </c>
      <c r="K487">
        <v>2020</v>
      </c>
      <c r="L487" s="1090">
        <v>1</v>
      </c>
      <c r="M487" s="1090">
        <v>3</v>
      </c>
      <c r="N487" t="s">
        <v>2420</v>
      </c>
      <c r="O487">
        <v>13</v>
      </c>
      <c r="P487">
        <v>60326.71</v>
      </c>
      <c r="Q487">
        <v>0</v>
      </c>
      <c r="R487">
        <v>60326.71</v>
      </c>
      <c r="S487">
        <v>52495.54</v>
      </c>
      <c r="T487">
        <v>52495.54</v>
      </c>
      <c r="U487" s="1091">
        <v>40829.24</v>
      </c>
      <c r="V487" s="1091">
        <v>40829.24</v>
      </c>
    </row>
    <row r="488" spans="1:22" x14ac:dyDescent="0.25">
      <c r="A488">
        <v>4088200100</v>
      </c>
      <c r="B488" s="1087">
        <v>2</v>
      </c>
      <c r="C488" s="1087">
        <v>5</v>
      </c>
      <c r="D488" s="1088">
        <v>2</v>
      </c>
      <c r="E488" s="1087" t="s">
        <v>2418</v>
      </c>
      <c r="F488" s="1087">
        <v>143</v>
      </c>
      <c r="G488" s="1087" t="s">
        <v>711</v>
      </c>
      <c r="H488" s="1089">
        <v>1</v>
      </c>
      <c r="I488">
        <v>14301</v>
      </c>
      <c r="J488">
        <v>1</v>
      </c>
      <c r="K488">
        <v>2020</v>
      </c>
      <c r="L488" s="1090">
        <v>1</v>
      </c>
      <c r="M488" s="1090">
        <v>3</v>
      </c>
      <c r="N488" t="s">
        <v>2420</v>
      </c>
      <c r="O488">
        <v>13</v>
      </c>
      <c r="P488">
        <v>33262.199999999997</v>
      </c>
      <c r="Q488">
        <v>0</v>
      </c>
      <c r="R488">
        <v>33262.199999999997</v>
      </c>
      <c r="S488">
        <v>28663.919999999998</v>
      </c>
      <c r="T488">
        <v>28663.919999999998</v>
      </c>
      <c r="U488" s="1091">
        <v>22294.16</v>
      </c>
      <c r="V488" s="1091">
        <v>22294.16</v>
      </c>
    </row>
    <row r="489" spans="1:22" x14ac:dyDescent="0.25">
      <c r="A489">
        <v>4088200100</v>
      </c>
      <c r="B489" s="1087">
        <v>2</v>
      </c>
      <c r="C489" s="1087">
        <v>5</v>
      </c>
      <c r="D489" s="1088">
        <v>2</v>
      </c>
      <c r="E489" s="1087" t="s">
        <v>2418</v>
      </c>
      <c r="F489" s="1087">
        <v>143</v>
      </c>
      <c r="G489" s="1087" t="s">
        <v>711</v>
      </c>
      <c r="H489" s="1089">
        <v>1</v>
      </c>
      <c r="I489">
        <v>14301</v>
      </c>
      <c r="J489">
        <v>1</v>
      </c>
      <c r="K489">
        <v>2020</v>
      </c>
      <c r="L489" s="1090">
        <v>1</v>
      </c>
      <c r="M489" s="1090">
        <v>3</v>
      </c>
      <c r="N489" t="s">
        <v>2420</v>
      </c>
      <c r="O489">
        <v>13</v>
      </c>
      <c r="P489">
        <v>28788.67</v>
      </c>
      <c r="Q489">
        <v>0</v>
      </c>
      <c r="R489">
        <v>28788.67</v>
      </c>
      <c r="S489">
        <v>24808.77</v>
      </c>
      <c r="T489">
        <v>24808.77</v>
      </c>
      <c r="U489" s="1091">
        <v>19295.71</v>
      </c>
      <c r="V489" s="1091">
        <v>19295.71</v>
      </c>
    </row>
    <row r="490" spans="1:22" x14ac:dyDescent="0.25">
      <c r="A490">
        <v>4088200100</v>
      </c>
      <c r="B490" s="1087">
        <v>2</v>
      </c>
      <c r="C490" s="1087">
        <v>5</v>
      </c>
      <c r="D490" s="1088">
        <v>2</v>
      </c>
      <c r="E490" s="1087" t="s">
        <v>2418</v>
      </c>
      <c r="F490" s="1087">
        <v>143</v>
      </c>
      <c r="G490" s="1087" t="s">
        <v>711</v>
      </c>
      <c r="H490" s="1089">
        <v>1</v>
      </c>
      <c r="I490">
        <v>14301</v>
      </c>
      <c r="J490">
        <v>1</v>
      </c>
      <c r="K490">
        <v>2020</v>
      </c>
      <c r="L490" s="1090">
        <v>1</v>
      </c>
      <c r="M490" s="1090">
        <v>1</v>
      </c>
      <c r="N490" t="s">
        <v>2421</v>
      </c>
      <c r="O490">
        <v>13</v>
      </c>
      <c r="P490">
        <v>140792.37</v>
      </c>
      <c r="Q490">
        <v>0</v>
      </c>
      <c r="R490">
        <v>140792.37</v>
      </c>
      <c r="S490">
        <v>0</v>
      </c>
      <c r="T490">
        <v>0</v>
      </c>
      <c r="U490" s="1091">
        <v>0</v>
      </c>
      <c r="V490" s="1091">
        <v>0</v>
      </c>
    </row>
    <row r="491" spans="1:22" x14ac:dyDescent="0.25">
      <c r="A491">
        <v>4088200100</v>
      </c>
      <c r="B491" s="1087">
        <v>2</v>
      </c>
      <c r="C491" s="1087">
        <v>5</v>
      </c>
      <c r="D491" s="1088">
        <v>2</v>
      </c>
      <c r="E491" s="1087" t="s">
        <v>2418</v>
      </c>
      <c r="F491" s="1087">
        <v>143</v>
      </c>
      <c r="G491" s="1087" t="s">
        <v>711</v>
      </c>
      <c r="H491" s="1089">
        <v>1</v>
      </c>
      <c r="I491">
        <v>14301</v>
      </c>
      <c r="J491">
        <v>1</v>
      </c>
      <c r="K491">
        <v>2020</v>
      </c>
      <c r="L491" s="1090">
        <v>1</v>
      </c>
      <c r="M491" s="1090">
        <v>3</v>
      </c>
      <c r="N491" t="s">
        <v>2420</v>
      </c>
      <c r="O491">
        <v>13</v>
      </c>
      <c r="P491">
        <v>963353.43</v>
      </c>
      <c r="Q491">
        <v>-150000</v>
      </c>
      <c r="R491">
        <v>813353.43</v>
      </c>
      <c r="S491">
        <v>808647.3</v>
      </c>
      <c r="T491">
        <v>808647.3</v>
      </c>
      <c r="U491" s="1091">
        <v>631410.93999999994</v>
      </c>
      <c r="V491" s="1091">
        <v>631410.93999999994</v>
      </c>
    </row>
    <row r="492" spans="1:22" x14ac:dyDescent="0.25">
      <c r="A492">
        <v>4088200100</v>
      </c>
      <c r="B492" s="1087">
        <v>2</v>
      </c>
      <c r="C492" s="1087">
        <v>5</v>
      </c>
      <c r="D492" s="1088">
        <v>2</v>
      </c>
      <c r="E492" s="1087" t="s">
        <v>2418</v>
      </c>
      <c r="F492" s="1087">
        <v>143</v>
      </c>
      <c r="G492" s="1087" t="s">
        <v>711</v>
      </c>
      <c r="H492" s="1089">
        <v>1</v>
      </c>
      <c r="I492">
        <v>14301</v>
      </c>
      <c r="J492">
        <v>1</v>
      </c>
      <c r="K492">
        <v>2020</v>
      </c>
      <c r="L492" s="1090">
        <v>1</v>
      </c>
      <c r="M492" s="1090">
        <v>3</v>
      </c>
      <c r="N492" t="s">
        <v>2420</v>
      </c>
      <c r="O492">
        <v>13</v>
      </c>
      <c r="P492">
        <v>392053.42</v>
      </c>
      <c r="Q492">
        <v>-100000</v>
      </c>
      <c r="R492">
        <v>292053.42</v>
      </c>
      <c r="S492">
        <v>263682.96000000002</v>
      </c>
      <c r="T492">
        <v>263682.96000000002</v>
      </c>
      <c r="U492" s="1091">
        <v>205613.44</v>
      </c>
      <c r="V492" s="1091">
        <v>205613.44</v>
      </c>
    </row>
    <row r="493" spans="1:22" x14ac:dyDescent="0.25">
      <c r="A493">
        <v>4088200100</v>
      </c>
      <c r="B493" s="1087">
        <v>2</v>
      </c>
      <c r="C493" s="1087">
        <v>5</v>
      </c>
      <c r="D493" s="1088">
        <v>2</v>
      </c>
      <c r="E493" s="1087" t="s">
        <v>2418</v>
      </c>
      <c r="F493" s="1087">
        <v>143</v>
      </c>
      <c r="G493" s="1087" t="s">
        <v>711</v>
      </c>
      <c r="H493" s="1089">
        <v>1</v>
      </c>
      <c r="I493">
        <v>14301</v>
      </c>
      <c r="J493">
        <v>1</v>
      </c>
      <c r="K493">
        <v>2020</v>
      </c>
      <c r="L493" s="1090">
        <v>2</v>
      </c>
      <c r="M493" s="1090">
        <v>2</v>
      </c>
      <c r="N493" t="s">
        <v>2419</v>
      </c>
      <c r="O493">
        <v>13</v>
      </c>
      <c r="P493">
        <v>325927.15999999997</v>
      </c>
      <c r="Q493">
        <v>-181728.54</v>
      </c>
      <c r="R493">
        <v>144198.62</v>
      </c>
      <c r="S493">
        <v>134337.76999999999</v>
      </c>
      <c r="T493">
        <v>134337.76999999999</v>
      </c>
      <c r="U493" s="1091">
        <v>0</v>
      </c>
      <c r="V493" s="1091">
        <v>0</v>
      </c>
    </row>
    <row r="494" spans="1:22" x14ac:dyDescent="0.25">
      <c r="A494">
        <v>4088200100</v>
      </c>
      <c r="B494" s="1087">
        <v>2</v>
      </c>
      <c r="C494" s="1087">
        <v>5</v>
      </c>
      <c r="D494" s="1088">
        <v>2</v>
      </c>
      <c r="E494" s="1087" t="s">
        <v>2418</v>
      </c>
      <c r="F494" s="1087">
        <v>143</v>
      </c>
      <c r="G494" s="1087" t="s">
        <v>711</v>
      </c>
      <c r="H494" s="1089">
        <v>1</v>
      </c>
      <c r="I494">
        <v>14301</v>
      </c>
      <c r="J494">
        <v>1</v>
      </c>
      <c r="K494">
        <v>2020</v>
      </c>
      <c r="L494" s="1090">
        <v>1</v>
      </c>
      <c r="M494" s="1090">
        <v>3</v>
      </c>
      <c r="N494" t="s">
        <v>2420</v>
      </c>
      <c r="O494">
        <v>13</v>
      </c>
      <c r="P494">
        <v>86504.28</v>
      </c>
      <c r="Q494">
        <v>0</v>
      </c>
      <c r="R494">
        <v>86504.28</v>
      </c>
      <c r="S494">
        <v>75823.95</v>
      </c>
      <c r="T494">
        <v>75823.95</v>
      </c>
      <c r="U494" s="1091">
        <v>59366.75</v>
      </c>
      <c r="V494" s="1091">
        <v>59366.75</v>
      </c>
    </row>
    <row r="495" spans="1:22" x14ac:dyDescent="0.25">
      <c r="A495">
        <v>4088200100</v>
      </c>
      <c r="B495" s="1087">
        <v>2</v>
      </c>
      <c r="C495" s="1087">
        <v>5</v>
      </c>
      <c r="D495" s="1088">
        <v>2</v>
      </c>
      <c r="E495" s="1087" t="s">
        <v>2418</v>
      </c>
      <c r="F495" s="1087">
        <v>143</v>
      </c>
      <c r="G495" s="1087" t="s">
        <v>711</v>
      </c>
      <c r="H495" s="1089">
        <v>1</v>
      </c>
      <c r="I495">
        <v>14301</v>
      </c>
      <c r="J495">
        <v>1</v>
      </c>
      <c r="K495">
        <v>2020</v>
      </c>
      <c r="L495" s="1090">
        <v>1</v>
      </c>
      <c r="M495" s="1090">
        <v>3</v>
      </c>
      <c r="N495" t="s">
        <v>2420</v>
      </c>
      <c r="O495">
        <v>13</v>
      </c>
      <c r="P495">
        <v>101793.03</v>
      </c>
      <c r="Q495">
        <v>0</v>
      </c>
      <c r="R495">
        <v>101793.03</v>
      </c>
      <c r="S495">
        <v>89030.41</v>
      </c>
      <c r="T495">
        <v>89030.41</v>
      </c>
      <c r="U495" s="1091">
        <v>69245.87</v>
      </c>
      <c r="V495" s="1091">
        <v>69245.87</v>
      </c>
    </row>
    <row r="496" spans="1:22" x14ac:dyDescent="0.25">
      <c r="A496">
        <v>4088200100</v>
      </c>
      <c r="B496" s="1087">
        <v>2</v>
      </c>
      <c r="C496" s="1087">
        <v>5</v>
      </c>
      <c r="D496" s="1088">
        <v>2</v>
      </c>
      <c r="E496" s="1087" t="s">
        <v>2418</v>
      </c>
      <c r="F496" s="1087">
        <v>143</v>
      </c>
      <c r="G496" s="1087" t="s">
        <v>711</v>
      </c>
      <c r="H496" s="1089">
        <v>1</v>
      </c>
      <c r="I496">
        <v>14301</v>
      </c>
      <c r="J496">
        <v>1</v>
      </c>
      <c r="K496">
        <v>2020</v>
      </c>
      <c r="L496" s="1090">
        <v>1</v>
      </c>
      <c r="M496" s="1090">
        <v>3</v>
      </c>
      <c r="N496" t="s">
        <v>2420</v>
      </c>
      <c r="O496">
        <v>13</v>
      </c>
      <c r="P496">
        <v>117222.67</v>
      </c>
      <c r="Q496">
        <v>0</v>
      </c>
      <c r="R496">
        <v>117222.67</v>
      </c>
      <c r="S496">
        <v>101096.98</v>
      </c>
      <c r="T496">
        <v>101096.98</v>
      </c>
      <c r="U496" s="1091">
        <v>78631.12</v>
      </c>
      <c r="V496" s="1091">
        <v>78631.12</v>
      </c>
    </row>
    <row r="497" spans="1:22" x14ac:dyDescent="0.25">
      <c r="A497">
        <v>4088200100</v>
      </c>
      <c r="B497" s="1087">
        <v>2</v>
      </c>
      <c r="C497" s="1087">
        <v>5</v>
      </c>
      <c r="D497" s="1088">
        <v>2</v>
      </c>
      <c r="E497" s="1087" t="s">
        <v>2418</v>
      </c>
      <c r="F497" s="1087">
        <v>143</v>
      </c>
      <c r="G497" s="1087" t="s">
        <v>711</v>
      </c>
      <c r="H497" s="1089">
        <v>1</v>
      </c>
      <c r="I497">
        <v>14301</v>
      </c>
      <c r="J497">
        <v>1</v>
      </c>
      <c r="K497">
        <v>2020</v>
      </c>
      <c r="L497" s="1090">
        <v>1</v>
      </c>
      <c r="M497" s="1090">
        <v>3</v>
      </c>
      <c r="N497" t="s">
        <v>2420</v>
      </c>
      <c r="O497">
        <v>13</v>
      </c>
      <c r="P497">
        <v>89791.76</v>
      </c>
      <c r="Q497">
        <v>0</v>
      </c>
      <c r="R497">
        <v>89791.76</v>
      </c>
      <c r="S497">
        <v>77728.59</v>
      </c>
      <c r="T497">
        <v>77728.59</v>
      </c>
      <c r="U497" s="1091">
        <v>60456.05</v>
      </c>
      <c r="V497" s="1091">
        <v>60456.05</v>
      </c>
    </row>
    <row r="498" spans="1:22" x14ac:dyDescent="0.25">
      <c r="A498">
        <v>4088200100</v>
      </c>
      <c r="B498" s="1087">
        <v>2</v>
      </c>
      <c r="C498" s="1087">
        <v>5</v>
      </c>
      <c r="D498" s="1088">
        <v>2</v>
      </c>
      <c r="E498" s="1087" t="s">
        <v>2418</v>
      </c>
      <c r="F498" s="1087">
        <v>143</v>
      </c>
      <c r="G498" s="1087" t="s">
        <v>711</v>
      </c>
      <c r="H498" s="1089">
        <v>1</v>
      </c>
      <c r="I498">
        <v>14301</v>
      </c>
      <c r="J498">
        <v>1</v>
      </c>
      <c r="K498">
        <v>2020</v>
      </c>
      <c r="L498" s="1090">
        <v>1</v>
      </c>
      <c r="M498" s="1090">
        <v>3</v>
      </c>
      <c r="N498" t="s">
        <v>2420</v>
      </c>
      <c r="O498">
        <v>13</v>
      </c>
      <c r="P498">
        <v>220085.96</v>
      </c>
      <c r="Q498">
        <v>0</v>
      </c>
      <c r="R498">
        <v>220085.96</v>
      </c>
      <c r="S498">
        <v>196163.08</v>
      </c>
      <c r="T498">
        <v>196163.08</v>
      </c>
      <c r="U498" s="1091">
        <v>154674.78</v>
      </c>
      <c r="V498" s="1091">
        <v>154674.78</v>
      </c>
    </row>
    <row r="499" spans="1:22" x14ac:dyDescent="0.25">
      <c r="A499">
        <v>4088200100</v>
      </c>
      <c r="B499" s="1087">
        <v>2</v>
      </c>
      <c r="C499" s="1087">
        <v>5</v>
      </c>
      <c r="D499" s="1088">
        <v>2</v>
      </c>
      <c r="E499" s="1087" t="s">
        <v>2418</v>
      </c>
      <c r="F499" s="1087">
        <v>143</v>
      </c>
      <c r="G499" s="1087" t="s">
        <v>711</v>
      </c>
      <c r="H499" s="1089">
        <v>1</v>
      </c>
      <c r="I499">
        <v>14301</v>
      </c>
      <c r="J499">
        <v>1</v>
      </c>
      <c r="K499">
        <v>2020</v>
      </c>
      <c r="L499" s="1090">
        <v>1</v>
      </c>
      <c r="M499" s="1090">
        <v>3</v>
      </c>
      <c r="N499" t="s">
        <v>2420</v>
      </c>
      <c r="O499">
        <v>13</v>
      </c>
      <c r="P499">
        <v>994959.67</v>
      </c>
      <c r="Q499">
        <v>105000</v>
      </c>
      <c r="R499">
        <v>1099959.67</v>
      </c>
      <c r="S499">
        <v>1094560.93</v>
      </c>
      <c r="T499">
        <v>1094560.93</v>
      </c>
      <c r="U499" s="1091">
        <v>962341.77</v>
      </c>
      <c r="V499" s="1091">
        <v>962341.77</v>
      </c>
    </row>
    <row r="500" spans="1:22" x14ac:dyDescent="0.25">
      <c r="A500">
        <v>4088200100</v>
      </c>
      <c r="B500" s="1087">
        <v>2</v>
      </c>
      <c r="C500" s="1087">
        <v>5</v>
      </c>
      <c r="D500" s="1088">
        <v>2</v>
      </c>
      <c r="E500" s="1087" t="s">
        <v>2418</v>
      </c>
      <c r="F500" s="1087">
        <v>143</v>
      </c>
      <c r="G500" s="1087" t="s">
        <v>711</v>
      </c>
      <c r="H500" s="1089">
        <v>1</v>
      </c>
      <c r="I500">
        <v>14301</v>
      </c>
      <c r="J500">
        <v>1</v>
      </c>
      <c r="K500">
        <v>2020</v>
      </c>
      <c r="L500" s="1090">
        <v>1</v>
      </c>
      <c r="M500" s="1090">
        <v>3</v>
      </c>
      <c r="N500" t="s">
        <v>2420</v>
      </c>
      <c r="O500">
        <v>13</v>
      </c>
      <c r="P500">
        <v>719436.81</v>
      </c>
      <c r="Q500">
        <v>-140000</v>
      </c>
      <c r="R500">
        <v>579436.81000000006</v>
      </c>
      <c r="S500">
        <v>559025.48</v>
      </c>
      <c r="T500">
        <v>559025.48</v>
      </c>
      <c r="U500" s="1091">
        <v>433094.48</v>
      </c>
      <c r="V500" s="1091">
        <v>433094.48</v>
      </c>
    </row>
    <row r="501" spans="1:22" x14ac:dyDescent="0.25">
      <c r="A501">
        <v>4088200100</v>
      </c>
      <c r="B501" s="1087">
        <v>2</v>
      </c>
      <c r="C501" s="1087">
        <v>5</v>
      </c>
      <c r="D501" s="1088">
        <v>2</v>
      </c>
      <c r="E501" s="1087" t="s">
        <v>2418</v>
      </c>
      <c r="F501" s="1087">
        <v>143</v>
      </c>
      <c r="G501" s="1087" t="s">
        <v>711</v>
      </c>
      <c r="H501" s="1089">
        <v>1</v>
      </c>
      <c r="I501">
        <v>14301</v>
      </c>
      <c r="J501">
        <v>1</v>
      </c>
      <c r="K501">
        <v>2020</v>
      </c>
      <c r="L501" s="1090">
        <v>1</v>
      </c>
      <c r="M501" s="1090">
        <v>3</v>
      </c>
      <c r="N501" t="s">
        <v>2420</v>
      </c>
      <c r="O501">
        <v>13</v>
      </c>
      <c r="P501">
        <v>591597.6</v>
      </c>
      <c r="Q501">
        <v>-24856.25</v>
      </c>
      <c r="R501">
        <v>566741.35</v>
      </c>
      <c r="S501">
        <v>560219.42000000004</v>
      </c>
      <c r="T501">
        <v>560219.42000000004</v>
      </c>
      <c r="U501" s="1091">
        <v>432957.11</v>
      </c>
      <c r="V501" s="1091">
        <v>432957.11</v>
      </c>
    </row>
    <row r="502" spans="1:22" x14ac:dyDescent="0.25">
      <c r="A502">
        <v>4088200100</v>
      </c>
      <c r="B502" s="1087">
        <v>2</v>
      </c>
      <c r="C502" s="1087">
        <v>5</v>
      </c>
      <c r="D502" s="1088">
        <v>2</v>
      </c>
      <c r="E502" s="1087" t="s">
        <v>2418</v>
      </c>
      <c r="F502" s="1087">
        <v>143</v>
      </c>
      <c r="G502" s="1087" t="s">
        <v>711</v>
      </c>
      <c r="H502" s="1089">
        <v>1</v>
      </c>
      <c r="I502">
        <v>14301</v>
      </c>
      <c r="J502">
        <v>1</v>
      </c>
      <c r="K502">
        <v>2020</v>
      </c>
      <c r="L502" s="1090">
        <v>1</v>
      </c>
      <c r="M502" s="1090">
        <v>3</v>
      </c>
      <c r="N502" t="s">
        <v>2420</v>
      </c>
      <c r="O502">
        <v>13</v>
      </c>
      <c r="P502">
        <v>89625.3</v>
      </c>
      <c r="Q502">
        <v>0</v>
      </c>
      <c r="R502">
        <v>89625.3</v>
      </c>
      <c r="S502">
        <v>80886.679999999993</v>
      </c>
      <c r="T502">
        <v>80886.679999999993</v>
      </c>
      <c r="U502" s="1091">
        <v>62862.6</v>
      </c>
      <c r="V502" s="1091">
        <v>62862.6</v>
      </c>
    </row>
    <row r="503" spans="1:22" x14ac:dyDescent="0.25">
      <c r="A503">
        <v>4088200100</v>
      </c>
      <c r="B503" s="1087">
        <v>2</v>
      </c>
      <c r="C503" s="1087">
        <v>5</v>
      </c>
      <c r="D503" s="1088">
        <v>2</v>
      </c>
      <c r="E503" s="1087" t="s">
        <v>2418</v>
      </c>
      <c r="F503" s="1087">
        <v>143</v>
      </c>
      <c r="G503" s="1087" t="s">
        <v>711</v>
      </c>
      <c r="H503" s="1089">
        <v>1</v>
      </c>
      <c r="I503">
        <v>14404</v>
      </c>
      <c r="J503">
        <v>1</v>
      </c>
      <c r="K503">
        <v>2020</v>
      </c>
      <c r="L503" s="1090">
        <v>2</v>
      </c>
      <c r="M503" s="1090">
        <v>2</v>
      </c>
      <c r="N503" t="s">
        <v>2419</v>
      </c>
      <c r="O503">
        <v>13</v>
      </c>
      <c r="P503">
        <v>50.49</v>
      </c>
      <c r="Q503">
        <v>0</v>
      </c>
      <c r="R503">
        <v>50.49</v>
      </c>
      <c r="S503">
        <v>41.04</v>
      </c>
      <c r="T503">
        <v>41.04</v>
      </c>
      <c r="U503" s="1091">
        <v>31.92</v>
      </c>
      <c r="V503" s="1091">
        <v>31.92</v>
      </c>
    </row>
    <row r="504" spans="1:22" x14ac:dyDescent="0.25">
      <c r="A504">
        <v>4088200100</v>
      </c>
      <c r="B504" s="1087">
        <v>2</v>
      </c>
      <c r="C504" s="1087">
        <v>5</v>
      </c>
      <c r="D504" s="1088">
        <v>2</v>
      </c>
      <c r="E504" s="1087" t="s">
        <v>2418</v>
      </c>
      <c r="F504" s="1087">
        <v>143</v>
      </c>
      <c r="G504" s="1087" t="s">
        <v>711</v>
      </c>
      <c r="H504" s="1089">
        <v>1</v>
      </c>
      <c r="I504">
        <v>14404</v>
      </c>
      <c r="J504">
        <v>1</v>
      </c>
      <c r="K504">
        <v>2020</v>
      </c>
      <c r="L504" s="1090">
        <v>2</v>
      </c>
      <c r="M504" s="1090">
        <v>2</v>
      </c>
      <c r="N504" t="s">
        <v>2419</v>
      </c>
      <c r="O504">
        <v>13</v>
      </c>
      <c r="P504">
        <v>12.62</v>
      </c>
      <c r="Q504">
        <v>0</v>
      </c>
      <c r="R504">
        <v>12.62</v>
      </c>
      <c r="S504">
        <v>10.26</v>
      </c>
      <c r="T504">
        <v>10.26</v>
      </c>
      <c r="U504" s="1091">
        <v>7.98</v>
      </c>
      <c r="V504" s="1091">
        <v>7.98</v>
      </c>
    </row>
    <row r="505" spans="1:22" x14ac:dyDescent="0.25">
      <c r="A505">
        <v>4088200100</v>
      </c>
      <c r="B505" s="1087">
        <v>2</v>
      </c>
      <c r="C505" s="1087">
        <v>5</v>
      </c>
      <c r="D505" s="1088">
        <v>2</v>
      </c>
      <c r="E505" s="1087" t="s">
        <v>2418</v>
      </c>
      <c r="F505" s="1087">
        <v>143</v>
      </c>
      <c r="G505" s="1087" t="s">
        <v>711</v>
      </c>
      <c r="H505" s="1089">
        <v>1</v>
      </c>
      <c r="I505">
        <v>14404</v>
      </c>
      <c r="J505">
        <v>1</v>
      </c>
      <c r="K505">
        <v>2020</v>
      </c>
      <c r="L505" s="1090">
        <v>2</v>
      </c>
      <c r="M505" s="1090">
        <v>2</v>
      </c>
      <c r="N505" t="s">
        <v>2419</v>
      </c>
      <c r="O505">
        <v>13</v>
      </c>
      <c r="P505">
        <v>26377.95</v>
      </c>
      <c r="Q505">
        <v>-10000</v>
      </c>
      <c r="R505">
        <v>16377.95</v>
      </c>
      <c r="S505">
        <v>11770.64</v>
      </c>
      <c r="T505">
        <v>11770.64</v>
      </c>
      <c r="U505" s="1091">
        <v>11741.57</v>
      </c>
      <c r="V505" s="1091">
        <v>11741.57</v>
      </c>
    </row>
    <row r="506" spans="1:22" x14ac:dyDescent="0.25">
      <c r="A506">
        <v>4088200100</v>
      </c>
      <c r="B506" s="1087">
        <v>2</v>
      </c>
      <c r="C506" s="1087">
        <v>5</v>
      </c>
      <c r="D506" s="1088">
        <v>2</v>
      </c>
      <c r="E506" s="1087" t="s">
        <v>2418</v>
      </c>
      <c r="F506" s="1087">
        <v>143</v>
      </c>
      <c r="G506" s="1087" t="s">
        <v>711</v>
      </c>
      <c r="H506" s="1089">
        <v>1</v>
      </c>
      <c r="I506">
        <v>14404</v>
      </c>
      <c r="J506">
        <v>1</v>
      </c>
      <c r="K506">
        <v>2020</v>
      </c>
      <c r="L506" s="1090">
        <v>2</v>
      </c>
      <c r="M506" s="1090">
        <v>2</v>
      </c>
      <c r="N506" t="s">
        <v>2419</v>
      </c>
      <c r="O506">
        <v>13</v>
      </c>
      <c r="P506">
        <v>50.49</v>
      </c>
      <c r="Q506">
        <v>0</v>
      </c>
      <c r="R506">
        <v>50.49</v>
      </c>
      <c r="S506">
        <v>42.18</v>
      </c>
      <c r="T506">
        <v>42.18</v>
      </c>
      <c r="U506" s="1091">
        <v>33.06</v>
      </c>
      <c r="V506" s="1091">
        <v>33.06</v>
      </c>
    </row>
    <row r="507" spans="1:22" x14ac:dyDescent="0.25">
      <c r="A507">
        <v>4088200100</v>
      </c>
      <c r="B507" s="1087">
        <v>2</v>
      </c>
      <c r="C507" s="1087">
        <v>5</v>
      </c>
      <c r="D507" s="1088">
        <v>2</v>
      </c>
      <c r="E507" s="1087" t="s">
        <v>2418</v>
      </c>
      <c r="F507" s="1087">
        <v>143</v>
      </c>
      <c r="G507" s="1087" t="s">
        <v>711</v>
      </c>
      <c r="H507" s="1089">
        <v>1</v>
      </c>
      <c r="I507">
        <v>14404</v>
      </c>
      <c r="J507">
        <v>1</v>
      </c>
      <c r="K507">
        <v>2020</v>
      </c>
      <c r="L507" s="1090">
        <v>2</v>
      </c>
      <c r="M507" s="1090">
        <v>2</v>
      </c>
      <c r="N507" t="s">
        <v>2419</v>
      </c>
      <c r="O507">
        <v>13</v>
      </c>
      <c r="P507">
        <v>50.49</v>
      </c>
      <c r="Q507">
        <v>0</v>
      </c>
      <c r="R507">
        <v>50.49</v>
      </c>
      <c r="S507">
        <v>41.04</v>
      </c>
      <c r="T507">
        <v>41.04</v>
      </c>
      <c r="U507" s="1091">
        <v>31.92</v>
      </c>
      <c r="V507" s="1091">
        <v>31.92</v>
      </c>
    </row>
    <row r="508" spans="1:22" x14ac:dyDescent="0.25">
      <c r="A508">
        <v>4088200100</v>
      </c>
      <c r="B508" s="1087">
        <v>2</v>
      </c>
      <c r="C508" s="1087">
        <v>5</v>
      </c>
      <c r="D508" s="1088">
        <v>2</v>
      </c>
      <c r="E508" s="1087" t="s">
        <v>2418</v>
      </c>
      <c r="F508" s="1087">
        <v>143</v>
      </c>
      <c r="G508" s="1087" t="s">
        <v>711</v>
      </c>
      <c r="H508" s="1089">
        <v>1</v>
      </c>
      <c r="I508">
        <v>14404</v>
      </c>
      <c r="J508">
        <v>1</v>
      </c>
      <c r="K508">
        <v>2020</v>
      </c>
      <c r="L508" s="1090">
        <v>2</v>
      </c>
      <c r="M508" s="1090">
        <v>2</v>
      </c>
      <c r="N508" t="s">
        <v>2419</v>
      </c>
      <c r="O508">
        <v>13</v>
      </c>
      <c r="P508">
        <v>30955.040000000001</v>
      </c>
      <c r="Q508">
        <v>0</v>
      </c>
      <c r="R508">
        <v>30955.040000000001</v>
      </c>
      <c r="S508">
        <v>15568.17</v>
      </c>
      <c r="T508">
        <v>15568.17</v>
      </c>
      <c r="U508" s="1091">
        <v>15536.82</v>
      </c>
      <c r="V508" s="1091">
        <v>15536.82</v>
      </c>
    </row>
    <row r="509" spans="1:22" x14ac:dyDescent="0.25">
      <c r="A509">
        <v>4088200100</v>
      </c>
      <c r="B509" s="1087">
        <v>2</v>
      </c>
      <c r="C509" s="1087">
        <v>5</v>
      </c>
      <c r="D509" s="1088">
        <v>2</v>
      </c>
      <c r="E509" s="1087" t="s">
        <v>2418</v>
      </c>
      <c r="F509" s="1087">
        <v>143</v>
      </c>
      <c r="G509" s="1087" t="s">
        <v>711</v>
      </c>
      <c r="H509" s="1089">
        <v>1</v>
      </c>
      <c r="I509">
        <v>14404</v>
      </c>
      <c r="J509">
        <v>1</v>
      </c>
      <c r="K509">
        <v>2020</v>
      </c>
      <c r="L509" s="1090">
        <v>2</v>
      </c>
      <c r="M509" s="1090">
        <v>2</v>
      </c>
      <c r="N509" t="s">
        <v>2419</v>
      </c>
      <c r="O509">
        <v>13</v>
      </c>
      <c r="P509">
        <v>130836.61</v>
      </c>
      <c r="Q509">
        <v>-58200</v>
      </c>
      <c r="R509">
        <v>72636.61</v>
      </c>
      <c r="S509">
        <v>64512.44</v>
      </c>
      <c r="T509">
        <v>64512.44</v>
      </c>
      <c r="U509" s="1091">
        <v>64383.62</v>
      </c>
      <c r="V509" s="1091">
        <v>64383.62</v>
      </c>
    </row>
    <row r="510" spans="1:22" x14ac:dyDescent="0.25">
      <c r="A510">
        <v>4088200100</v>
      </c>
      <c r="B510" s="1087">
        <v>2</v>
      </c>
      <c r="C510" s="1087">
        <v>5</v>
      </c>
      <c r="D510" s="1088">
        <v>2</v>
      </c>
      <c r="E510" s="1087" t="s">
        <v>2418</v>
      </c>
      <c r="F510" s="1087">
        <v>143</v>
      </c>
      <c r="G510" s="1087" t="s">
        <v>711</v>
      </c>
      <c r="H510" s="1089">
        <v>1</v>
      </c>
      <c r="I510">
        <v>14404</v>
      </c>
      <c r="J510">
        <v>1</v>
      </c>
      <c r="K510">
        <v>2020</v>
      </c>
      <c r="L510" s="1090">
        <v>2</v>
      </c>
      <c r="M510" s="1090">
        <v>2</v>
      </c>
      <c r="N510" t="s">
        <v>2419</v>
      </c>
      <c r="O510">
        <v>13</v>
      </c>
      <c r="P510">
        <v>126293.25</v>
      </c>
      <c r="Q510">
        <v>-68000</v>
      </c>
      <c r="R510">
        <v>58293.25</v>
      </c>
      <c r="S510">
        <v>51026.7</v>
      </c>
      <c r="T510">
        <v>51026.7</v>
      </c>
      <c r="U510" s="1091">
        <v>50961.15</v>
      </c>
      <c r="V510" s="1091">
        <v>50961.15</v>
      </c>
    </row>
    <row r="511" spans="1:22" x14ac:dyDescent="0.25">
      <c r="A511">
        <v>4088200100</v>
      </c>
      <c r="B511" s="1087">
        <v>2</v>
      </c>
      <c r="C511" s="1087">
        <v>5</v>
      </c>
      <c r="D511" s="1088">
        <v>2</v>
      </c>
      <c r="E511" s="1087" t="s">
        <v>2418</v>
      </c>
      <c r="F511" s="1087">
        <v>143</v>
      </c>
      <c r="G511" s="1087" t="s">
        <v>711</v>
      </c>
      <c r="H511" s="1089">
        <v>1</v>
      </c>
      <c r="I511">
        <v>14404</v>
      </c>
      <c r="J511">
        <v>1</v>
      </c>
      <c r="K511">
        <v>2020</v>
      </c>
      <c r="L511" s="1090">
        <v>2</v>
      </c>
      <c r="M511" s="1090">
        <v>2</v>
      </c>
      <c r="N511" t="s">
        <v>2419</v>
      </c>
      <c r="O511">
        <v>13</v>
      </c>
      <c r="P511">
        <v>47.63</v>
      </c>
      <c r="Q511">
        <v>0</v>
      </c>
      <c r="R511">
        <v>47.63</v>
      </c>
      <c r="S511">
        <v>41.04</v>
      </c>
      <c r="T511">
        <v>41.04</v>
      </c>
      <c r="U511" s="1091">
        <v>31.92</v>
      </c>
      <c r="V511" s="1091">
        <v>31.92</v>
      </c>
    </row>
    <row r="512" spans="1:22" x14ac:dyDescent="0.25">
      <c r="A512">
        <v>4088200100</v>
      </c>
      <c r="B512" s="1087">
        <v>2</v>
      </c>
      <c r="C512" s="1087">
        <v>5</v>
      </c>
      <c r="D512" s="1088">
        <v>2</v>
      </c>
      <c r="E512" s="1087" t="s">
        <v>2418</v>
      </c>
      <c r="F512" s="1087">
        <v>143</v>
      </c>
      <c r="G512" s="1087" t="s">
        <v>711</v>
      </c>
      <c r="H512" s="1089">
        <v>1</v>
      </c>
      <c r="I512">
        <v>14404</v>
      </c>
      <c r="J512">
        <v>1</v>
      </c>
      <c r="K512">
        <v>2020</v>
      </c>
      <c r="L512" s="1090">
        <v>2</v>
      </c>
      <c r="M512" s="1090">
        <v>2</v>
      </c>
      <c r="N512" t="s">
        <v>2419</v>
      </c>
      <c r="O512">
        <v>13</v>
      </c>
      <c r="P512">
        <v>50.49</v>
      </c>
      <c r="Q512">
        <v>0</v>
      </c>
      <c r="R512">
        <v>50.49</v>
      </c>
      <c r="S512">
        <v>41.61</v>
      </c>
      <c r="T512">
        <v>41.61</v>
      </c>
      <c r="U512" s="1091">
        <v>32.49</v>
      </c>
      <c r="V512" s="1091">
        <v>32.49</v>
      </c>
    </row>
    <row r="513" spans="1:22" x14ac:dyDescent="0.25">
      <c r="A513">
        <v>4088200100</v>
      </c>
      <c r="B513" s="1087">
        <v>2</v>
      </c>
      <c r="C513" s="1087">
        <v>5</v>
      </c>
      <c r="D513" s="1088">
        <v>2</v>
      </c>
      <c r="E513" s="1087" t="s">
        <v>2418</v>
      </c>
      <c r="F513" s="1087">
        <v>143</v>
      </c>
      <c r="G513" s="1087" t="s">
        <v>711</v>
      </c>
      <c r="H513" s="1089">
        <v>1</v>
      </c>
      <c r="I513">
        <v>14404</v>
      </c>
      <c r="J513">
        <v>1</v>
      </c>
      <c r="K513">
        <v>2020</v>
      </c>
      <c r="L513" s="1090">
        <v>2</v>
      </c>
      <c r="M513" s="1090">
        <v>2</v>
      </c>
      <c r="N513" t="s">
        <v>2419</v>
      </c>
      <c r="O513">
        <v>13</v>
      </c>
      <c r="P513">
        <v>42092.95</v>
      </c>
      <c r="Q513">
        <v>-16000</v>
      </c>
      <c r="R513">
        <v>26092.95</v>
      </c>
      <c r="S513">
        <v>22092.75</v>
      </c>
      <c r="T513">
        <v>22092.75</v>
      </c>
      <c r="U513" s="1091">
        <v>22035.75</v>
      </c>
      <c r="V513" s="1091">
        <v>22035.75</v>
      </c>
    </row>
    <row r="514" spans="1:22" x14ac:dyDescent="0.25">
      <c r="A514">
        <v>4088200100</v>
      </c>
      <c r="B514" s="1087">
        <v>2</v>
      </c>
      <c r="C514" s="1087">
        <v>5</v>
      </c>
      <c r="D514" s="1088">
        <v>2</v>
      </c>
      <c r="E514" s="1087" t="s">
        <v>2418</v>
      </c>
      <c r="F514" s="1087">
        <v>143</v>
      </c>
      <c r="G514" s="1087" t="s">
        <v>711</v>
      </c>
      <c r="H514" s="1089">
        <v>1</v>
      </c>
      <c r="I514">
        <v>14404</v>
      </c>
      <c r="J514">
        <v>1</v>
      </c>
      <c r="K514">
        <v>2020</v>
      </c>
      <c r="L514" s="1090">
        <v>2</v>
      </c>
      <c r="M514" s="1090">
        <v>2</v>
      </c>
      <c r="N514" t="s">
        <v>2419</v>
      </c>
      <c r="O514">
        <v>13</v>
      </c>
      <c r="P514">
        <v>12.62</v>
      </c>
      <c r="Q514">
        <v>0</v>
      </c>
      <c r="R514">
        <v>12.62</v>
      </c>
      <c r="S514">
        <v>10.26</v>
      </c>
      <c r="T514">
        <v>10.26</v>
      </c>
      <c r="U514" s="1091">
        <v>7.98</v>
      </c>
      <c r="V514" s="1091">
        <v>7.98</v>
      </c>
    </row>
    <row r="515" spans="1:22" x14ac:dyDescent="0.25">
      <c r="A515">
        <v>4088200100</v>
      </c>
      <c r="B515" s="1087">
        <v>2</v>
      </c>
      <c r="C515" s="1087">
        <v>5</v>
      </c>
      <c r="D515" s="1088">
        <v>2</v>
      </c>
      <c r="E515" s="1087" t="s">
        <v>2418</v>
      </c>
      <c r="F515" s="1087">
        <v>143</v>
      </c>
      <c r="G515" s="1087" t="s">
        <v>711</v>
      </c>
      <c r="H515" s="1089">
        <v>1</v>
      </c>
      <c r="I515">
        <v>14404</v>
      </c>
      <c r="J515">
        <v>1</v>
      </c>
      <c r="K515">
        <v>2020</v>
      </c>
      <c r="L515" s="1090">
        <v>2</v>
      </c>
      <c r="M515" s="1090">
        <v>2</v>
      </c>
      <c r="N515" t="s">
        <v>2419</v>
      </c>
      <c r="O515">
        <v>13</v>
      </c>
      <c r="P515">
        <v>91420.33</v>
      </c>
      <c r="Q515">
        <v>-30000</v>
      </c>
      <c r="R515">
        <v>61420.33</v>
      </c>
      <c r="S515">
        <v>45880.76</v>
      </c>
      <c r="T515">
        <v>45880.76</v>
      </c>
      <c r="U515" s="1091">
        <v>45824.33</v>
      </c>
      <c r="V515" s="1091">
        <v>45824.33</v>
      </c>
    </row>
    <row r="516" spans="1:22" x14ac:dyDescent="0.25">
      <c r="A516">
        <v>4088200100</v>
      </c>
      <c r="B516" s="1087">
        <v>2</v>
      </c>
      <c r="C516" s="1087">
        <v>5</v>
      </c>
      <c r="D516" s="1088">
        <v>2</v>
      </c>
      <c r="E516" s="1087" t="s">
        <v>2418</v>
      </c>
      <c r="F516" s="1087">
        <v>143</v>
      </c>
      <c r="G516" s="1087" t="s">
        <v>711</v>
      </c>
      <c r="H516" s="1089">
        <v>1</v>
      </c>
      <c r="I516">
        <v>14404</v>
      </c>
      <c r="J516">
        <v>1</v>
      </c>
      <c r="K516">
        <v>2020</v>
      </c>
      <c r="L516" s="1090">
        <v>2</v>
      </c>
      <c r="M516" s="1090">
        <v>2</v>
      </c>
      <c r="N516" t="s">
        <v>2419</v>
      </c>
      <c r="O516">
        <v>13</v>
      </c>
      <c r="P516">
        <v>50.49</v>
      </c>
      <c r="Q516">
        <v>0</v>
      </c>
      <c r="R516">
        <v>50.49</v>
      </c>
      <c r="S516">
        <v>41.04</v>
      </c>
      <c r="T516">
        <v>41.04</v>
      </c>
      <c r="U516" s="1091">
        <v>31.92</v>
      </c>
      <c r="V516" s="1091">
        <v>31.92</v>
      </c>
    </row>
    <row r="517" spans="1:22" x14ac:dyDescent="0.25">
      <c r="A517">
        <v>4088200100</v>
      </c>
      <c r="B517" s="1087">
        <v>2</v>
      </c>
      <c r="C517" s="1087">
        <v>5</v>
      </c>
      <c r="D517" s="1088">
        <v>2</v>
      </c>
      <c r="E517" s="1087" t="s">
        <v>2418</v>
      </c>
      <c r="F517" s="1087">
        <v>143</v>
      </c>
      <c r="G517" s="1087" t="s">
        <v>711</v>
      </c>
      <c r="H517" s="1089">
        <v>1</v>
      </c>
      <c r="I517">
        <v>14404</v>
      </c>
      <c r="J517">
        <v>1</v>
      </c>
      <c r="K517">
        <v>2020</v>
      </c>
      <c r="L517" s="1090">
        <v>2</v>
      </c>
      <c r="M517" s="1090">
        <v>2</v>
      </c>
      <c r="N517" t="s">
        <v>2419</v>
      </c>
      <c r="O517">
        <v>13</v>
      </c>
      <c r="P517">
        <v>51.07</v>
      </c>
      <c r="Q517">
        <v>0</v>
      </c>
      <c r="R517">
        <v>51.07</v>
      </c>
      <c r="S517">
        <v>41.04</v>
      </c>
      <c r="T517">
        <v>41.04</v>
      </c>
      <c r="U517" s="1091">
        <v>31.92</v>
      </c>
      <c r="V517" s="1091">
        <v>31.92</v>
      </c>
    </row>
    <row r="518" spans="1:22" x14ac:dyDescent="0.25">
      <c r="A518">
        <v>4088200100</v>
      </c>
      <c r="B518" s="1087">
        <v>2</v>
      </c>
      <c r="C518" s="1087">
        <v>5</v>
      </c>
      <c r="D518" s="1088">
        <v>2</v>
      </c>
      <c r="E518" s="1087" t="s">
        <v>2418</v>
      </c>
      <c r="F518" s="1087">
        <v>143</v>
      </c>
      <c r="G518" s="1087" t="s">
        <v>711</v>
      </c>
      <c r="H518" s="1089">
        <v>1</v>
      </c>
      <c r="I518">
        <v>14404</v>
      </c>
      <c r="J518">
        <v>1</v>
      </c>
      <c r="K518">
        <v>2020</v>
      </c>
      <c r="L518" s="1090">
        <v>2</v>
      </c>
      <c r="M518" s="1090">
        <v>2</v>
      </c>
      <c r="N518" t="s">
        <v>2419</v>
      </c>
      <c r="O518">
        <v>13</v>
      </c>
      <c r="P518">
        <v>75.739999999999995</v>
      </c>
      <c r="Q518">
        <v>0</v>
      </c>
      <c r="R518">
        <v>75.739999999999995</v>
      </c>
      <c r="S518">
        <v>63.27</v>
      </c>
      <c r="T518">
        <v>63.27</v>
      </c>
      <c r="U518" s="1091">
        <v>49.59</v>
      </c>
      <c r="V518" s="1091">
        <v>49.59</v>
      </c>
    </row>
    <row r="519" spans="1:22" x14ac:dyDescent="0.25">
      <c r="A519">
        <v>4088200100</v>
      </c>
      <c r="B519" s="1087">
        <v>2</v>
      </c>
      <c r="C519" s="1087">
        <v>5</v>
      </c>
      <c r="D519" s="1088">
        <v>2</v>
      </c>
      <c r="E519" s="1087" t="s">
        <v>2418</v>
      </c>
      <c r="F519" s="1087">
        <v>143</v>
      </c>
      <c r="G519" s="1087" t="s">
        <v>711</v>
      </c>
      <c r="H519" s="1089">
        <v>1</v>
      </c>
      <c r="I519">
        <v>14404</v>
      </c>
      <c r="J519">
        <v>1</v>
      </c>
      <c r="K519">
        <v>2020</v>
      </c>
      <c r="L519" s="1090">
        <v>2</v>
      </c>
      <c r="M519" s="1090">
        <v>2</v>
      </c>
      <c r="N519" t="s">
        <v>2419</v>
      </c>
      <c r="O519">
        <v>13</v>
      </c>
      <c r="P519">
        <v>146728.35999999999</v>
      </c>
      <c r="Q519">
        <v>-45000</v>
      </c>
      <c r="R519">
        <v>101728.36</v>
      </c>
      <c r="S519">
        <v>81003.360000000001</v>
      </c>
      <c r="T519">
        <v>81003.360000000001</v>
      </c>
      <c r="U519" s="1091">
        <v>80934.960000000006</v>
      </c>
      <c r="V519" s="1091">
        <v>80934.960000000006</v>
      </c>
    </row>
    <row r="520" spans="1:22" x14ac:dyDescent="0.25">
      <c r="A520">
        <v>4088200100</v>
      </c>
      <c r="B520" s="1087">
        <v>2</v>
      </c>
      <c r="C520" s="1087">
        <v>5</v>
      </c>
      <c r="D520" s="1088">
        <v>2</v>
      </c>
      <c r="E520" s="1087" t="s">
        <v>2418</v>
      </c>
      <c r="F520" s="1087">
        <v>143</v>
      </c>
      <c r="G520" s="1087" t="s">
        <v>711</v>
      </c>
      <c r="H520" s="1089">
        <v>1</v>
      </c>
      <c r="I520">
        <v>15202</v>
      </c>
      <c r="J520">
        <v>1</v>
      </c>
      <c r="K520">
        <v>2020</v>
      </c>
      <c r="L520" s="1090">
        <v>1</v>
      </c>
      <c r="M520" s="1090">
        <v>1</v>
      </c>
      <c r="N520" t="s">
        <v>2421</v>
      </c>
      <c r="O520">
        <v>13</v>
      </c>
      <c r="P520">
        <v>79994.28</v>
      </c>
      <c r="Q520">
        <v>59462.68</v>
      </c>
      <c r="R520">
        <v>139456.95999999999</v>
      </c>
      <c r="S520">
        <v>83194.02</v>
      </c>
      <c r="T520">
        <v>83194.02</v>
      </c>
      <c r="U520" s="1091">
        <v>83194.02</v>
      </c>
      <c r="V520" s="1091">
        <v>83194.02</v>
      </c>
    </row>
    <row r="521" spans="1:22" x14ac:dyDescent="0.25">
      <c r="A521">
        <v>4088200100</v>
      </c>
      <c r="B521" s="1087">
        <v>2</v>
      </c>
      <c r="C521" s="1087">
        <v>5</v>
      </c>
      <c r="D521" s="1088">
        <v>2</v>
      </c>
      <c r="E521" s="1087" t="s">
        <v>2418</v>
      </c>
      <c r="F521" s="1087">
        <v>143</v>
      </c>
      <c r="G521" s="1087" t="s">
        <v>711</v>
      </c>
      <c r="H521" s="1089">
        <v>1</v>
      </c>
      <c r="I521">
        <v>15202</v>
      </c>
      <c r="J521">
        <v>1</v>
      </c>
      <c r="K521">
        <v>2020</v>
      </c>
      <c r="L521" s="1090">
        <v>1</v>
      </c>
      <c r="M521" s="1090">
        <v>1</v>
      </c>
      <c r="N521" t="s">
        <v>2421</v>
      </c>
      <c r="O521">
        <v>13</v>
      </c>
      <c r="P521">
        <v>123125.62</v>
      </c>
      <c r="Q521">
        <v>-101251.68</v>
      </c>
      <c r="R521">
        <v>21873.94</v>
      </c>
      <c r="S521">
        <v>0</v>
      </c>
      <c r="T521">
        <v>0</v>
      </c>
      <c r="U521" s="1091">
        <v>0</v>
      </c>
      <c r="V521" s="1091">
        <v>0</v>
      </c>
    </row>
    <row r="522" spans="1:22" x14ac:dyDescent="0.25">
      <c r="A522">
        <v>4088200100</v>
      </c>
      <c r="B522" s="1087">
        <v>2</v>
      </c>
      <c r="C522" s="1087">
        <v>5</v>
      </c>
      <c r="D522" s="1088">
        <v>2</v>
      </c>
      <c r="E522" s="1087" t="s">
        <v>2418</v>
      </c>
      <c r="F522" s="1087">
        <v>143</v>
      </c>
      <c r="G522" s="1087" t="s">
        <v>711</v>
      </c>
      <c r="H522" s="1089">
        <v>1</v>
      </c>
      <c r="I522">
        <v>15202</v>
      </c>
      <c r="J522">
        <v>1</v>
      </c>
      <c r="K522">
        <v>2020</v>
      </c>
      <c r="L522" s="1090">
        <v>1</v>
      </c>
      <c r="M522" s="1090">
        <v>1</v>
      </c>
      <c r="N522" t="s">
        <v>2421</v>
      </c>
      <c r="O522">
        <v>13</v>
      </c>
      <c r="P522">
        <v>200319.08</v>
      </c>
      <c r="Q522">
        <v>-64598.2</v>
      </c>
      <c r="R522">
        <v>135720.88</v>
      </c>
      <c r="S522">
        <v>84972.02</v>
      </c>
      <c r="T522">
        <v>84972.02</v>
      </c>
      <c r="U522" s="1091">
        <v>84972.02</v>
      </c>
      <c r="V522" s="1091">
        <v>84972.02</v>
      </c>
    </row>
    <row r="523" spans="1:22" x14ac:dyDescent="0.25">
      <c r="A523">
        <v>4088200100</v>
      </c>
      <c r="B523" s="1087">
        <v>2</v>
      </c>
      <c r="C523" s="1087">
        <v>5</v>
      </c>
      <c r="D523" s="1088">
        <v>2</v>
      </c>
      <c r="E523" s="1087" t="s">
        <v>2418</v>
      </c>
      <c r="F523" s="1087">
        <v>143</v>
      </c>
      <c r="G523" s="1087" t="s">
        <v>711</v>
      </c>
      <c r="H523" s="1089">
        <v>1</v>
      </c>
      <c r="I523">
        <v>15202</v>
      </c>
      <c r="J523">
        <v>1</v>
      </c>
      <c r="K523">
        <v>2020</v>
      </c>
      <c r="L523" s="1090">
        <v>1</v>
      </c>
      <c r="M523" s="1090">
        <v>1</v>
      </c>
      <c r="N523" t="s">
        <v>2421</v>
      </c>
      <c r="O523">
        <v>13</v>
      </c>
      <c r="P523">
        <v>37032.480000000003</v>
      </c>
      <c r="Q523">
        <v>0</v>
      </c>
      <c r="R523">
        <v>37032.480000000003</v>
      </c>
      <c r="S523">
        <v>0</v>
      </c>
      <c r="T523">
        <v>0</v>
      </c>
      <c r="U523" s="1091">
        <v>0</v>
      </c>
      <c r="V523" s="1091">
        <v>0</v>
      </c>
    </row>
    <row r="524" spans="1:22" x14ac:dyDescent="0.25">
      <c r="A524">
        <v>4088200100</v>
      </c>
      <c r="B524" s="1087">
        <v>2</v>
      </c>
      <c r="C524" s="1087">
        <v>5</v>
      </c>
      <c r="D524" s="1088">
        <v>2</v>
      </c>
      <c r="E524" s="1087" t="s">
        <v>2418</v>
      </c>
      <c r="F524" s="1087">
        <v>143</v>
      </c>
      <c r="G524" s="1087" t="s">
        <v>711</v>
      </c>
      <c r="H524" s="1089">
        <v>1</v>
      </c>
      <c r="I524">
        <v>15202</v>
      </c>
      <c r="J524">
        <v>1</v>
      </c>
      <c r="K524">
        <v>2020</v>
      </c>
      <c r="L524" s="1090">
        <v>1</v>
      </c>
      <c r="M524" s="1090">
        <v>1</v>
      </c>
      <c r="N524" t="s">
        <v>2421</v>
      </c>
      <c r="O524">
        <v>13</v>
      </c>
      <c r="P524">
        <v>0</v>
      </c>
      <c r="Q524">
        <v>0</v>
      </c>
      <c r="R524">
        <v>0</v>
      </c>
      <c r="S524">
        <v>0</v>
      </c>
      <c r="T524">
        <v>0</v>
      </c>
      <c r="U524" s="1091">
        <v>0</v>
      </c>
      <c r="V524" s="1091">
        <v>7151.14</v>
      </c>
    </row>
    <row r="525" spans="1:22" x14ac:dyDescent="0.25">
      <c r="A525">
        <v>4088200100</v>
      </c>
      <c r="B525" s="1087">
        <v>2</v>
      </c>
      <c r="C525" s="1087">
        <v>5</v>
      </c>
      <c r="D525" s="1088">
        <v>2</v>
      </c>
      <c r="E525" s="1087" t="s">
        <v>2418</v>
      </c>
      <c r="F525" s="1087">
        <v>143</v>
      </c>
      <c r="G525" s="1087" t="s">
        <v>711</v>
      </c>
      <c r="H525" s="1089">
        <v>1</v>
      </c>
      <c r="I525">
        <v>15202</v>
      </c>
      <c r="J525">
        <v>1</v>
      </c>
      <c r="K525">
        <v>2020</v>
      </c>
      <c r="L525" s="1090">
        <v>1</v>
      </c>
      <c r="M525" s="1090">
        <v>1</v>
      </c>
      <c r="N525" t="s">
        <v>2421</v>
      </c>
      <c r="O525">
        <v>13</v>
      </c>
      <c r="P525">
        <v>0</v>
      </c>
      <c r="Q525">
        <v>0</v>
      </c>
      <c r="R525">
        <v>0</v>
      </c>
      <c r="S525">
        <v>0</v>
      </c>
      <c r="T525">
        <v>0</v>
      </c>
      <c r="U525" s="1091">
        <v>7151.14</v>
      </c>
      <c r="V525" s="1091">
        <v>0</v>
      </c>
    </row>
    <row r="526" spans="1:22" x14ac:dyDescent="0.25">
      <c r="A526">
        <v>4088200100</v>
      </c>
      <c r="B526" s="1087">
        <v>2</v>
      </c>
      <c r="C526" s="1087">
        <v>5</v>
      </c>
      <c r="D526" s="1088">
        <v>2</v>
      </c>
      <c r="E526" s="1087" t="s">
        <v>2418</v>
      </c>
      <c r="F526" s="1087">
        <v>143</v>
      </c>
      <c r="G526" s="1087" t="s">
        <v>711</v>
      </c>
      <c r="H526" s="1089">
        <v>1</v>
      </c>
      <c r="I526">
        <v>15202</v>
      </c>
      <c r="J526">
        <v>1</v>
      </c>
      <c r="K526">
        <v>2020</v>
      </c>
      <c r="L526" s="1090">
        <v>1</v>
      </c>
      <c r="M526" s="1090">
        <v>1</v>
      </c>
      <c r="N526" t="s">
        <v>2421</v>
      </c>
      <c r="O526">
        <v>13</v>
      </c>
      <c r="P526">
        <v>0</v>
      </c>
      <c r="Q526">
        <v>0</v>
      </c>
      <c r="R526">
        <v>0</v>
      </c>
      <c r="S526">
        <v>7151.14</v>
      </c>
      <c r="T526">
        <v>7151.14</v>
      </c>
      <c r="U526" s="1091">
        <v>0</v>
      </c>
      <c r="V526" s="1091">
        <v>0</v>
      </c>
    </row>
    <row r="527" spans="1:22" x14ac:dyDescent="0.25">
      <c r="A527">
        <v>4088200100</v>
      </c>
      <c r="B527" s="1087">
        <v>2</v>
      </c>
      <c r="C527" s="1087">
        <v>5</v>
      </c>
      <c r="D527" s="1088">
        <v>2</v>
      </c>
      <c r="E527" s="1087" t="s">
        <v>2418</v>
      </c>
      <c r="F527" s="1087">
        <v>143</v>
      </c>
      <c r="G527" s="1087" t="s">
        <v>711</v>
      </c>
      <c r="H527" s="1089">
        <v>1</v>
      </c>
      <c r="I527">
        <v>15202</v>
      </c>
      <c r="J527">
        <v>1</v>
      </c>
      <c r="K527">
        <v>2020</v>
      </c>
      <c r="L527" s="1090">
        <v>1</v>
      </c>
      <c r="M527" s="1090">
        <v>1</v>
      </c>
      <c r="N527" t="s">
        <v>2421</v>
      </c>
      <c r="O527">
        <v>13</v>
      </c>
      <c r="P527">
        <v>0</v>
      </c>
      <c r="Q527">
        <v>10000</v>
      </c>
      <c r="R527">
        <v>10000</v>
      </c>
      <c r="S527">
        <v>0</v>
      </c>
      <c r="T527">
        <v>0</v>
      </c>
      <c r="U527" s="1091">
        <v>0</v>
      </c>
      <c r="V527" s="1091">
        <v>0</v>
      </c>
    </row>
    <row r="528" spans="1:22" x14ac:dyDescent="0.25">
      <c r="A528">
        <v>4088200100</v>
      </c>
      <c r="B528" s="1087">
        <v>2</v>
      </c>
      <c r="C528" s="1087">
        <v>5</v>
      </c>
      <c r="D528" s="1088">
        <v>2</v>
      </c>
      <c r="E528" s="1087" t="s">
        <v>2418</v>
      </c>
      <c r="F528" s="1087">
        <v>143</v>
      </c>
      <c r="G528" s="1087" t="s">
        <v>711</v>
      </c>
      <c r="H528" s="1089">
        <v>1</v>
      </c>
      <c r="I528">
        <v>15202</v>
      </c>
      <c r="J528">
        <v>1</v>
      </c>
      <c r="K528">
        <v>2020</v>
      </c>
      <c r="L528" s="1090">
        <v>1</v>
      </c>
      <c r="M528" s="1090">
        <v>1</v>
      </c>
      <c r="N528" t="s">
        <v>2421</v>
      </c>
      <c r="O528">
        <v>13</v>
      </c>
      <c r="P528">
        <v>0</v>
      </c>
      <c r="Q528">
        <v>0</v>
      </c>
      <c r="R528">
        <v>0</v>
      </c>
      <c r="S528">
        <v>0</v>
      </c>
      <c r="T528">
        <v>0</v>
      </c>
      <c r="U528" s="1091">
        <v>0</v>
      </c>
      <c r="V528" s="1091">
        <v>0</v>
      </c>
    </row>
    <row r="529" spans="1:22" x14ac:dyDescent="0.25">
      <c r="A529">
        <v>4088200100</v>
      </c>
      <c r="B529" s="1087">
        <v>2</v>
      </c>
      <c r="C529" s="1087">
        <v>5</v>
      </c>
      <c r="D529" s="1088">
        <v>2</v>
      </c>
      <c r="E529" s="1087" t="s">
        <v>2418</v>
      </c>
      <c r="F529" s="1087">
        <v>143</v>
      </c>
      <c r="G529" s="1087" t="s">
        <v>711</v>
      </c>
      <c r="H529" s="1089">
        <v>1</v>
      </c>
      <c r="I529">
        <v>15202</v>
      </c>
      <c r="J529">
        <v>1</v>
      </c>
      <c r="K529">
        <v>2020</v>
      </c>
      <c r="L529" s="1090">
        <v>1</v>
      </c>
      <c r="M529" s="1090">
        <v>1</v>
      </c>
      <c r="N529" t="s">
        <v>2421</v>
      </c>
      <c r="O529">
        <v>13</v>
      </c>
      <c r="P529">
        <v>0</v>
      </c>
      <c r="Q529">
        <v>0</v>
      </c>
      <c r="R529">
        <v>0</v>
      </c>
      <c r="S529">
        <v>0</v>
      </c>
      <c r="T529">
        <v>0</v>
      </c>
      <c r="U529" s="1091">
        <v>0</v>
      </c>
      <c r="V529" s="1091">
        <v>0</v>
      </c>
    </row>
    <row r="530" spans="1:22" x14ac:dyDescent="0.25">
      <c r="A530">
        <v>4088200100</v>
      </c>
      <c r="B530" s="1087">
        <v>2</v>
      </c>
      <c r="C530" s="1087">
        <v>5</v>
      </c>
      <c r="D530" s="1088">
        <v>2</v>
      </c>
      <c r="E530" s="1087" t="s">
        <v>2418</v>
      </c>
      <c r="F530" s="1087">
        <v>143</v>
      </c>
      <c r="G530" s="1087" t="s">
        <v>711</v>
      </c>
      <c r="H530" s="1089">
        <v>1</v>
      </c>
      <c r="I530">
        <v>15404</v>
      </c>
      <c r="J530">
        <v>1</v>
      </c>
      <c r="K530">
        <v>2020</v>
      </c>
      <c r="L530" s="1090">
        <v>1</v>
      </c>
      <c r="M530" s="1090">
        <v>1</v>
      </c>
      <c r="N530" t="s">
        <v>2421</v>
      </c>
      <c r="O530">
        <v>13</v>
      </c>
      <c r="P530">
        <v>42047.77</v>
      </c>
      <c r="Q530">
        <v>0</v>
      </c>
      <c r="R530">
        <v>42047.77</v>
      </c>
      <c r="S530">
        <v>0</v>
      </c>
      <c r="T530">
        <v>0</v>
      </c>
      <c r="U530" s="1091">
        <v>0</v>
      </c>
      <c r="V530" s="1091">
        <v>0</v>
      </c>
    </row>
    <row r="531" spans="1:22" x14ac:dyDescent="0.25">
      <c r="A531">
        <v>4088200100</v>
      </c>
      <c r="B531" s="1087">
        <v>2</v>
      </c>
      <c r="C531" s="1087">
        <v>5</v>
      </c>
      <c r="D531" s="1088">
        <v>2</v>
      </c>
      <c r="E531" s="1087" t="s">
        <v>2418</v>
      </c>
      <c r="F531" s="1087">
        <v>143</v>
      </c>
      <c r="G531" s="1087" t="s">
        <v>711</v>
      </c>
      <c r="H531" s="1089">
        <v>1</v>
      </c>
      <c r="I531">
        <v>15404</v>
      </c>
      <c r="J531">
        <v>1</v>
      </c>
      <c r="K531">
        <v>2020</v>
      </c>
      <c r="L531" s="1090">
        <v>1</v>
      </c>
      <c r="M531" s="1090">
        <v>1</v>
      </c>
      <c r="N531" t="s">
        <v>2421</v>
      </c>
      <c r="O531">
        <v>13</v>
      </c>
      <c r="P531">
        <v>46588.78</v>
      </c>
      <c r="Q531">
        <v>0</v>
      </c>
      <c r="R531">
        <v>46588.78</v>
      </c>
      <c r="S531">
        <v>0</v>
      </c>
      <c r="T531">
        <v>0</v>
      </c>
      <c r="U531" s="1091">
        <v>0</v>
      </c>
      <c r="V531" s="1091">
        <v>0</v>
      </c>
    </row>
    <row r="532" spans="1:22" x14ac:dyDescent="0.25">
      <c r="A532">
        <v>4088200100</v>
      </c>
      <c r="B532" s="1087">
        <v>2</v>
      </c>
      <c r="C532" s="1087">
        <v>5</v>
      </c>
      <c r="D532" s="1088">
        <v>2</v>
      </c>
      <c r="E532" s="1087" t="s">
        <v>2418</v>
      </c>
      <c r="F532" s="1087">
        <v>143</v>
      </c>
      <c r="G532" s="1087" t="s">
        <v>711</v>
      </c>
      <c r="H532" s="1089">
        <v>1</v>
      </c>
      <c r="I532">
        <v>15404</v>
      </c>
      <c r="J532">
        <v>1</v>
      </c>
      <c r="K532">
        <v>2020</v>
      </c>
      <c r="L532" s="1090">
        <v>1</v>
      </c>
      <c r="M532" s="1090">
        <v>1</v>
      </c>
      <c r="N532" t="s">
        <v>2421</v>
      </c>
      <c r="O532">
        <v>13</v>
      </c>
      <c r="P532">
        <v>8215.73</v>
      </c>
      <c r="Q532">
        <v>0</v>
      </c>
      <c r="R532">
        <v>8215.73</v>
      </c>
      <c r="S532">
        <v>0</v>
      </c>
      <c r="T532">
        <v>0</v>
      </c>
      <c r="U532" s="1091">
        <v>0</v>
      </c>
      <c r="V532" s="1091">
        <v>0</v>
      </c>
    </row>
    <row r="533" spans="1:22" x14ac:dyDescent="0.25">
      <c r="A533">
        <v>4088200100</v>
      </c>
      <c r="B533" s="1087">
        <v>2</v>
      </c>
      <c r="C533" s="1087">
        <v>5</v>
      </c>
      <c r="D533" s="1088">
        <v>2</v>
      </c>
      <c r="E533" s="1087" t="s">
        <v>2418</v>
      </c>
      <c r="F533" s="1087">
        <v>143</v>
      </c>
      <c r="G533" s="1087" t="s">
        <v>711</v>
      </c>
      <c r="H533" s="1089">
        <v>1</v>
      </c>
      <c r="I533">
        <v>15404</v>
      </c>
      <c r="J533">
        <v>1</v>
      </c>
      <c r="K533">
        <v>2020</v>
      </c>
      <c r="L533" s="1090">
        <v>1</v>
      </c>
      <c r="M533" s="1090">
        <v>1</v>
      </c>
      <c r="N533" t="s">
        <v>2421</v>
      </c>
      <c r="O533">
        <v>13</v>
      </c>
      <c r="P533">
        <v>32717.67</v>
      </c>
      <c r="Q533">
        <v>0</v>
      </c>
      <c r="R533">
        <v>32717.67</v>
      </c>
      <c r="S533">
        <v>0</v>
      </c>
      <c r="T533">
        <v>0</v>
      </c>
      <c r="U533" s="1091">
        <v>0</v>
      </c>
      <c r="V533" s="1091">
        <v>0</v>
      </c>
    </row>
    <row r="534" spans="1:22" x14ac:dyDescent="0.25">
      <c r="A534">
        <v>4088200100</v>
      </c>
      <c r="B534" s="1087">
        <v>2</v>
      </c>
      <c r="C534" s="1087">
        <v>5</v>
      </c>
      <c r="D534" s="1088">
        <v>2</v>
      </c>
      <c r="E534" s="1087" t="s">
        <v>2418</v>
      </c>
      <c r="F534" s="1087">
        <v>143</v>
      </c>
      <c r="G534" s="1087" t="s">
        <v>711</v>
      </c>
      <c r="H534" s="1089">
        <v>1</v>
      </c>
      <c r="I534">
        <v>15404</v>
      </c>
      <c r="J534">
        <v>1</v>
      </c>
      <c r="K534">
        <v>2020</v>
      </c>
      <c r="L534" s="1090">
        <v>1</v>
      </c>
      <c r="M534" s="1090">
        <v>1</v>
      </c>
      <c r="N534" t="s">
        <v>2421</v>
      </c>
      <c r="O534">
        <v>13</v>
      </c>
      <c r="P534">
        <v>7198.16</v>
      </c>
      <c r="Q534">
        <v>0</v>
      </c>
      <c r="R534">
        <v>7198.16</v>
      </c>
      <c r="S534">
        <v>0</v>
      </c>
      <c r="T534">
        <v>0</v>
      </c>
      <c r="U534" s="1091">
        <v>0</v>
      </c>
      <c r="V534" s="1091">
        <v>0</v>
      </c>
    </row>
    <row r="535" spans="1:22" x14ac:dyDescent="0.25">
      <c r="A535">
        <v>4088200100</v>
      </c>
      <c r="B535" s="1087">
        <v>2</v>
      </c>
      <c r="C535" s="1087">
        <v>5</v>
      </c>
      <c r="D535" s="1088">
        <v>2</v>
      </c>
      <c r="E535" s="1087" t="s">
        <v>2418</v>
      </c>
      <c r="F535" s="1087">
        <v>143</v>
      </c>
      <c r="G535" s="1087" t="s">
        <v>711</v>
      </c>
      <c r="H535" s="1089">
        <v>1</v>
      </c>
      <c r="I535">
        <v>15404</v>
      </c>
      <c r="J535">
        <v>1</v>
      </c>
      <c r="K535">
        <v>2020</v>
      </c>
      <c r="L535" s="1090">
        <v>1</v>
      </c>
      <c r="M535" s="1090">
        <v>1</v>
      </c>
      <c r="N535" t="s">
        <v>2421</v>
      </c>
      <c r="O535">
        <v>13</v>
      </c>
      <c r="P535">
        <v>85837.1</v>
      </c>
      <c r="Q535">
        <v>0</v>
      </c>
      <c r="R535">
        <v>85837.1</v>
      </c>
      <c r="S535">
        <v>0</v>
      </c>
      <c r="T535">
        <v>0</v>
      </c>
      <c r="U535" s="1091">
        <v>0</v>
      </c>
      <c r="V535" s="1091">
        <v>0</v>
      </c>
    </row>
    <row r="536" spans="1:22" x14ac:dyDescent="0.25">
      <c r="A536">
        <v>4088200100</v>
      </c>
      <c r="B536" s="1087">
        <v>2</v>
      </c>
      <c r="C536" s="1087">
        <v>5</v>
      </c>
      <c r="D536" s="1088">
        <v>2</v>
      </c>
      <c r="E536" s="1087" t="s">
        <v>2418</v>
      </c>
      <c r="F536" s="1087">
        <v>143</v>
      </c>
      <c r="G536" s="1087" t="s">
        <v>711</v>
      </c>
      <c r="H536" s="1089">
        <v>1</v>
      </c>
      <c r="I536">
        <v>15404</v>
      </c>
      <c r="J536">
        <v>1</v>
      </c>
      <c r="K536">
        <v>2020</v>
      </c>
      <c r="L536" s="1090">
        <v>1</v>
      </c>
      <c r="M536" s="1090">
        <v>1</v>
      </c>
      <c r="N536" t="s">
        <v>2421</v>
      </c>
      <c r="O536">
        <v>13</v>
      </c>
      <c r="P536">
        <v>23188.65</v>
      </c>
      <c r="Q536">
        <v>0</v>
      </c>
      <c r="R536">
        <v>23188.65</v>
      </c>
      <c r="S536">
        <v>0</v>
      </c>
      <c r="T536">
        <v>0</v>
      </c>
      <c r="U536" s="1091">
        <v>0</v>
      </c>
      <c r="V536" s="1091">
        <v>0</v>
      </c>
    </row>
    <row r="537" spans="1:22" x14ac:dyDescent="0.25">
      <c r="A537">
        <v>4088200100</v>
      </c>
      <c r="B537" s="1087">
        <v>2</v>
      </c>
      <c r="C537" s="1087">
        <v>5</v>
      </c>
      <c r="D537" s="1088">
        <v>2</v>
      </c>
      <c r="E537" s="1087" t="s">
        <v>2418</v>
      </c>
      <c r="F537" s="1087">
        <v>143</v>
      </c>
      <c r="G537" s="1087" t="s">
        <v>711</v>
      </c>
      <c r="H537" s="1089">
        <v>1</v>
      </c>
      <c r="I537">
        <v>15404</v>
      </c>
      <c r="J537">
        <v>1</v>
      </c>
      <c r="K537">
        <v>2020</v>
      </c>
      <c r="L537" s="1090">
        <v>1</v>
      </c>
      <c r="M537" s="1090">
        <v>1</v>
      </c>
      <c r="N537" t="s">
        <v>2421</v>
      </c>
      <c r="O537">
        <v>13</v>
      </c>
      <c r="P537">
        <v>4278.03</v>
      </c>
      <c r="Q537">
        <v>0</v>
      </c>
      <c r="R537">
        <v>4278.03</v>
      </c>
      <c r="S537">
        <v>0</v>
      </c>
      <c r="T537">
        <v>0</v>
      </c>
      <c r="U537" s="1091">
        <v>0</v>
      </c>
      <c r="V537" s="1091">
        <v>0</v>
      </c>
    </row>
    <row r="538" spans="1:22" x14ac:dyDescent="0.25">
      <c r="A538">
        <v>4088200100</v>
      </c>
      <c r="B538" s="1087">
        <v>2</v>
      </c>
      <c r="C538" s="1087">
        <v>5</v>
      </c>
      <c r="D538" s="1088">
        <v>2</v>
      </c>
      <c r="E538" s="1087" t="s">
        <v>2418</v>
      </c>
      <c r="F538" s="1087">
        <v>143</v>
      </c>
      <c r="G538" s="1087" t="s">
        <v>711</v>
      </c>
      <c r="H538" s="1089">
        <v>1</v>
      </c>
      <c r="I538">
        <v>15404</v>
      </c>
      <c r="J538">
        <v>1</v>
      </c>
      <c r="K538">
        <v>2020</v>
      </c>
      <c r="L538" s="1090">
        <v>1</v>
      </c>
      <c r="M538" s="1090">
        <v>1</v>
      </c>
      <c r="N538" t="s">
        <v>2421</v>
      </c>
      <c r="O538">
        <v>13</v>
      </c>
      <c r="P538">
        <v>2625.27</v>
      </c>
      <c r="Q538">
        <v>0</v>
      </c>
      <c r="R538">
        <v>2625.27</v>
      </c>
      <c r="S538">
        <v>0</v>
      </c>
      <c r="T538">
        <v>0</v>
      </c>
      <c r="U538" s="1091">
        <v>0</v>
      </c>
      <c r="V538" s="1091">
        <v>0</v>
      </c>
    </row>
    <row r="539" spans="1:22" x14ac:dyDescent="0.25">
      <c r="A539">
        <v>4088200100</v>
      </c>
      <c r="B539" s="1087">
        <v>2</v>
      </c>
      <c r="C539" s="1087">
        <v>5</v>
      </c>
      <c r="D539" s="1088">
        <v>2</v>
      </c>
      <c r="E539" s="1087" t="s">
        <v>2418</v>
      </c>
      <c r="F539" s="1087">
        <v>143</v>
      </c>
      <c r="G539" s="1087" t="s">
        <v>711</v>
      </c>
      <c r="H539" s="1089">
        <v>1</v>
      </c>
      <c r="I539">
        <v>15404</v>
      </c>
      <c r="J539">
        <v>1</v>
      </c>
      <c r="K539">
        <v>2020</v>
      </c>
      <c r="L539" s="1090">
        <v>1</v>
      </c>
      <c r="M539" s="1090">
        <v>1</v>
      </c>
      <c r="N539" t="s">
        <v>2421</v>
      </c>
      <c r="O539">
        <v>13</v>
      </c>
      <c r="P539">
        <v>7256.2</v>
      </c>
      <c r="Q539">
        <v>0</v>
      </c>
      <c r="R539">
        <v>7256.2</v>
      </c>
      <c r="S539">
        <v>0</v>
      </c>
      <c r="T539">
        <v>0</v>
      </c>
      <c r="U539" s="1091">
        <v>0</v>
      </c>
      <c r="V539" s="1091">
        <v>0</v>
      </c>
    </row>
    <row r="540" spans="1:22" x14ac:dyDescent="0.25">
      <c r="A540">
        <v>4088200100</v>
      </c>
      <c r="B540" s="1087">
        <v>2</v>
      </c>
      <c r="C540" s="1087">
        <v>5</v>
      </c>
      <c r="D540" s="1088">
        <v>2</v>
      </c>
      <c r="E540" s="1087" t="s">
        <v>2418</v>
      </c>
      <c r="F540" s="1087">
        <v>143</v>
      </c>
      <c r="G540" s="1087" t="s">
        <v>711</v>
      </c>
      <c r="H540" s="1089">
        <v>1</v>
      </c>
      <c r="I540">
        <v>15404</v>
      </c>
      <c r="J540">
        <v>1</v>
      </c>
      <c r="K540">
        <v>2020</v>
      </c>
      <c r="L540" s="1090">
        <v>1</v>
      </c>
      <c r="M540" s="1090">
        <v>1</v>
      </c>
      <c r="N540" t="s">
        <v>2421</v>
      </c>
      <c r="O540">
        <v>13</v>
      </c>
      <c r="P540">
        <v>9120.75</v>
      </c>
      <c r="Q540">
        <v>0</v>
      </c>
      <c r="R540">
        <v>9120.75</v>
      </c>
      <c r="S540">
        <v>0</v>
      </c>
      <c r="T540">
        <v>0</v>
      </c>
      <c r="U540" s="1091">
        <v>0</v>
      </c>
      <c r="V540" s="1091">
        <v>0</v>
      </c>
    </row>
    <row r="541" spans="1:22" x14ac:dyDescent="0.25">
      <c r="A541">
        <v>4088200100</v>
      </c>
      <c r="B541" s="1087">
        <v>2</v>
      </c>
      <c r="C541" s="1087">
        <v>5</v>
      </c>
      <c r="D541" s="1088">
        <v>2</v>
      </c>
      <c r="E541" s="1087" t="s">
        <v>2418</v>
      </c>
      <c r="F541" s="1087">
        <v>143</v>
      </c>
      <c r="G541" s="1087" t="s">
        <v>711</v>
      </c>
      <c r="H541" s="1089">
        <v>1</v>
      </c>
      <c r="I541">
        <v>15404</v>
      </c>
      <c r="J541">
        <v>1</v>
      </c>
      <c r="K541">
        <v>2020</v>
      </c>
      <c r="L541" s="1090">
        <v>1</v>
      </c>
      <c r="M541" s="1090">
        <v>1</v>
      </c>
      <c r="N541" t="s">
        <v>2421</v>
      </c>
      <c r="O541">
        <v>13</v>
      </c>
      <c r="P541">
        <v>7579.22</v>
      </c>
      <c r="Q541">
        <v>0</v>
      </c>
      <c r="R541">
        <v>7579.22</v>
      </c>
      <c r="S541">
        <v>0</v>
      </c>
      <c r="T541">
        <v>0</v>
      </c>
      <c r="U541" s="1091">
        <v>0</v>
      </c>
      <c r="V541" s="1091">
        <v>0</v>
      </c>
    </row>
    <row r="542" spans="1:22" x14ac:dyDescent="0.25">
      <c r="A542">
        <v>4088200100</v>
      </c>
      <c r="B542" s="1087">
        <v>2</v>
      </c>
      <c r="C542" s="1087">
        <v>5</v>
      </c>
      <c r="D542" s="1088">
        <v>2</v>
      </c>
      <c r="E542" s="1087" t="s">
        <v>2418</v>
      </c>
      <c r="F542" s="1087">
        <v>143</v>
      </c>
      <c r="G542" s="1087" t="s">
        <v>711</v>
      </c>
      <c r="H542" s="1089">
        <v>1</v>
      </c>
      <c r="I542">
        <v>15404</v>
      </c>
      <c r="J542">
        <v>1</v>
      </c>
      <c r="K542">
        <v>2020</v>
      </c>
      <c r="L542" s="1090">
        <v>1</v>
      </c>
      <c r="M542" s="1090">
        <v>1</v>
      </c>
      <c r="N542" t="s">
        <v>2421</v>
      </c>
      <c r="O542">
        <v>13</v>
      </c>
      <c r="P542">
        <v>7517.9</v>
      </c>
      <c r="Q542">
        <v>0</v>
      </c>
      <c r="R542">
        <v>7517.9</v>
      </c>
      <c r="S542">
        <v>0</v>
      </c>
      <c r="T542">
        <v>0</v>
      </c>
      <c r="U542" s="1091">
        <v>0</v>
      </c>
      <c r="V542" s="1091">
        <v>0</v>
      </c>
    </row>
    <row r="543" spans="1:22" x14ac:dyDescent="0.25">
      <c r="A543">
        <v>4088200100</v>
      </c>
      <c r="B543" s="1087">
        <v>2</v>
      </c>
      <c r="C543" s="1087">
        <v>5</v>
      </c>
      <c r="D543" s="1088">
        <v>2</v>
      </c>
      <c r="E543" s="1087" t="s">
        <v>2418</v>
      </c>
      <c r="F543" s="1087">
        <v>143</v>
      </c>
      <c r="G543" s="1087" t="s">
        <v>711</v>
      </c>
      <c r="H543" s="1089">
        <v>1</v>
      </c>
      <c r="I543">
        <v>15404</v>
      </c>
      <c r="J543">
        <v>1</v>
      </c>
      <c r="K543">
        <v>2020</v>
      </c>
      <c r="L543" s="1090">
        <v>1</v>
      </c>
      <c r="M543" s="1090">
        <v>1</v>
      </c>
      <c r="N543" t="s">
        <v>2421</v>
      </c>
      <c r="O543">
        <v>13</v>
      </c>
      <c r="P543">
        <v>51254.65</v>
      </c>
      <c r="Q543">
        <v>0</v>
      </c>
      <c r="R543">
        <v>51254.65</v>
      </c>
      <c r="S543">
        <v>0</v>
      </c>
      <c r="T543">
        <v>0</v>
      </c>
      <c r="U543" s="1091">
        <v>0</v>
      </c>
      <c r="V543" s="1091">
        <v>0</v>
      </c>
    </row>
    <row r="544" spans="1:22" x14ac:dyDescent="0.25">
      <c r="A544">
        <v>4088200100</v>
      </c>
      <c r="B544" s="1087">
        <v>2</v>
      </c>
      <c r="C544" s="1087">
        <v>5</v>
      </c>
      <c r="D544" s="1088">
        <v>2</v>
      </c>
      <c r="E544" s="1087" t="s">
        <v>2418</v>
      </c>
      <c r="F544" s="1087">
        <v>143</v>
      </c>
      <c r="G544" s="1087" t="s">
        <v>711</v>
      </c>
      <c r="H544" s="1089">
        <v>1</v>
      </c>
      <c r="I544">
        <v>15404</v>
      </c>
      <c r="J544">
        <v>1</v>
      </c>
      <c r="K544">
        <v>2020</v>
      </c>
      <c r="L544" s="1090">
        <v>1</v>
      </c>
      <c r="M544" s="1090">
        <v>1</v>
      </c>
      <c r="N544" t="s">
        <v>2421</v>
      </c>
      <c r="O544">
        <v>13</v>
      </c>
      <c r="P544">
        <v>108196.95</v>
      </c>
      <c r="Q544">
        <v>0</v>
      </c>
      <c r="R544">
        <v>108196.95</v>
      </c>
      <c r="S544">
        <v>0</v>
      </c>
      <c r="T544">
        <v>0</v>
      </c>
      <c r="U544" s="1091">
        <v>0</v>
      </c>
      <c r="V544" s="1091">
        <v>0</v>
      </c>
    </row>
    <row r="545" spans="1:22" x14ac:dyDescent="0.25">
      <c r="A545">
        <v>4088200100</v>
      </c>
      <c r="B545" s="1087">
        <v>2</v>
      </c>
      <c r="C545" s="1087">
        <v>5</v>
      </c>
      <c r="D545" s="1088">
        <v>2</v>
      </c>
      <c r="E545" s="1087" t="s">
        <v>2418</v>
      </c>
      <c r="F545" s="1087">
        <v>143</v>
      </c>
      <c r="G545" s="1087" t="s">
        <v>711</v>
      </c>
      <c r="H545" s="1089">
        <v>1</v>
      </c>
      <c r="I545">
        <v>15404</v>
      </c>
      <c r="J545">
        <v>1</v>
      </c>
      <c r="K545">
        <v>2020</v>
      </c>
      <c r="L545" s="1090">
        <v>1</v>
      </c>
      <c r="M545" s="1090">
        <v>1</v>
      </c>
      <c r="N545" t="s">
        <v>2421</v>
      </c>
      <c r="O545">
        <v>13</v>
      </c>
      <c r="P545">
        <v>35677.26</v>
      </c>
      <c r="Q545">
        <v>0</v>
      </c>
      <c r="R545">
        <v>35677.26</v>
      </c>
      <c r="S545">
        <v>0</v>
      </c>
      <c r="T545">
        <v>0</v>
      </c>
      <c r="U545" s="1091">
        <v>0</v>
      </c>
      <c r="V545" s="1091">
        <v>0</v>
      </c>
    </row>
    <row r="546" spans="1:22" x14ac:dyDescent="0.25">
      <c r="A546">
        <v>4088200100</v>
      </c>
      <c r="B546" s="1087">
        <v>2</v>
      </c>
      <c r="C546" s="1087">
        <v>5</v>
      </c>
      <c r="D546" s="1088">
        <v>2</v>
      </c>
      <c r="E546" s="1087" t="s">
        <v>2418</v>
      </c>
      <c r="F546" s="1087">
        <v>143</v>
      </c>
      <c r="G546" s="1087" t="s">
        <v>711</v>
      </c>
      <c r="H546" s="1089">
        <v>1</v>
      </c>
      <c r="I546">
        <v>15404</v>
      </c>
      <c r="J546">
        <v>1</v>
      </c>
      <c r="K546">
        <v>2020</v>
      </c>
      <c r="L546" s="1090">
        <v>1</v>
      </c>
      <c r="M546" s="1090">
        <v>1</v>
      </c>
      <c r="N546" t="s">
        <v>2421</v>
      </c>
      <c r="O546">
        <v>13</v>
      </c>
      <c r="P546">
        <v>3033.24</v>
      </c>
      <c r="Q546">
        <v>0</v>
      </c>
      <c r="R546">
        <v>3033.24</v>
      </c>
      <c r="S546">
        <v>0</v>
      </c>
      <c r="T546">
        <v>0</v>
      </c>
      <c r="U546" s="1091">
        <v>0</v>
      </c>
      <c r="V546" s="1091">
        <v>0</v>
      </c>
    </row>
    <row r="547" spans="1:22" x14ac:dyDescent="0.25">
      <c r="A547">
        <v>4088200100</v>
      </c>
      <c r="B547" s="1087">
        <v>2</v>
      </c>
      <c r="C547" s="1087">
        <v>5</v>
      </c>
      <c r="D547" s="1088">
        <v>2</v>
      </c>
      <c r="E547" s="1087" t="s">
        <v>2418</v>
      </c>
      <c r="F547" s="1087">
        <v>143</v>
      </c>
      <c r="G547" s="1087" t="s">
        <v>711</v>
      </c>
      <c r="H547" s="1089">
        <v>1</v>
      </c>
      <c r="I547">
        <v>15418</v>
      </c>
      <c r="J547">
        <v>1</v>
      </c>
      <c r="K547">
        <v>2020</v>
      </c>
      <c r="L547" s="1090">
        <v>2</v>
      </c>
      <c r="M547" s="1090">
        <v>2</v>
      </c>
      <c r="N547" t="s">
        <v>2419</v>
      </c>
      <c r="O547">
        <v>13</v>
      </c>
      <c r="P547">
        <v>224545.82</v>
      </c>
      <c r="Q547">
        <v>0</v>
      </c>
      <c r="R547">
        <v>224545.82</v>
      </c>
      <c r="S547">
        <v>191400</v>
      </c>
      <c r="T547">
        <v>191400</v>
      </c>
      <c r="U547" s="1091">
        <v>191400</v>
      </c>
      <c r="V547" s="1091">
        <v>191400</v>
      </c>
    </row>
    <row r="548" spans="1:22" x14ac:dyDescent="0.25">
      <c r="A548">
        <v>4088200100</v>
      </c>
      <c r="B548" s="1087">
        <v>2</v>
      </c>
      <c r="C548" s="1087">
        <v>5</v>
      </c>
      <c r="D548" s="1088">
        <v>2</v>
      </c>
      <c r="E548" s="1087" t="s">
        <v>2418</v>
      </c>
      <c r="F548" s="1087">
        <v>143</v>
      </c>
      <c r="G548" s="1087" t="s">
        <v>711</v>
      </c>
      <c r="H548" s="1089">
        <v>1</v>
      </c>
      <c r="I548">
        <v>15418</v>
      </c>
      <c r="J548">
        <v>1</v>
      </c>
      <c r="K548">
        <v>2020</v>
      </c>
      <c r="L548" s="1090">
        <v>1</v>
      </c>
      <c r="M548" s="1090">
        <v>1</v>
      </c>
      <c r="N548" t="s">
        <v>2421</v>
      </c>
      <c r="O548">
        <v>13</v>
      </c>
      <c r="P548">
        <v>22460</v>
      </c>
      <c r="Q548">
        <v>0</v>
      </c>
      <c r="R548">
        <v>22460</v>
      </c>
      <c r="S548">
        <v>14925</v>
      </c>
      <c r="T548">
        <v>14925</v>
      </c>
      <c r="U548" s="1091">
        <v>14925</v>
      </c>
      <c r="V548" s="1091">
        <v>14925</v>
      </c>
    </row>
    <row r="549" spans="1:22" x14ac:dyDescent="0.25">
      <c r="A549">
        <v>4088200100</v>
      </c>
      <c r="B549" s="1087">
        <v>2</v>
      </c>
      <c r="C549" s="1087">
        <v>5</v>
      </c>
      <c r="D549" s="1088">
        <v>2</v>
      </c>
      <c r="E549" s="1087" t="s">
        <v>2418</v>
      </c>
      <c r="F549" s="1087">
        <v>143</v>
      </c>
      <c r="G549" s="1087" t="s">
        <v>711</v>
      </c>
      <c r="H549" s="1089">
        <v>1</v>
      </c>
      <c r="I549">
        <v>15501</v>
      </c>
      <c r="J549">
        <v>1</v>
      </c>
      <c r="K549">
        <v>2020</v>
      </c>
      <c r="L549" s="1090">
        <v>2</v>
      </c>
      <c r="M549" s="1090">
        <v>2</v>
      </c>
      <c r="N549" t="s">
        <v>2419</v>
      </c>
      <c r="O549">
        <v>13</v>
      </c>
      <c r="P549">
        <v>2013.32</v>
      </c>
      <c r="Q549">
        <v>0</v>
      </c>
      <c r="R549">
        <v>2013.32</v>
      </c>
      <c r="S549">
        <v>0</v>
      </c>
      <c r="T549">
        <v>0</v>
      </c>
      <c r="U549" s="1091">
        <v>0</v>
      </c>
      <c r="V549" s="1091">
        <v>0</v>
      </c>
    </row>
    <row r="550" spans="1:22" x14ac:dyDescent="0.25">
      <c r="A550">
        <v>4088200100</v>
      </c>
      <c r="B550" s="1087">
        <v>2</v>
      </c>
      <c r="C550" s="1087">
        <v>5</v>
      </c>
      <c r="D550" s="1088">
        <v>2</v>
      </c>
      <c r="E550" s="1087" t="s">
        <v>2418</v>
      </c>
      <c r="F550" s="1087">
        <v>143</v>
      </c>
      <c r="G550" s="1087" t="s">
        <v>711</v>
      </c>
      <c r="H550" s="1089">
        <v>1</v>
      </c>
      <c r="I550">
        <v>15501</v>
      </c>
      <c r="J550">
        <v>1</v>
      </c>
      <c r="K550">
        <v>2020</v>
      </c>
      <c r="L550" s="1090">
        <v>2</v>
      </c>
      <c r="M550" s="1090">
        <v>2</v>
      </c>
      <c r="N550" t="s">
        <v>2419</v>
      </c>
      <c r="O550">
        <v>13</v>
      </c>
      <c r="P550">
        <v>4328.6400000000003</v>
      </c>
      <c r="Q550">
        <v>0</v>
      </c>
      <c r="R550">
        <v>4328.6400000000003</v>
      </c>
      <c r="S550">
        <v>0</v>
      </c>
      <c r="T550">
        <v>0</v>
      </c>
      <c r="U550" s="1091">
        <v>0</v>
      </c>
      <c r="V550" s="1091">
        <v>0</v>
      </c>
    </row>
    <row r="551" spans="1:22" x14ac:dyDescent="0.25">
      <c r="A551">
        <v>4088200100</v>
      </c>
      <c r="B551" s="1087">
        <v>2</v>
      </c>
      <c r="C551" s="1087">
        <v>5</v>
      </c>
      <c r="D551" s="1088">
        <v>2</v>
      </c>
      <c r="E551" s="1087" t="s">
        <v>2418</v>
      </c>
      <c r="F551" s="1087">
        <v>143</v>
      </c>
      <c r="G551" s="1087" t="s">
        <v>711</v>
      </c>
      <c r="H551" s="1089">
        <v>1</v>
      </c>
      <c r="I551">
        <v>15501</v>
      </c>
      <c r="J551">
        <v>1</v>
      </c>
      <c r="K551">
        <v>2020</v>
      </c>
      <c r="L551" s="1090">
        <v>2</v>
      </c>
      <c r="M551" s="1090">
        <v>2</v>
      </c>
      <c r="N551" t="s">
        <v>2419</v>
      </c>
      <c r="O551">
        <v>13</v>
      </c>
      <c r="P551">
        <v>5737.97</v>
      </c>
      <c r="Q551">
        <v>0</v>
      </c>
      <c r="R551">
        <v>5737.97</v>
      </c>
      <c r="S551">
        <v>2450</v>
      </c>
      <c r="T551">
        <v>2450</v>
      </c>
      <c r="U551" s="1091">
        <v>2450</v>
      </c>
      <c r="V551" s="1091">
        <v>2450</v>
      </c>
    </row>
    <row r="552" spans="1:22" x14ac:dyDescent="0.25">
      <c r="A552">
        <v>4088200100</v>
      </c>
      <c r="B552" s="1087">
        <v>2</v>
      </c>
      <c r="C552" s="1087">
        <v>5</v>
      </c>
      <c r="D552" s="1088">
        <v>2</v>
      </c>
      <c r="E552" s="1087" t="s">
        <v>2418</v>
      </c>
      <c r="F552" s="1087">
        <v>143</v>
      </c>
      <c r="G552" s="1087" t="s">
        <v>711</v>
      </c>
      <c r="H552" s="1089">
        <v>1</v>
      </c>
      <c r="I552">
        <v>15501</v>
      </c>
      <c r="J552">
        <v>1</v>
      </c>
      <c r="K552">
        <v>2020</v>
      </c>
      <c r="L552" s="1090">
        <v>2</v>
      </c>
      <c r="M552" s="1090">
        <v>2</v>
      </c>
      <c r="N552" t="s">
        <v>2419</v>
      </c>
      <c r="O552">
        <v>13</v>
      </c>
      <c r="P552">
        <v>6643.96</v>
      </c>
      <c r="Q552">
        <v>-6000</v>
      </c>
      <c r="R552">
        <v>643.96</v>
      </c>
      <c r="S552">
        <v>0</v>
      </c>
      <c r="T552">
        <v>0</v>
      </c>
      <c r="U552" s="1091">
        <v>0</v>
      </c>
      <c r="V552" s="1091">
        <v>0</v>
      </c>
    </row>
    <row r="553" spans="1:22" x14ac:dyDescent="0.25">
      <c r="A553">
        <v>4088200100</v>
      </c>
      <c r="B553" s="1087">
        <v>2</v>
      </c>
      <c r="C553" s="1087">
        <v>5</v>
      </c>
      <c r="D553" s="1088">
        <v>2</v>
      </c>
      <c r="E553" s="1087" t="s">
        <v>2418</v>
      </c>
      <c r="F553" s="1087">
        <v>143</v>
      </c>
      <c r="G553" s="1087" t="s">
        <v>711</v>
      </c>
      <c r="H553" s="1089">
        <v>1</v>
      </c>
      <c r="I553">
        <v>15501</v>
      </c>
      <c r="J553">
        <v>1</v>
      </c>
      <c r="K553">
        <v>2020</v>
      </c>
      <c r="L553" s="1090">
        <v>2</v>
      </c>
      <c r="M553" s="1090">
        <v>2</v>
      </c>
      <c r="N553" t="s">
        <v>2419</v>
      </c>
      <c r="O553">
        <v>13</v>
      </c>
      <c r="P553">
        <v>2013.32</v>
      </c>
      <c r="Q553">
        <v>0</v>
      </c>
      <c r="R553">
        <v>2013.32</v>
      </c>
      <c r="S553">
        <v>0</v>
      </c>
      <c r="T553">
        <v>0</v>
      </c>
      <c r="U553" s="1091">
        <v>0</v>
      </c>
      <c r="V553" s="1091">
        <v>0</v>
      </c>
    </row>
    <row r="554" spans="1:22" x14ac:dyDescent="0.25">
      <c r="A554">
        <v>4088200100</v>
      </c>
      <c r="B554" s="1087">
        <v>2</v>
      </c>
      <c r="C554" s="1087">
        <v>5</v>
      </c>
      <c r="D554" s="1088">
        <v>2</v>
      </c>
      <c r="E554" s="1087" t="s">
        <v>2418</v>
      </c>
      <c r="F554" s="1087">
        <v>143</v>
      </c>
      <c r="G554" s="1087" t="s">
        <v>711</v>
      </c>
      <c r="H554" s="1089">
        <v>1</v>
      </c>
      <c r="I554">
        <v>15901</v>
      </c>
      <c r="J554">
        <v>1</v>
      </c>
      <c r="K554">
        <v>2020</v>
      </c>
      <c r="L554" s="1090">
        <v>1</v>
      </c>
      <c r="M554" s="1090">
        <v>1</v>
      </c>
      <c r="N554" t="s">
        <v>2421</v>
      </c>
      <c r="O554">
        <v>13</v>
      </c>
      <c r="P554">
        <v>0</v>
      </c>
      <c r="Q554">
        <v>0</v>
      </c>
      <c r="R554">
        <v>0</v>
      </c>
      <c r="S554">
        <v>0</v>
      </c>
      <c r="T554">
        <v>0</v>
      </c>
      <c r="U554" s="1091">
        <v>0</v>
      </c>
      <c r="V554" s="1091">
        <v>6000</v>
      </c>
    </row>
    <row r="555" spans="1:22" x14ac:dyDescent="0.25">
      <c r="A555">
        <v>4088200100</v>
      </c>
      <c r="B555" s="1087">
        <v>2</v>
      </c>
      <c r="C555" s="1087">
        <v>5</v>
      </c>
      <c r="D555" s="1088">
        <v>2</v>
      </c>
      <c r="E555" s="1087" t="s">
        <v>2418</v>
      </c>
      <c r="F555" s="1087">
        <v>143</v>
      </c>
      <c r="G555" s="1087" t="s">
        <v>711</v>
      </c>
      <c r="H555" s="1089">
        <v>1</v>
      </c>
      <c r="I555">
        <v>15901</v>
      </c>
      <c r="J555">
        <v>1</v>
      </c>
      <c r="K555">
        <v>2020</v>
      </c>
      <c r="L555" s="1090">
        <v>1</v>
      </c>
      <c r="M555" s="1090">
        <v>1</v>
      </c>
      <c r="N555" t="s">
        <v>2421</v>
      </c>
      <c r="O555">
        <v>13</v>
      </c>
      <c r="P555">
        <v>0</v>
      </c>
      <c r="Q555">
        <v>0</v>
      </c>
      <c r="R555">
        <v>0</v>
      </c>
      <c r="S555">
        <v>0</v>
      </c>
      <c r="T555">
        <v>0</v>
      </c>
      <c r="U555" s="1091">
        <v>6000</v>
      </c>
      <c r="V555" s="1091">
        <v>0</v>
      </c>
    </row>
    <row r="556" spans="1:22" x14ac:dyDescent="0.25">
      <c r="A556">
        <v>4088200100</v>
      </c>
      <c r="B556" s="1087">
        <v>2</v>
      </c>
      <c r="C556" s="1087">
        <v>5</v>
      </c>
      <c r="D556" s="1088">
        <v>2</v>
      </c>
      <c r="E556" s="1087" t="s">
        <v>2418</v>
      </c>
      <c r="F556" s="1087">
        <v>143</v>
      </c>
      <c r="G556" s="1087" t="s">
        <v>711</v>
      </c>
      <c r="H556" s="1089">
        <v>1</v>
      </c>
      <c r="I556">
        <v>15901</v>
      </c>
      <c r="J556">
        <v>1</v>
      </c>
      <c r="K556">
        <v>2020</v>
      </c>
      <c r="L556" s="1090">
        <v>1</v>
      </c>
      <c r="M556" s="1090">
        <v>1</v>
      </c>
      <c r="N556" t="s">
        <v>2421</v>
      </c>
      <c r="O556">
        <v>13</v>
      </c>
      <c r="P556">
        <v>0</v>
      </c>
      <c r="Q556">
        <v>0</v>
      </c>
      <c r="R556">
        <v>0</v>
      </c>
      <c r="S556">
        <v>0</v>
      </c>
      <c r="T556">
        <v>0</v>
      </c>
      <c r="U556" s="1091">
        <v>0</v>
      </c>
      <c r="V556" s="1091">
        <v>0</v>
      </c>
    </row>
    <row r="557" spans="1:22" x14ac:dyDescent="0.25">
      <c r="A557">
        <v>4088200100</v>
      </c>
      <c r="B557" s="1087">
        <v>2</v>
      </c>
      <c r="C557" s="1087">
        <v>5</v>
      </c>
      <c r="D557" s="1088">
        <v>2</v>
      </c>
      <c r="E557" s="1087" t="s">
        <v>2418</v>
      </c>
      <c r="F557" s="1087">
        <v>143</v>
      </c>
      <c r="G557" s="1087" t="s">
        <v>711</v>
      </c>
      <c r="H557" s="1089">
        <v>1</v>
      </c>
      <c r="I557">
        <v>15901</v>
      </c>
      <c r="J557">
        <v>1</v>
      </c>
      <c r="K557">
        <v>2020</v>
      </c>
      <c r="L557" s="1090">
        <v>1</v>
      </c>
      <c r="M557" s="1090">
        <v>1</v>
      </c>
      <c r="N557" t="s">
        <v>2421</v>
      </c>
      <c r="O557">
        <v>13</v>
      </c>
      <c r="P557">
        <v>0</v>
      </c>
      <c r="Q557">
        <v>0</v>
      </c>
      <c r="R557">
        <v>0</v>
      </c>
      <c r="S557">
        <v>0</v>
      </c>
      <c r="T557">
        <v>0</v>
      </c>
      <c r="U557" s="1091">
        <v>0</v>
      </c>
      <c r="V557" s="1091">
        <v>0</v>
      </c>
    </row>
    <row r="558" spans="1:22" x14ac:dyDescent="0.25">
      <c r="A558">
        <v>4088200100</v>
      </c>
      <c r="B558" s="1087">
        <v>2</v>
      </c>
      <c r="C558" s="1087">
        <v>5</v>
      </c>
      <c r="D558" s="1088">
        <v>2</v>
      </c>
      <c r="E558" s="1087" t="s">
        <v>2418</v>
      </c>
      <c r="F558" s="1087">
        <v>143</v>
      </c>
      <c r="G558" s="1087" t="s">
        <v>711</v>
      </c>
      <c r="H558" s="1089">
        <v>1</v>
      </c>
      <c r="I558">
        <v>15901</v>
      </c>
      <c r="J558">
        <v>1</v>
      </c>
      <c r="K558">
        <v>2020</v>
      </c>
      <c r="L558" s="1090">
        <v>1</v>
      </c>
      <c r="M558" s="1090">
        <v>1</v>
      </c>
      <c r="N558" t="s">
        <v>2421</v>
      </c>
      <c r="O558">
        <v>13</v>
      </c>
      <c r="P558">
        <v>0</v>
      </c>
      <c r="Q558">
        <v>0</v>
      </c>
      <c r="R558">
        <v>0</v>
      </c>
      <c r="S558">
        <v>6000</v>
      </c>
      <c r="T558">
        <v>6000</v>
      </c>
      <c r="U558" s="1091">
        <v>0</v>
      </c>
      <c r="V558" s="1091">
        <v>0</v>
      </c>
    </row>
    <row r="559" spans="1:22" x14ac:dyDescent="0.25">
      <c r="A559">
        <v>4088200100</v>
      </c>
      <c r="B559" s="1087">
        <v>2</v>
      </c>
      <c r="C559" s="1087">
        <v>5</v>
      </c>
      <c r="D559" s="1088">
        <v>2</v>
      </c>
      <c r="E559" s="1087" t="s">
        <v>2418</v>
      </c>
      <c r="F559" s="1087">
        <v>143</v>
      </c>
      <c r="G559" s="1087" t="s">
        <v>711</v>
      </c>
      <c r="H559" s="1089">
        <v>1</v>
      </c>
      <c r="I559">
        <v>15901</v>
      </c>
      <c r="J559">
        <v>1</v>
      </c>
      <c r="K559">
        <v>2020</v>
      </c>
      <c r="L559" s="1090">
        <v>1</v>
      </c>
      <c r="M559" s="1090">
        <v>1</v>
      </c>
      <c r="N559" t="s">
        <v>2421</v>
      </c>
      <c r="O559">
        <v>13</v>
      </c>
      <c r="P559">
        <v>0</v>
      </c>
      <c r="Q559">
        <v>6000</v>
      </c>
      <c r="R559">
        <v>6000</v>
      </c>
      <c r="S559">
        <v>0</v>
      </c>
      <c r="T559">
        <v>0</v>
      </c>
      <c r="U559" s="1091">
        <v>0</v>
      </c>
      <c r="V559" s="1091">
        <v>0</v>
      </c>
    </row>
    <row r="560" spans="1:22" x14ac:dyDescent="0.25">
      <c r="A560">
        <v>4088200100</v>
      </c>
      <c r="B560" s="1087">
        <v>2</v>
      </c>
      <c r="C560" s="1087">
        <v>5</v>
      </c>
      <c r="D560" s="1088">
        <v>2</v>
      </c>
      <c r="E560" s="1087" t="s">
        <v>2418</v>
      </c>
      <c r="F560" s="1087">
        <v>143</v>
      </c>
      <c r="G560" s="1087" t="s">
        <v>711</v>
      </c>
      <c r="H560" s="1089">
        <v>1</v>
      </c>
      <c r="I560">
        <v>15901</v>
      </c>
      <c r="J560">
        <v>1</v>
      </c>
      <c r="K560">
        <v>2020</v>
      </c>
      <c r="L560" s="1090">
        <v>2</v>
      </c>
      <c r="M560" s="1090">
        <v>2</v>
      </c>
      <c r="N560" t="s">
        <v>2419</v>
      </c>
      <c r="O560">
        <v>13</v>
      </c>
      <c r="P560">
        <v>23512.07</v>
      </c>
      <c r="Q560">
        <v>-14512.07</v>
      </c>
      <c r="R560">
        <v>9000</v>
      </c>
      <c r="S560">
        <v>9000</v>
      </c>
      <c r="T560">
        <v>9000</v>
      </c>
      <c r="U560" s="1091">
        <v>9000</v>
      </c>
      <c r="V560" s="1091">
        <v>9000</v>
      </c>
    </row>
    <row r="561" spans="1:22" x14ac:dyDescent="0.25">
      <c r="A561">
        <v>4088200100</v>
      </c>
      <c r="B561" s="1087">
        <v>2</v>
      </c>
      <c r="C561" s="1087">
        <v>5</v>
      </c>
      <c r="D561" s="1088">
        <v>2</v>
      </c>
      <c r="E561" s="1087" t="s">
        <v>2418</v>
      </c>
      <c r="F561" s="1087">
        <v>143</v>
      </c>
      <c r="G561" s="1087" t="s">
        <v>711</v>
      </c>
      <c r="H561" s="1089">
        <v>1</v>
      </c>
      <c r="I561">
        <v>15901</v>
      </c>
      <c r="J561">
        <v>1</v>
      </c>
      <c r="K561">
        <v>2020</v>
      </c>
      <c r="L561" s="1090">
        <v>1</v>
      </c>
      <c r="M561" s="1090">
        <v>1</v>
      </c>
      <c r="N561" t="s">
        <v>2421</v>
      </c>
      <c r="O561">
        <v>13</v>
      </c>
      <c r="P561">
        <v>0</v>
      </c>
      <c r="Q561">
        <v>0</v>
      </c>
      <c r="R561">
        <v>0</v>
      </c>
      <c r="S561">
        <v>0</v>
      </c>
      <c r="T561">
        <v>0</v>
      </c>
      <c r="U561" s="1091">
        <v>0</v>
      </c>
      <c r="V561" s="1091">
        <v>8599.99</v>
      </c>
    </row>
    <row r="562" spans="1:22" x14ac:dyDescent="0.25">
      <c r="A562">
        <v>4088200100</v>
      </c>
      <c r="B562" s="1087">
        <v>2</v>
      </c>
      <c r="C562" s="1087">
        <v>5</v>
      </c>
      <c r="D562" s="1088">
        <v>2</v>
      </c>
      <c r="E562" s="1087" t="s">
        <v>2418</v>
      </c>
      <c r="F562" s="1087">
        <v>143</v>
      </c>
      <c r="G562" s="1087" t="s">
        <v>711</v>
      </c>
      <c r="H562" s="1089">
        <v>1</v>
      </c>
      <c r="I562">
        <v>15901</v>
      </c>
      <c r="J562">
        <v>1</v>
      </c>
      <c r="K562">
        <v>2020</v>
      </c>
      <c r="L562" s="1090">
        <v>1</v>
      </c>
      <c r="M562" s="1090">
        <v>1</v>
      </c>
      <c r="N562" t="s">
        <v>2421</v>
      </c>
      <c r="O562">
        <v>13</v>
      </c>
      <c r="P562">
        <v>0</v>
      </c>
      <c r="Q562">
        <v>0</v>
      </c>
      <c r="R562">
        <v>0</v>
      </c>
      <c r="S562">
        <v>0</v>
      </c>
      <c r="T562">
        <v>0</v>
      </c>
      <c r="U562" s="1091">
        <v>8599.99</v>
      </c>
      <c r="V562" s="1091">
        <v>0</v>
      </c>
    </row>
    <row r="563" spans="1:22" x14ac:dyDescent="0.25">
      <c r="A563">
        <v>4088200100</v>
      </c>
      <c r="B563" s="1087">
        <v>2</v>
      </c>
      <c r="C563" s="1087">
        <v>5</v>
      </c>
      <c r="D563" s="1088">
        <v>2</v>
      </c>
      <c r="E563" s="1087" t="s">
        <v>2418</v>
      </c>
      <c r="F563" s="1087">
        <v>143</v>
      </c>
      <c r="G563" s="1087" t="s">
        <v>711</v>
      </c>
      <c r="H563" s="1089">
        <v>1</v>
      </c>
      <c r="I563">
        <v>15901</v>
      </c>
      <c r="J563">
        <v>1</v>
      </c>
      <c r="K563">
        <v>2020</v>
      </c>
      <c r="L563" s="1090">
        <v>1</v>
      </c>
      <c r="M563" s="1090">
        <v>1</v>
      </c>
      <c r="N563" t="s">
        <v>2421</v>
      </c>
      <c r="O563">
        <v>13</v>
      </c>
      <c r="P563">
        <v>0</v>
      </c>
      <c r="Q563">
        <v>0</v>
      </c>
      <c r="R563">
        <v>0</v>
      </c>
      <c r="S563">
        <v>0</v>
      </c>
      <c r="T563">
        <v>0</v>
      </c>
      <c r="U563" s="1091">
        <v>0</v>
      </c>
      <c r="V563" s="1091">
        <v>0</v>
      </c>
    </row>
    <row r="564" spans="1:22" x14ac:dyDescent="0.25">
      <c r="A564">
        <v>4088200100</v>
      </c>
      <c r="B564" s="1087">
        <v>2</v>
      </c>
      <c r="C564" s="1087">
        <v>5</v>
      </c>
      <c r="D564" s="1088">
        <v>2</v>
      </c>
      <c r="E564" s="1087" t="s">
        <v>2418</v>
      </c>
      <c r="F564" s="1087">
        <v>143</v>
      </c>
      <c r="G564" s="1087" t="s">
        <v>711</v>
      </c>
      <c r="H564" s="1089">
        <v>1</v>
      </c>
      <c r="I564">
        <v>15901</v>
      </c>
      <c r="J564">
        <v>1</v>
      </c>
      <c r="K564">
        <v>2020</v>
      </c>
      <c r="L564" s="1090">
        <v>1</v>
      </c>
      <c r="M564" s="1090">
        <v>1</v>
      </c>
      <c r="N564" t="s">
        <v>2421</v>
      </c>
      <c r="O564">
        <v>13</v>
      </c>
      <c r="P564">
        <v>0</v>
      </c>
      <c r="Q564">
        <v>0</v>
      </c>
      <c r="R564">
        <v>0</v>
      </c>
      <c r="S564">
        <v>0</v>
      </c>
      <c r="T564">
        <v>0</v>
      </c>
      <c r="U564" s="1091">
        <v>0</v>
      </c>
      <c r="V564" s="1091">
        <v>0</v>
      </c>
    </row>
    <row r="565" spans="1:22" x14ac:dyDescent="0.25">
      <c r="A565">
        <v>4088200100</v>
      </c>
      <c r="B565" s="1087">
        <v>2</v>
      </c>
      <c r="C565" s="1087">
        <v>5</v>
      </c>
      <c r="D565" s="1088">
        <v>2</v>
      </c>
      <c r="E565" s="1087" t="s">
        <v>2418</v>
      </c>
      <c r="F565" s="1087">
        <v>143</v>
      </c>
      <c r="G565" s="1087" t="s">
        <v>711</v>
      </c>
      <c r="H565" s="1089">
        <v>1</v>
      </c>
      <c r="I565">
        <v>15901</v>
      </c>
      <c r="J565">
        <v>1</v>
      </c>
      <c r="K565">
        <v>2020</v>
      </c>
      <c r="L565" s="1090">
        <v>1</v>
      </c>
      <c r="M565" s="1090">
        <v>1</v>
      </c>
      <c r="N565" t="s">
        <v>2421</v>
      </c>
      <c r="O565">
        <v>13</v>
      </c>
      <c r="P565">
        <v>0</v>
      </c>
      <c r="Q565">
        <v>0</v>
      </c>
      <c r="R565">
        <v>0</v>
      </c>
      <c r="S565">
        <v>8599.99</v>
      </c>
      <c r="T565">
        <v>8599.99</v>
      </c>
      <c r="U565" s="1091">
        <v>0</v>
      </c>
      <c r="V565" s="1091">
        <v>0</v>
      </c>
    </row>
    <row r="566" spans="1:22" x14ac:dyDescent="0.25">
      <c r="A566">
        <v>4088200100</v>
      </c>
      <c r="B566" s="1087">
        <v>2</v>
      </c>
      <c r="C566" s="1087">
        <v>5</v>
      </c>
      <c r="D566" s="1088">
        <v>2</v>
      </c>
      <c r="E566" s="1087" t="s">
        <v>2418</v>
      </c>
      <c r="F566" s="1087">
        <v>143</v>
      </c>
      <c r="G566" s="1087" t="s">
        <v>711</v>
      </c>
      <c r="H566" s="1089">
        <v>1</v>
      </c>
      <c r="I566">
        <v>15901</v>
      </c>
      <c r="J566">
        <v>1</v>
      </c>
      <c r="K566">
        <v>2020</v>
      </c>
      <c r="L566" s="1090">
        <v>1</v>
      </c>
      <c r="M566" s="1090">
        <v>1</v>
      </c>
      <c r="N566" t="s">
        <v>2421</v>
      </c>
      <c r="O566">
        <v>13</v>
      </c>
      <c r="P566">
        <v>0</v>
      </c>
      <c r="Q566">
        <v>10567</v>
      </c>
      <c r="R566">
        <v>10567</v>
      </c>
      <c r="S566">
        <v>0</v>
      </c>
      <c r="T566">
        <v>0</v>
      </c>
      <c r="U566" s="1091">
        <v>0</v>
      </c>
      <c r="V566" s="1091">
        <v>0</v>
      </c>
    </row>
    <row r="567" spans="1:22" x14ac:dyDescent="0.25">
      <c r="A567">
        <v>4088200100</v>
      </c>
      <c r="B567" s="1087">
        <v>2</v>
      </c>
      <c r="C567" s="1087">
        <v>5</v>
      </c>
      <c r="D567" s="1088">
        <v>2</v>
      </c>
      <c r="E567" s="1087" t="s">
        <v>2418</v>
      </c>
      <c r="F567" s="1087">
        <v>143</v>
      </c>
      <c r="G567" s="1087" t="s">
        <v>711</v>
      </c>
      <c r="H567" s="1089">
        <v>1</v>
      </c>
      <c r="I567">
        <v>15901</v>
      </c>
      <c r="J567">
        <v>1</v>
      </c>
      <c r="K567">
        <v>2020</v>
      </c>
      <c r="L567" s="1090">
        <v>1</v>
      </c>
      <c r="M567" s="1090">
        <v>1</v>
      </c>
      <c r="N567" t="s">
        <v>2421</v>
      </c>
      <c r="O567">
        <v>13</v>
      </c>
      <c r="P567">
        <v>0</v>
      </c>
      <c r="Q567">
        <v>0</v>
      </c>
      <c r="R567">
        <v>0</v>
      </c>
      <c r="S567">
        <v>0</v>
      </c>
      <c r="T567">
        <v>0</v>
      </c>
      <c r="U567" s="1091">
        <v>0</v>
      </c>
      <c r="V567" s="1091">
        <v>4000</v>
      </c>
    </row>
    <row r="568" spans="1:22" x14ac:dyDescent="0.25">
      <c r="A568">
        <v>4088200100</v>
      </c>
      <c r="B568" s="1087">
        <v>2</v>
      </c>
      <c r="C568" s="1087">
        <v>5</v>
      </c>
      <c r="D568" s="1088">
        <v>2</v>
      </c>
      <c r="E568" s="1087" t="s">
        <v>2418</v>
      </c>
      <c r="F568" s="1087">
        <v>143</v>
      </c>
      <c r="G568" s="1087" t="s">
        <v>711</v>
      </c>
      <c r="H568" s="1089">
        <v>1</v>
      </c>
      <c r="I568">
        <v>15901</v>
      </c>
      <c r="J568">
        <v>1</v>
      </c>
      <c r="K568">
        <v>2020</v>
      </c>
      <c r="L568" s="1090">
        <v>1</v>
      </c>
      <c r="M568" s="1090">
        <v>1</v>
      </c>
      <c r="N568" t="s">
        <v>2421</v>
      </c>
      <c r="O568">
        <v>13</v>
      </c>
      <c r="P568">
        <v>0</v>
      </c>
      <c r="Q568">
        <v>0</v>
      </c>
      <c r="R568">
        <v>0</v>
      </c>
      <c r="S568">
        <v>0</v>
      </c>
      <c r="T568">
        <v>0</v>
      </c>
      <c r="U568" s="1091">
        <v>4000</v>
      </c>
      <c r="V568" s="1091">
        <v>0</v>
      </c>
    </row>
    <row r="569" spans="1:22" x14ac:dyDescent="0.25">
      <c r="A569">
        <v>4088200100</v>
      </c>
      <c r="B569" s="1087">
        <v>2</v>
      </c>
      <c r="C569" s="1087">
        <v>5</v>
      </c>
      <c r="D569" s="1088">
        <v>2</v>
      </c>
      <c r="E569" s="1087" t="s">
        <v>2418</v>
      </c>
      <c r="F569" s="1087">
        <v>143</v>
      </c>
      <c r="G569" s="1087" t="s">
        <v>711</v>
      </c>
      <c r="H569" s="1089">
        <v>1</v>
      </c>
      <c r="I569">
        <v>15901</v>
      </c>
      <c r="J569">
        <v>1</v>
      </c>
      <c r="K569">
        <v>2020</v>
      </c>
      <c r="L569" s="1090">
        <v>1</v>
      </c>
      <c r="M569" s="1090">
        <v>1</v>
      </c>
      <c r="N569" t="s">
        <v>2421</v>
      </c>
      <c r="O569">
        <v>13</v>
      </c>
      <c r="P569">
        <v>0</v>
      </c>
      <c r="Q569">
        <v>0</v>
      </c>
      <c r="R569">
        <v>0</v>
      </c>
      <c r="S569">
        <v>0</v>
      </c>
      <c r="T569">
        <v>0</v>
      </c>
      <c r="U569" s="1091">
        <v>0</v>
      </c>
      <c r="V569" s="1091">
        <v>0</v>
      </c>
    </row>
    <row r="570" spans="1:22" x14ac:dyDescent="0.25">
      <c r="A570">
        <v>4088200100</v>
      </c>
      <c r="B570" s="1087">
        <v>2</v>
      </c>
      <c r="C570" s="1087">
        <v>5</v>
      </c>
      <c r="D570" s="1088">
        <v>2</v>
      </c>
      <c r="E570" s="1087" t="s">
        <v>2418</v>
      </c>
      <c r="F570" s="1087">
        <v>143</v>
      </c>
      <c r="G570" s="1087" t="s">
        <v>711</v>
      </c>
      <c r="H570" s="1089">
        <v>1</v>
      </c>
      <c r="I570">
        <v>15901</v>
      </c>
      <c r="J570">
        <v>1</v>
      </c>
      <c r="K570">
        <v>2020</v>
      </c>
      <c r="L570" s="1090">
        <v>1</v>
      </c>
      <c r="M570" s="1090">
        <v>1</v>
      </c>
      <c r="N570" t="s">
        <v>2421</v>
      </c>
      <c r="O570">
        <v>13</v>
      </c>
      <c r="P570">
        <v>0</v>
      </c>
      <c r="Q570">
        <v>0</v>
      </c>
      <c r="R570">
        <v>0</v>
      </c>
      <c r="S570">
        <v>0</v>
      </c>
      <c r="T570">
        <v>0</v>
      </c>
      <c r="U570" s="1091">
        <v>0</v>
      </c>
      <c r="V570" s="1091">
        <v>0</v>
      </c>
    </row>
    <row r="571" spans="1:22" x14ac:dyDescent="0.25">
      <c r="A571">
        <v>4088200100</v>
      </c>
      <c r="B571" s="1087">
        <v>2</v>
      </c>
      <c r="C571" s="1087">
        <v>5</v>
      </c>
      <c r="D571" s="1088">
        <v>2</v>
      </c>
      <c r="E571" s="1087" t="s">
        <v>2418</v>
      </c>
      <c r="F571" s="1087">
        <v>143</v>
      </c>
      <c r="G571" s="1087" t="s">
        <v>711</v>
      </c>
      <c r="H571" s="1089">
        <v>1</v>
      </c>
      <c r="I571">
        <v>15901</v>
      </c>
      <c r="J571">
        <v>1</v>
      </c>
      <c r="K571">
        <v>2020</v>
      </c>
      <c r="L571" s="1090">
        <v>1</v>
      </c>
      <c r="M571" s="1090">
        <v>1</v>
      </c>
      <c r="N571" t="s">
        <v>2421</v>
      </c>
      <c r="O571">
        <v>13</v>
      </c>
      <c r="P571">
        <v>0</v>
      </c>
      <c r="Q571">
        <v>0</v>
      </c>
      <c r="R571">
        <v>0</v>
      </c>
      <c r="S571">
        <v>4000</v>
      </c>
      <c r="T571">
        <v>4000</v>
      </c>
      <c r="U571" s="1091">
        <v>0</v>
      </c>
      <c r="V571" s="1091">
        <v>0</v>
      </c>
    </row>
    <row r="572" spans="1:22" x14ac:dyDescent="0.25">
      <c r="A572">
        <v>4088200100</v>
      </c>
      <c r="B572" s="1087">
        <v>2</v>
      </c>
      <c r="C572" s="1087">
        <v>5</v>
      </c>
      <c r="D572" s="1088">
        <v>2</v>
      </c>
      <c r="E572" s="1087" t="s">
        <v>2418</v>
      </c>
      <c r="F572" s="1087">
        <v>143</v>
      </c>
      <c r="G572" s="1087" t="s">
        <v>711</v>
      </c>
      <c r="H572" s="1089">
        <v>1</v>
      </c>
      <c r="I572">
        <v>15901</v>
      </c>
      <c r="J572">
        <v>1</v>
      </c>
      <c r="K572">
        <v>2020</v>
      </c>
      <c r="L572" s="1090">
        <v>1</v>
      </c>
      <c r="M572" s="1090">
        <v>1</v>
      </c>
      <c r="N572" t="s">
        <v>2421</v>
      </c>
      <c r="O572">
        <v>13</v>
      </c>
      <c r="P572">
        <v>0</v>
      </c>
      <c r="Q572">
        <v>4000</v>
      </c>
      <c r="R572">
        <v>4000</v>
      </c>
      <c r="S572">
        <v>0</v>
      </c>
      <c r="T572">
        <v>0</v>
      </c>
      <c r="U572" s="1091">
        <v>0</v>
      </c>
      <c r="V572" s="1091">
        <v>0</v>
      </c>
    </row>
    <row r="573" spans="1:22" x14ac:dyDescent="0.25">
      <c r="A573">
        <v>4088200100</v>
      </c>
      <c r="B573" s="1087">
        <v>2</v>
      </c>
      <c r="C573" s="1087">
        <v>5</v>
      </c>
      <c r="D573" s="1088">
        <v>2</v>
      </c>
      <c r="E573" s="1087" t="s">
        <v>2418</v>
      </c>
      <c r="F573" s="1087">
        <v>143</v>
      </c>
      <c r="G573" s="1087" t="s">
        <v>711</v>
      </c>
      <c r="H573" s="1089">
        <v>1</v>
      </c>
      <c r="I573">
        <v>15901</v>
      </c>
      <c r="J573">
        <v>1</v>
      </c>
      <c r="K573">
        <v>2020</v>
      </c>
      <c r="L573" s="1090">
        <v>1</v>
      </c>
      <c r="M573" s="1090">
        <v>1</v>
      </c>
      <c r="N573" t="s">
        <v>2421</v>
      </c>
      <c r="O573">
        <v>13</v>
      </c>
      <c r="P573">
        <v>24500</v>
      </c>
      <c r="Q573">
        <v>-20567</v>
      </c>
      <c r="R573">
        <v>3933</v>
      </c>
      <c r="S573">
        <v>0</v>
      </c>
      <c r="T573">
        <v>0</v>
      </c>
      <c r="U573" s="1091">
        <v>0</v>
      </c>
      <c r="V573" s="1091">
        <v>0</v>
      </c>
    </row>
    <row r="574" spans="1:22" x14ac:dyDescent="0.25">
      <c r="A574">
        <v>4088200100</v>
      </c>
      <c r="B574" s="1087">
        <v>2</v>
      </c>
      <c r="C574" s="1087">
        <v>5</v>
      </c>
      <c r="D574" s="1088">
        <v>2</v>
      </c>
      <c r="E574" s="1087" t="s">
        <v>2418</v>
      </c>
      <c r="F574" s="1087">
        <v>143</v>
      </c>
      <c r="G574" s="1087" t="s">
        <v>711</v>
      </c>
      <c r="H574" s="1089">
        <v>1</v>
      </c>
      <c r="I574">
        <v>15901</v>
      </c>
      <c r="J574">
        <v>1</v>
      </c>
      <c r="K574">
        <v>2020</v>
      </c>
      <c r="L574" s="1090">
        <v>2</v>
      </c>
      <c r="M574" s="1090">
        <v>2</v>
      </c>
      <c r="N574" t="s">
        <v>2419</v>
      </c>
      <c r="O574">
        <v>13</v>
      </c>
      <c r="P574">
        <v>6222.51</v>
      </c>
      <c r="Q574">
        <v>-4500</v>
      </c>
      <c r="R574">
        <v>1722.51</v>
      </c>
      <c r="S574">
        <v>1600</v>
      </c>
      <c r="T574">
        <v>1600</v>
      </c>
      <c r="U574" s="1091">
        <v>1600</v>
      </c>
      <c r="V574" s="1091">
        <v>1600</v>
      </c>
    </row>
    <row r="575" spans="1:22" x14ac:dyDescent="0.25">
      <c r="A575">
        <v>4088200100</v>
      </c>
      <c r="B575" s="1087">
        <v>2</v>
      </c>
      <c r="C575" s="1087">
        <v>5</v>
      </c>
      <c r="D575" s="1088">
        <v>2</v>
      </c>
      <c r="E575" s="1087" t="s">
        <v>2418</v>
      </c>
      <c r="F575" s="1087">
        <v>143</v>
      </c>
      <c r="G575" s="1087" t="s">
        <v>711</v>
      </c>
      <c r="H575" s="1089">
        <v>1</v>
      </c>
      <c r="I575">
        <v>15901</v>
      </c>
      <c r="J575">
        <v>1</v>
      </c>
      <c r="K575">
        <v>2020</v>
      </c>
      <c r="L575" s="1090">
        <v>2</v>
      </c>
      <c r="M575" s="1090">
        <v>2</v>
      </c>
      <c r="N575" t="s">
        <v>2419</v>
      </c>
      <c r="O575">
        <v>13</v>
      </c>
      <c r="P575">
        <v>3371.87</v>
      </c>
      <c r="Q575">
        <v>1200</v>
      </c>
      <c r="R575">
        <v>4571.87</v>
      </c>
      <c r="S575">
        <v>4000</v>
      </c>
      <c r="T575">
        <v>4000</v>
      </c>
      <c r="U575" s="1091">
        <v>4000</v>
      </c>
      <c r="V575" s="1091">
        <v>4000</v>
      </c>
    </row>
    <row r="576" spans="1:22" x14ac:dyDescent="0.25">
      <c r="A576">
        <v>4088200100</v>
      </c>
      <c r="B576" s="1087">
        <v>2</v>
      </c>
      <c r="C576" s="1087">
        <v>5</v>
      </c>
      <c r="D576" s="1088">
        <v>2</v>
      </c>
      <c r="E576" s="1087" t="s">
        <v>2418</v>
      </c>
      <c r="F576" s="1087">
        <v>143</v>
      </c>
      <c r="G576" s="1087" t="s">
        <v>711</v>
      </c>
      <c r="H576" s="1089">
        <v>1</v>
      </c>
      <c r="I576">
        <v>15901</v>
      </c>
      <c r="J576">
        <v>1</v>
      </c>
      <c r="K576">
        <v>2020</v>
      </c>
      <c r="L576" s="1090">
        <v>2</v>
      </c>
      <c r="M576" s="1090">
        <v>2</v>
      </c>
      <c r="N576" t="s">
        <v>2419</v>
      </c>
      <c r="O576">
        <v>13</v>
      </c>
      <c r="P576">
        <v>7285.86</v>
      </c>
      <c r="Q576">
        <v>46487</v>
      </c>
      <c r="R576">
        <v>53772.86</v>
      </c>
      <c r="S576">
        <v>53717</v>
      </c>
      <c r="T576">
        <v>53717</v>
      </c>
      <c r="U576" s="1091">
        <v>53717</v>
      </c>
      <c r="V576" s="1091">
        <v>53717</v>
      </c>
    </row>
    <row r="577" spans="1:22" x14ac:dyDescent="0.25">
      <c r="A577">
        <v>4088200100</v>
      </c>
      <c r="B577" s="1087">
        <v>2</v>
      </c>
      <c r="C577" s="1087">
        <v>5</v>
      </c>
      <c r="D577" s="1088">
        <v>2</v>
      </c>
      <c r="E577" s="1087" t="s">
        <v>2418</v>
      </c>
      <c r="F577" s="1087">
        <v>143</v>
      </c>
      <c r="G577" s="1087" t="s">
        <v>711</v>
      </c>
      <c r="H577" s="1089">
        <v>1</v>
      </c>
      <c r="I577">
        <v>17102</v>
      </c>
      <c r="J577">
        <v>1</v>
      </c>
      <c r="K577">
        <v>2020</v>
      </c>
      <c r="L577" s="1090">
        <v>1</v>
      </c>
      <c r="M577" s="1090">
        <v>1</v>
      </c>
      <c r="N577" t="s">
        <v>2421</v>
      </c>
      <c r="O577">
        <v>13</v>
      </c>
      <c r="P577">
        <v>23000</v>
      </c>
      <c r="Q577">
        <v>0</v>
      </c>
      <c r="R577">
        <v>23000</v>
      </c>
      <c r="S577">
        <v>0</v>
      </c>
      <c r="T577">
        <v>0</v>
      </c>
      <c r="U577" s="1091">
        <v>0</v>
      </c>
      <c r="V577" s="1091">
        <v>0</v>
      </c>
    </row>
    <row r="578" spans="1:22" x14ac:dyDescent="0.25">
      <c r="A578">
        <v>4088200100</v>
      </c>
      <c r="B578" s="1087">
        <v>2</v>
      </c>
      <c r="C578" s="1087">
        <v>5</v>
      </c>
      <c r="D578" s="1088">
        <v>2</v>
      </c>
      <c r="E578" s="1087" t="s">
        <v>2418</v>
      </c>
      <c r="F578" s="1087">
        <v>143</v>
      </c>
      <c r="G578" s="1087" t="s">
        <v>711</v>
      </c>
      <c r="H578" s="1089">
        <v>1</v>
      </c>
      <c r="I578">
        <v>17102</v>
      </c>
      <c r="J578">
        <v>1</v>
      </c>
      <c r="K578">
        <v>2020</v>
      </c>
      <c r="L578" s="1090">
        <v>1</v>
      </c>
      <c r="M578" s="1090">
        <v>1</v>
      </c>
      <c r="N578" t="s">
        <v>2421</v>
      </c>
      <c r="O578">
        <v>13</v>
      </c>
      <c r="P578">
        <v>35000</v>
      </c>
      <c r="Q578">
        <v>-15000</v>
      </c>
      <c r="R578">
        <v>20000</v>
      </c>
      <c r="S578">
        <v>0</v>
      </c>
      <c r="T578">
        <v>0</v>
      </c>
      <c r="U578" s="1091">
        <v>0</v>
      </c>
      <c r="V578" s="1091">
        <v>0</v>
      </c>
    </row>
    <row r="579" spans="1:22" x14ac:dyDescent="0.25">
      <c r="A579">
        <v>4088200100</v>
      </c>
      <c r="B579" s="1087">
        <v>2</v>
      </c>
      <c r="C579" s="1087">
        <v>5</v>
      </c>
      <c r="D579" s="1088">
        <v>2</v>
      </c>
      <c r="E579" s="1087" t="s">
        <v>2418</v>
      </c>
      <c r="F579" s="1087">
        <v>143</v>
      </c>
      <c r="G579" s="1087" t="s">
        <v>711</v>
      </c>
      <c r="H579" s="1089">
        <v>1</v>
      </c>
      <c r="I579">
        <v>17102</v>
      </c>
      <c r="J579">
        <v>1</v>
      </c>
      <c r="K579">
        <v>2020</v>
      </c>
      <c r="L579" s="1090">
        <v>1</v>
      </c>
      <c r="M579" s="1090">
        <v>1</v>
      </c>
      <c r="N579" t="s">
        <v>2421</v>
      </c>
      <c r="O579">
        <v>13</v>
      </c>
      <c r="P579">
        <v>47000</v>
      </c>
      <c r="Q579">
        <v>-17000</v>
      </c>
      <c r="R579">
        <v>30000</v>
      </c>
      <c r="S579">
        <v>20000</v>
      </c>
      <c r="T579">
        <v>20000</v>
      </c>
      <c r="U579" s="1091">
        <v>20000</v>
      </c>
      <c r="V579" s="1091">
        <v>20000</v>
      </c>
    </row>
    <row r="580" spans="1:22" x14ac:dyDescent="0.25">
      <c r="A580">
        <v>4088200100</v>
      </c>
      <c r="B580" s="1087">
        <v>2</v>
      </c>
      <c r="C580" s="1087">
        <v>5</v>
      </c>
      <c r="D580" s="1088">
        <v>2</v>
      </c>
      <c r="E580" s="1087" t="s">
        <v>2418</v>
      </c>
      <c r="F580" s="1087">
        <v>143</v>
      </c>
      <c r="G580" s="1087" t="s">
        <v>711</v>
      </c>
      <c r="H580" s="1089">
        <v>1</v>
      </c>
      <c r="I580">
        <v>17102</v>
      </c>
      <c r="J580">
        <v>1</v>
      </c>
      <c r="K580">
        <v>2020</v>
      </c>
      <c r="L580" s="1090">
        <v>1</v>
      </c>
      <c r="M580" s="1090">
        <v>1</v>
      </c>
      <c r="N580" t="s">
        <v>2421</v>
      </c>
      <c r="O580">
        <v>13</v>
      </c>
      <c r="P580">
        <v>30000</v>
      </c>
      <c r="Q580">
        <v>0</v>
      </c>
      <c r="R580">
        <v>30000</v>
      </c>
      <c r="S580">
        <v>23000</v>
      </c>
      <c r="T580">
        <v>23000</v>
      </c>
      <c r="U580" s="1091">
        <v>23000</v>
      </c>
      <c r="V580" s="1091">
        <v>23000</v>
      </c>
    </row>
    <row r="581" spans="1:22" x14ac:dyDescent="0.25">
      <c r="A581">
        <v>4088200100</v>
      </c>
      <c r="B581" s="1087">
        <v>2</v>
      </c>
      <c r="C581" s="1087">
        <v>5</v>
      </c>
      <c r="D581" s="1088">
        <v>2</v>
      </c>
      <c r="E581" s="1087" t="s">
        <v>2418</v>
      </c>
      <c r="F581" s="1087">
        <v>143</v>
      </c>
      <c r="G581" s="1087" t="s">
        <v>711</v>
      </c>
      <c r="H581" s="1089">
        <v>1</v>
      </c>
      <c r="I581">
        <v>17102</v>
      </c>
      <c r="J581">
        <v>1</v>
      </c>
      <c r="K581">
        <v>2020</v>
      </c>
      <c r="L581" s="1090">
        <v>1</v>
      </c>
      <c r="M581" s="1090">
        <v>1</v>
      </c>
      <c r="N581" t="s">
        <v>2421</v>
      </c>
      <c r="O581">
        <v>13</v>
      </c>
      <c r="P581">
        <v>31000</v>
      </c>
      <c r="Q581">
        <v>-10000</v>
      </c>
      <c r="R581">
        <v>21000</v>
      </c>
      <c r="S581">
        <v>0</v>
      </c>
      <c r="T581">
        <v>0</v>
      </c>
      <c r="U581" s="1091">
        <v>0</v>
      </c>
      <c r="V581" s="1091">
        <v>0</v>
      </c>
    </row>
    <row r="582" spans="1:22" x14ac:dyDescent="0.25">
      <c r="A582">
        <v>4088200100</v>
      </c>
      <c r="B582" s="1087">
        <v>2</v>
      </c>
      <c r="C582" s="1087">
        <v>5</v>
      </c>
      <c r="D582" s="1088">
        <v>2</v>
      </c>
      <c r="E582" s="1087" t="s">
        <v>2418</v>
      </c>
      <c r="F582" s="1087">
        <v>143</v>
      </c>
      <c r="G582" s="1087" t="s">
        <v>711</v>
      </c>
      <c r="H582" s="1089">
        <v>1</v>
      </c>
      <c r="I582">
        <v>17102</v>
      </c>
      <c r="J582">
        <v>1</v>
      </c>
      <c r="K582">
        <v>2020</v>
      </c>
      <c r="L582" s="1090">
        <v>1</v>
      </c>
      <c r="M582" s="1090">
        <v>1</v>
      </c>
      <c r="N582" t="s">
        <v>2421</v>
      </c>
      <c r="O582">
        <v>13</v>
      </c>
      <c r="P582">
        <v>23000</v>
      </c>
      <c r="Q582">
        <v>0</v>
      </c>
      <c r="R582">
        <v>23000</v>
      </c>
      <c r="S582">
        <v>0</v>
      </c>
      <c r="T582">
        <v>0</v>
      </c>
      <c r="U582" s="1091">
        <v>0</v>
      </c>
      <c r="V582" s="1091">
        <v>0</v>
      </c>
    </row>
    <row r="583" spans="1:22" x14ac:dyDescent="0.25">
      <c r="A583">
        <v>4088200100</v>
      </c>
      <c r="B583" s="1087">
        <v>2</v>
      </c>
      <c r="C583" s="1087">
        <v>5</v>
      </c>
      <c r="D583" s="1088">
        <v>2</v>
      </c>
      <c r="E583" s="1087" t="s">
        <v>2418</v>
      </c>
      <c r="F583" s="1087">
        <v>143</v>
      </c>
      <c r="G583" s="1087" t="s">
        <v>711</v>
      </c>
      <c r="H583" s="1089">
        <v>1</v>
      </c>
      <c r="I583">
        <v>17102</v>
      </c>
      <c r="J583">
        <v>1</v>
      </c>
      <c r="K583">
        <v>2020</v>
      </c>
      <c r="L583" s="1090">
        <v>1</v>
      </c>
      <c r="M583" s="1090">
        <v>1</v>
      </c>
      <c r="N583" t="s">
        <v>2421</v>
      </c>
      <c r="O583">
        <v>13</v>
      </c>
      <c r="P583">
        <v>17000</v>
      </c>
      <c r="Q583">
        <v>0</v>
      </c>
      <c r="R583">
        <v>17000</v>
      </c>
      <c r="S583">
        <v>16000</v>
      </c>
      <c r="T583">
        <v>16000</v>
      </c>
      <c r="U583" s="1091">
        <v>16000</v>
      </c>
      <c r="V583" s="1091">
        <v>16000</v>
      </c>
    </row>
    <row r="584" spans="1:22" x14ac:dyDescent="0.25">
      <c r="A584">
        <v>4088200100</v>
      </c>
      <c r="B584" s="1087">
        <v>2</v>
      </c>
      <c r="C584" s="1087">
        <v>5</v>
      </c>
      <c r="D584" s="1088">
        <v>2</v>
      </c>
      <c r="E584" s="1087" t="s">
        <v>2418</v>
      </c>
      <c r="F584" s="1087">
        <v>143</v>
      </c>
      <c r="G584" s="1087" t="s">
        <v>711</v>
      </c>
      <c r="H584" s="1089">
        <v>1</v>
      </c>
      <c r="I584">
        <v>17102</v>
      </c>
      <c r="J584">
        <v>1</v>
      </c>
      <c r="K584">
        <v>2020</v>
      </c>
      <c r="L584" s="1090">
        <v>1</v>
      </c>
      <c r="M584" s="1090">
        <v>1</v>
      </c>
      <c r="N584" t="s">
        <v>2421</v>
      </c>
      <c r="O584">
        <v>13</v>
      </c>
      <c r="P584">
        <v>6000</v>
      </c>
      <c r="Q584">
        <v>15000</v>
      </c>
      <c r="R584">
        <v>21000</v>
      </c>
      <c r="S584">
        <v>15000</v>
      </c>
      <c r="T584">
        <v>15000</v>
      </c>
      <c r="U584" s="1091">
        <v>15000</v>
      </c>
      <c r="V584" s="1091">
        <v>15000</v>
      </c>
    </row>
    <row r="585" spans="1:22" x14ac:dyDescent="0.25">
      <c r="A585">
        <v>4088200100</v>
      </c>
      <c r="B585" s="1087">
        <v>2</v>
      </c>
      <c r="C585" s="1087">
        <v>5</v>
      </c>
      <c r="D585" s="1088">
        <v>2</v>
      </c>
      <c r="E585" s="1087" t="s">
        <v>2418</v>
      </c>
      <c r="F585" s="1087">
        <v>143</v>
      </c>
      <c r="G585" s="1087" t="s">
        <v>711</v>
      </c>
      <c r="H585" s="1089">
        <v>1</v>
      </c>
      <c r="I585">
        <v>21101</v>
      </c>
      <c r="J585">
        <v>1</v>
      </c>
      <c r="K585">
        <v>2020</v>
      </c>
      <c r="L585" s="1090">
        <v>2</v>
      </c>
      <c r="M585" s="1090">
        <v>2</v>
      </c>
      <c r="N585" t="s">
        <v>2419</v>
      </c>
      <c r="O585">
        <v>13</v>
      </c>
      <c r="P585">
        <v>64063.53</v>
      </c>
      <c r="Q585">
        <v>0</v>
      </c>
      <c r="R585">
        <v>64063.53</v>
      </c>
      <c r="S585">
        <v>0</v>
      </c>
      <c r="T585">
        <v>0</v>
      </c>
      <c r="U585" s="1091">
        <v>0</v>
      </c>
      <c r="V585" s="1091">
        <v>0</v>
      </c>
    </row>
    <row r="586" spans="1:22" x14ac:dyDescent="0.25">
      <c r="A586">
        <v>4088200100</v>
      </c>
      <c r="B586" s="1087">
        <v>2</v>
      </c>
      <c r="C586" s="1087">
        <v>5</v>
      </c>
      <c r="D586" s="1088">
        <v>2</v>
      </c>
      <c r="E586" s="1087" t="s">
        <v>2418</v>
      </c>
      <c r="F586" s="1087">
        <v>143</v>
      </c>
      <c r="G586" s="1087" t="s">
        <v>711</v>
      </c>
      <c r="H586" s="1089">
        <v>1</v>
      </c>
      <c r="I586">
        <v>21101</v>
      </c>
      <c r="J586">
        <v>1</v>
      </c>
      <c r="K586">
        <v>2020</v>
      </c>
      <c r="L586" s="1090">
        <v>2</v>
      </c>
      <c r="M586" s="1090">
        <v>2</v>
      </c>
      <c r="N586" t="s">
        <v>2419</v>
      </c>
      <c r="O586">
        <v>13</v>
      </c>
      <c r="P586">
        <v>39647.919999999998</v>
      </c>
      <c r="Q586">
        <v>0</v>
      </c>
      <c r="R586">
        <v>39647.919999999998</v>
      </c>
      <c r="S586">
        <v>0</v>
      </c>
      <c r="T586">
        <v>0</v>
      </c>
      <c r="U586" s="1091">
        <v>0</v>
      </c>
      <c r="V586" s="1091">
        <v>0</v>
      </c>
    </row>
    <row r="587" spans="1:22" x14ac:dyDescent="0.25">
      <c r="A587">
        <v>4088200100</v>
      </c>
      <c r="B587" s="1087">
        <v>2</v>
      </c>
      <c r="C587" s="1087">
        <v>5</v>
      </c>
      <c r="D587" s="1088">
        <v>2</v>
      </c>
      <c r="E587" s="1087" t="s">
        <v>2418</v>
      </c>
      <c r="F587" s="1087">
        <v>143</v>
      </c>
      <c r="G587" s="1087" t="s">
        <v>711</v>
      </c>
      <c r="H587" s="1089">
        <v>1</v>
      </c>
      <c r="I587">
        <v>21101</v>
      </c>
      <c r="J587">
        <v>1</v>
      </c>
      <c r="K587">
        <v>2020</v>
      </c>
      <c r="L587" s="1090">
        <v>2</v>
      </c>
      <c r="M587" s="1090">
        <v>2</v>
      </c>
      <c r="N587" t="s">
        <v>2419</v>
      </c>
      <c r="O587">
        <v>13</v>
      </c>
      <c r="P587">
        <v>51047.22</v>
      </c>
      <c r="Q587">
        <v>0</v>
      </c>
      <c r="R587">
        <v>51047.22</v>
      </c>
      <c r="S587">
        <v>0</v>
      </c>
      <c r="T587">
        <v>0</v>
      </c>
      <c r="U587" s="1091">
        <v>0</v>
      </c>
      <c r="V587" s="1091">
        <v>0</v>
      </c>
    </row>
    <row r="588" spans="1:22" x14ac:dyDescent="0.25">
      <c r="A588">
        <v>4088200100</v>
      </c>
      <c r="B588" s="1087">
        <v>2</v>
      </c>
      <c r="C588" s="1087">
        <v>5</v>
      </c>
      <c r="D588" s="1088">
        <v>2</v>
      </c>
      <c r="E588" s="1087" t="s">
        <v>2418</v>
      </c>
      <c r="F588" s="1087">
        <v>143</v>
      </c>
      <c r="G588" s="1087" t="s">
        <v>711</v>
      </c>
      <c r="H588" s="1089">
        <v>1</v>
      </c>
      <c r="I588">
        <v>21101</v>
      </c>
      <c r="J588">
        <v>1</v>
      </c>
      <c r="K588">
        <v>2020</v>
      </c>
      <c r="L588" s="1090">
        <v>2</v>
      </c>
      <c r="M588" s="1090">
        <v>2</v>
      </c>
      <c r="N588" t="s">
        <v>2419</v>
      </c>
      <c r="O588">
        <v>13</v>
      </c>
      <c r="P588">
        <v>49005.120000000003</v>
      </c>
      <c r="Q588">
        <v>0</v>
      </c>
      <c r="R588">
        <v>49005.120000000003</v>
      </c>
      <c r="S588">
        <v>0</v>
      </c>
      <c r="T588">
        <v>0</v>
      </c>
      <c r="U588" s="1091">
        <v>0</v>
      </c>
      <c r="V588" s="1091">
        <v>0</v>
      </c>
    </row>
    <row r="589" spans="1:22" x14ac:dyDescent="0.25">
      <c r="A589">
        <v>4088200100</v>
      </c>
      <c r="B589" s="1087">
        <v>2</v>
      </c>
      <c r="C589" s="1087">
        <v>5</v>
      </c>
      <c r="D589" s="1088">
        <v>2</v>
      </c>
      <c r="E589" s="1087" t="s">
        <v>2418</v>
      </c>
      <c r="F589" s="1087">
        <v>143</v>
      </c>
      <c r="G589" s="1087" t="s">
        <v>711</v>
      </c>
      <c r="H589" s="1089">
        <v>1</v>
      </c>
      <c r="I589">
        <v>21101</v>
      </c>
      <c r="J589">
        <v>1</v>
      </c>
      <c r="K589">
        <v>2020</v>
      </c>
      <c r="L589" s="1090">
        <v>2</v>
      </c>
      <c r="M589" s="1090">
        <v>2</v>
      </c>
      <c r="N589" t="s">
        <v>2419</v>
      </c>
      <c r="O589">
        <v>13</v>
      </c>
      <c r="P589">
        <v>45871.53</v>
      </c>
      <c r="Q589">
        <v>0</v>
      </c>
      <c r="R589">
        <v>45871.53</v>
      </c>
      <c r="S589">
        <v>325</v>
      </c>
      <c r="T589">
        <v>325</v>
      </c>
      <c r="U589" s="1091">
        <v>325</v>
      </c>
      <c r="V589" s="1091">
        <v>325</v>
      </c>
    </row>
    <row r="590" spans="1:22" x14ac:dyDescent="0.25">
      <c r="A590">
        <v>4088200100</v>
      </c>
      <c r="B590" s="1087">
        <v>2</v>
      </c>
      <c r="C590" s="1087">
        <v>5</v>
      </c>
      <c r="D590" s="1088">
        <v>2</v>
      </c>
      <c r="E590" s="1087" t="s">
        <v>2418</v>
      </c>
      <c r="F590" s="1087">
        <v>143</v>
      </c>
      <c r="G590" s="1087" t="s">
        <v>711</v>
      </c>
      <c r="H590" s="1089">
        <v>1</v>
      </c>
      <c r="I590">
        <v>21101</v>
      </c>
      <c r="J590">
        <v>1</v>
      </c>
      <c r="K590">
        <v>2020</v>
      </c>
      <c r="L590" s="1090">
        <v>2</v>
      </c>
      <c r="M590" s="1090">
        <v>2</v>
      </c>
      <c r="N590" t="s">
        <v>2419</v>
      </c>
      <c r="O590">
        <v>13</v>
      </c>
      <c r="P590">
        <v>56538.32</v>
      </c>
      <c r="Q590">
        <v>0</v>
      </c>
      <c r="R590">
        <v>56538.32</v>
      </c>
      <c r="S590">
        <v>988.2</v>
      </c>
      <c r="T590">
        <v>988.2</v>
      </c>
      <c r="U590" s="1091">
        <v>988.2</v>
      </c>
      <c r="V590" s="1091">
        <v>988.2</v>
      </c>
    </row>
    <row r="591" spans="1:22" x14ac:dyDescent="0.25">
      <c r="A591">
        <v>4088200100</v>
      </c>
      <c r="B591" s="1087">
        <v>2</v>
      </c>
      <c r="C591" s="1087">
        <v>5</v>
      </c>
      <c r="D591" s="1088">
        <v>2</v>
      </c>
      <c r="E591" s="1087" t="s">
        <v>2418</v>
      </c>
      <c r="F591" s="1087">
        <v>143</v>
      </c>
      <c r="G591" s="1087" t="s">
        <v>711</v>
      </c>
      <c r="H591" s="1089">
        <v>1</v>
      </c>
      <c r="I591">
        <v>21101</v>
      </c>
      <c r="J591">
        <v>1</v>
      </c>
      <c r="K591">
        <v>2020</v>
      </c>
      <c r="L591" s="1090">
        <v>2</v>
      </c>
      <c r="M591" s="1090">
        <v>2</v>
      </c>
      <c r="N591" t="s">
        <v>2419</v>
      </c>
      <c r="O591">
        <v>13</v>
      </c>
      <c r="P591">
        <v>15300.39</v>
      </c>
      <c r="Q591">
        <v>0</v>
      </c>
      <c r="R591">
        <v>15300.39</v>
      </c>
      <c r="S591">
        <v>0</v>
      </c>
      <c r="T591">
        <v>0</v>
      </c>
      <c r="U591" s="1091">
        <v>0</v>
      </c>
      <c r="V591" s="1091">
        <v>0</v>
      </c>
    </row>
    <row r="592" spans="1:22" x14ac:dyDescent="0.25">
      <c r="A592">
        <v>4088200100</v>
      </c>
      <c r="B592" s="1087">
        <v>2</v>
      </c>
      <c r="C592" s="1087">
        <v>5</v>
      </c>
      <c r="D592" s="1088">
        <v>2</v>
      </c>
      <c r="E592" s="1087" t="s">
        <v>2418</v>
      </c>
      <c r="F592" s="1087">
        <v>143</v>
      </c>
      <c r="G592" s="1087" t="s">
        <v>711</v>
      </c>
      <c r="H592" s="1089">
        <v>1</v>
      </c>
      <c r="I592">
        <v>21101</v>
      </c>
      <c r="J592">
        <v>1</v>
      </c>
      <c r="K592">
        <v>2020</v>
      </c>
      <c r="L592" s="1090">
        <v>2</v>
      </c>
      <c r="M592" s="1090">
        <v>2</v>
      </c>
      <c r="N592" t="s">
        <v>2419</v>
      </c>
      <c r="O592">
        <v>13</v>
      </c>
      <c r="P592">
        <v>54359.14</v>
      </c>
      <c r="Q592">
        <v>0</v>
      </c>
      <c r="R592">
        <v>54359.14</v>
      </c>
      <c r="S592">
        <v>0</v>
      </c>
      <c r="T592">
        <v>0</v>
      </c>
      <c r="U592" s="1091">
        <v>0</v>
      </c>
      <c r="V592" s="1091">
        <v>0</v>
      </c>
    </row>
    <row r="593" spans="1:22" x14ac:dyDescent="0.25">
      <c r="A593">
        <v>4088200100</v>
      </c>
      <c r="B593" s="1087">
        <v>2</v>
      </c>
      <c r="C593" s="1087">
        <v>5</v>
      </c>
      <c r="D593" s="1088">
        <v>2</v>
      </c>
      <c r="E593" s="1087" t="s">
        <v>2418</v>
      </c>
      <c r="F593" s="1087">
        <v>143</v>
      </c>
      <c r="G593" s="1087" t="s">
        <v>711</v>
      </c>
      <c r="H593" s="1089">
        <v>1</v>
      </c>
      <c r="I593">
        <v>21201</v>
      </c>
      <c r="J593">
        <v>1</v>
      </c>
      <c r="K593">
        <v>2020</v>
      </c>
      <c r="L593" s="1090">
        <v>2</v>
      </c>
      <c r="M593" s="1090">
        <v>2</v>
      </c>
      <c r="N593" t="s">
        <v>2419</v>
      </c>
      <c r="O593">
        <v>13</v>
      </c>
      <c r="P593">
        <v>3133.54</v>
      </c>
      <c r="Q593">
        <v>-700</v>
      </c>
      <c r="R593">
        <v>2433.54</v>
      </c>
      <c r="S593">
        <v>0</v>
      </c>
      <c r="T593">
        <v>0</v>
      </c>
      <c r="U593" s="1091">
        <v>0</v>
      </c>
      <c r="V593" s="1091">
        <v>0</v>
      </c>
    </row>
    <row r="594" spans="1:22" x14ac:dyDescent="0.25">
      <c r="A594">
        <v>4088200100</v>
      </c>
      <c r="B594" s="1087">
        <v>2</v>
      </c>
      <c r="C594" s="1087">
        <v>5</v>
      </c>
      <c r="D594" s="1088">
        <v>2</v>
      </c>
      <c r="E594" s="1087" t="s">
        <v>2418</v>
      </c>
      <c r="F594" s="1087">
        <v>143</v>
      </c>
      <c r="G594" s="1087" t="s">
        <v>711</v>
      </c>
      <c r="H594" s="1089">
        <v>1</v>
      </c>
      <c r="I594">
        <v>21401</v>
      </c>
      <c r="J594">
        <v>1</v>
      </c>
      <c r="K594">
        <v>2020</v>
      </c>
      <c r="L594" s="1090">
        <v>2</v>
      </c>
      <c r="M594" s="1090">
        <v>2</v>
      </c>
      <c r="N594" t="s">
        <v>2419</v>
      </c>
      <c r="O594">
        <v>13</v>
      </c>
      <c r="P594">
        <v>19585.349999999999</v>
      </c>
      <c r="Q594">
        <v>0</v>
      </c>
      <c r="R594">
        <v>19585.349999999999</v>
      </c>
      <c r="S594">
        <v>0</v>
      </c>
      <c r="T594">
        <v>0</v>
      </c>
      <c r="U594" s="1091">
        <v>0</v>
      </c>
      <c r="V594" s="1091">
        <v>0</v>
      </c>
    </row>
    <row r="595" spans="1:22" x14ac:dyDescent="0.25">
      <c r="A595">
        <v>4088200100</v>
      </c>
      <c r="B595" s="1087">
        <v>2</v>
      </c>
      <c r="C595" s="1087">
        <v>5</v>
      </c>
      <c r="D595" s="1088">
        <v>2</v>
      </c>
      <c r="E595" s="1087" t="s">
        <v>2418</v>
      </c>
      <c r="F595" s="1087">
        <v>143</v>
      </c>
      <c r="G595" s="1087" t="s">
        <v>711</v>
      </c>
      <c r="H595" s="1089">
        <v>1</v>
      </c>
      <c r="I595">
        <v>21401</v>
      </c>
      <c r="J595">
        <v>1</v>
      </c>
      <c r="K595">
        <v>2020</v>
      </c>
      <c r="L595" s="1090">
        <v>2</v>
      </c>
      <c r="M595" s="1090">
        <v>2</v>
      </c>
      <c r="N595" t="s">
        <v>2419</v>
      </c>
      <c r="O595">
        <v>13</v>
      </c>
      <c r="P595">
        <v>26140.51</v>
      </c>
      <c r="Q595">
        <v>0</v>
      </c>
      <c r="R595">
        <v>26140.51</v>
      </c>
      <c r="S595">
        <v>0</v>
      </c>
      <c r="T595">
        <v>0</v>
      </c>
      <c r="U595" s="1091">
        <v>0</v>
      </c>
      <c r="V595" s="1091">
        <v>0</v>
      </c>
    </row>
    <row r="596" spans="1:22" x14ac:dyDescent="0.25">
      <c r="A596">
        <v>4088200100</v>
      </c>
      <c r="B596" s="1087">
        <v>2</v>
      </c>
      <c r="C596" s="1087">
        <v>5</v>
      </c>
      <c r="D596" s="1088">
        <v>2</v>
      </c>
      <c r="E596" s="1087" t="s">
        <v>2418</v>
      </c>
      <c r="F596" s="1087">
        <v>143</v>
      </c>
      <c r="G596" s="1087" t="s">
        <v>711</v>
      </c>
      <c r="H596" s="1089">
        <v>1</v>
      </c>
      <c r="I596">
        <v>21401</v>
      </c>
      <c r="J596">
        <v>1</v>
      </c>
      <c r="K596">
        <v>2020</v>
      </c>
      <c r="L596" s="1090">
        <v>2</v>
      </c>
      <c r="M596" s="1090">
        <v>2</v>
      </c>
      <c r="N596" t="s">
        <v>2419</v>
      </c>
      <c r="O596">
        <v>13</v>
      </c>
      <c r="P596">
        <v>19371.330000000002</v>
      </c>
      <c r="Q596">
        <v>0</v>
      </c>
      <c r="R596">
        <v>19371.330000000002</v>
      </c>
      <c r="S596">
        <v>0</v>
      </c>
      <c r="T596">
        <v>0</v>
      </c>
      <c r="U596" s="1091">
        <v>0</v>
      </c>
      <c r="V596" s="1091">
        <v>0</v>
      </c>
    </row>
    <row r="597" spans="1:22" x14ac:dyDescent="0.25">
      <c r="A597">
        <v>4088200100</v>
      </c>
      <c r="B597" s="1087">
        <v>2</v>
      </c>
      <c r="C597" s="1087">
        <v>5</v>
      </c>
      <c r="D597" s="1088">
        <v>2</v>
      </c>
      <c r="E597" s="1087" t="s">
        <v>2418</v>
      </c>
      <c r="F597" s="1087">
        <v>143</v>
      </c>
      <c r="G597" s="1087" t="s">
        <v>711</v>
      </c>
      <c r="H597" s="1089">
        <v>1</v>
      </c>
      <c r="I597">
        <v>21401</v>
      </c>
      <c r="J597">
        <v>1</v>
      </c>
      <c r="K597">
        <v>2020</v>
      </c>
      <c r="L597" s="1090">
        <v>2</v>
      </c>
      <c r="M597" s="1090">
        <v>2</v>
      </c>
      <c r="N597" t="s">
        <v>2419</v>
      </c>
      <c r="O597">
        <v>13</v>
      </c>
      <c r="P597">
        <v>20141.400000000001</v>
      </c>
      <c r="Q597">
        <v>0</v>
      </c>
      <c r="R597">
        <v>20141.400000000001</v>
      </c>
      <c r="S597">
        <v>0</v>
      </c>
      <c r="T597">
        <v>0</v>
      </c>
      <c r="U597" s="1091">
        <v>0</v>
      </c>
      <c r="V597" s="1091">
        <v>0</v>
      </c>
    </row>
    <row r="598" spans="1:22" x14ac:dyDescent="0.25">
      <c r="A598">
        <v>4088200100</v>
      </c>
      <c r="B598" s="1087">
        <v>2</v>
      </c>
      <c r="C598" s="1087">
        <v>5</v>
      </c>
      <c r="D598" s="1088">
        <v>2</v>
      </c>
      <c r="E598" s="1087" t="s">
        <v>2418</v>
      </c>
      <c r="F598" s="1087">
        <v>143</v>
      </c>
      <c r="G598" s="1087" t="s">
        <v>711</v>
      </c>
      <c r="H598" s="1089">
        <v>1</v>
      </c>
      <c r="I598">
        <v>21401</v>
      </c>
      <c r="J598">
        <v>1</v>
      </c>
      <c r="K598">
        <v>2020</v>
      </c>
      <c r="L598" s="1090">
        <v>2</v>
      </c>
      <c r="M598" s="1090">
        <v>2</v>
      </c>
      <c r="N598" t="s">
        <v>2419</v>
      </c>
      <c r="O598">
        <v>13</v>
      </c>
      <c r="P598">
        <v>27521.7</v>
      </c>
      <c r="Q598">
        <v>0</v>
      </c>
      <c r="R598">
        <v>27521.7</v>
      </c>
      <c r="S598">
        <v>348</v>
      </c>
      <c r="T598">
        <v>348</v>
      </c>
      <c r="U598" s="1091">
        <v>348</v>
      </c>
      <c r="V598" s="1091">
        <v>348</v>
      </c>
    </row>
    <row r="599" spans="1:22" x14ac:dyDescent="0.25">
      <c r="A599">
        <v>4088200100</v>
      </c>
      <c r="B599" s="1087">
        <v>2</v>
      </c>
      <c r="C599" s="1087">
        <v>5</v>
      </c>
      <c r="D599" s="1088">
        <v>2</v>
      </c>
      <c r="E599" s="1087" t="s">
        <v>2418</v>
      </c>
      <c r="F599" s="1087">
        <v>143</v>
      </c>
      <c r="G599" s="1087" t="s">
        <v>711</v>
      </c>
      <c r="H599" s="1089">
        <v>1</v>
      </c>
      <c r="I599">
        <v>21401</v>
      </c>
      <c r="J599">
        <v>1</v>
      </c>
      <c r="K599">
        <v>2020</v>
      </c>
      <c r="L599" s="1090">
        <v>2</v>
      </c>
      <c r="M599" s="1090">
        <v>2</v>
      </c>
      <c r="N599" t="s">
        <v>2419</v>
      </c>
      <c r="O599">
        <v>13</v>
      </c>
      <c r="P599">
        <v>18548.8</v>
      </c>
      <c r="Q599">
        <v>0</v>
      </c>
      <c r="R599">
        <v>18548.8</v>
      </c>
      <c r="S599">
        <v>0</v>
      </c>
      <c r="T599">
        <v>0</v>
      </c>
      <c r="U599" s="1091">
        <v>0</v>
      </c>
      <c r="V599" s="1091">
        <v>0</v>
      </c>
    </row>
    <row r="600" spans="1:22" x14ac:dyDescent="0.25">
      <c r="A600">
        <v>4088200100</v>
      </c>
      <c r="B600" s="1087">
        <v>2</v>
      </c>
      <c r="C600" s="1087">
        <v>5</v>
      </c>
      <c r="D600" s="1088">
        <v>2</v>
      </c>
      <c r="E600" s="1087" t="s">
        <v>2418</v>
      </c>
      <c r="F600" s="1087">
        <v>143</v>
      </c>
      <c r="G600" s="1087" t="s">
        <v>711</v>
      </c>
      <c r="H600" s="1089">
        <v>1</v>
      </c>
      <c r="I600">
        <v>21401</v>
      </c>
      <c r="J600">
        <v>1</v>
      </c>
      <c r="K600">
        <v>2020</v>
      </c>
      <c r="L600" s="1090">
        <v>2</v>
      </c>
      <c r="M600" s="1090">
        <v>2</v>
      </c>
      <c r="N600" t="s">
        <v>2419</v>
      </c>
      <c r="O600">
        <v>13</v>
      </c>
      <c r="P600">
        <v>23037.89</v>
      </c>
      <c r="Q600">
        <v>0</v>
      </c>
      <c r="R600">
        <v>23037.89</v>
      </c>
      <c r="S600">
        <v>0</v>
      </c>
      <c r="T600">
        <v>0</v>
      </c>
      <c r="U600" s="1091">
        <v>0</v>
      </c>
      <c r="V600" s="1091">
        <v>0</v>
      </c>
    </row>
    <row r="601" spans="1:22" x14ac:dyDescent="0.25">
      <c r="A601">
        <v>4088200100</v>
      </c>
      <c r="B601" s="1087">
        <v>2</v>
      </c>
      <c r="C601" s="1087">
        <v>5</v>
      </c>
      <c r="D601" s="1088">
        <v>2</v>
      </c>
      <c r="E601" s="1087" t="s">
        <v>2418</v>
      </c>
      <c r="F601" s="1087">
        <v>143</v>
      </c>
      <c r="G601" s="1087" t="s">
        <v>711</v>
      </c>
      <c r="H601" s="1089">
        <v>1</v>
      </c>
      <c r="I601">
        <v>21401</v>
      </c>
      <c r="J601">
        <v>1</v>
      </c>
      <c r="K601">
        <v>2020</v>
      </c>
      <c r="L601" s="1090">
        <v>2</v>
      </c>
      <c r="M601" s="1090">
        <v>2</v>
      </c>
      <c r="N601" t="s">
        <v>2419</v>
      </c>
      <c r="O601">
        <v>13</v>
      </c>
      <c r="P601">
        <v>21015.45</v>
      </c>
      <c r="Q601">
        <v>0</v>
      </c>
      <c r="R601">
        <v>21015.45</v>
      </c>
      <c r="S601">
        <v>8156.68</v>
      </c>
      <c r="T601">
        <v>8156.68</v>
      </c>
      <c r="U601" s="1091">
        <v>8156.68</v>
      </c>
      <c r="V601" s="1091">
        <v>8156.68</v>
      </c>
    </row>
    <row r="602" spans="1:22" x14ac:dyDescent="0.25">
      <c r="A602">
        <v>4088200100</v>
      </c>
      <c r="B602" s="1087">
        <v>2</v>
      </c>
      <c r="C602" s="1087">
        <v>5</v>
      </c>
      <c r="D602" s="1088">
        <v>2</v>
      </c>
      <c r="E602" s="1087" t="s">
        <v>2418</v>
      </c>
      <c r="F602" s="1087">
        <v>143</v>
      </c>
      <c r="G602" s="1087" t="s">
        <v>711</v>
      </c>
      <c r="H602" s="1089">
        <v>1</v>
      </c>
      <c r="I602">
        <v>21601</v>
      </c>
      <c r="J602">
        <v>1</v>
      </c>
      <c r="K602">
        <v>2020</v>
      </c>
      <c r="L602" s="1090">
        <v>2</v>
      </c>
      <c r="M602" s="1090">
        <v>2</v>
      </c>
      <c r="N602" t="s">
        <v>2419</v>
      </c>
      <c r="O602">
        <v>13</v>
      </c>
      <c r="P602">
        <v>30517.61</v>
      </c>
      <c r="Q602">
        <v>-9000</v>
      </c>
      <c r="R602">
        <v>21517.61</v>
      </c>
      <c r="S602">
        <v>2669.15</v>
      </c>
      <c r="T602">
        <v>2669.15</v>
      </c>
      <c r="U602" s="1091">
        <v>2669.15</v>
      </c>
      <c r="V602" s="1091">
        <v>2669.15</v>
      </c>
    </row>
    <row r="603" spans="1:22" x14ac:dyDescent="0.25">
      <c r="A603">
        <v>4088200100</v>
      </c>
      <c r="B603" s="1087">
        <v>2</v>
      </c>
      <c r="C603" s="1087">
        <v>5</v>
      </c>
      <c r="D603" s="1088">
        <v>2</v>
      </c>
      <c r="E603" s="1087" t="s">
        <v>2418</v>
      </c>
      <c r="F603" s="1087">
        <v>143</v>
      </c>
      <c r="G603" s="1087" t="s">
        <v>711</v>
      </c>
      <c r="H603" s="1089">
        <v>1</v>
      </c>
      <c r="I603">
        <v>21601</v>
      </c>
      <c r="J603">
        <v>1</v>
      </c>
      <c r="K603">
        <v>2020</v>
      </c>
      <c r="L603" s="1090">
        <v>2</v>
      </c>
      <c r="M603" s="1090">
        <v>2</v>
      </c>
      <c r="N603" t="s">
        <v>2419</v>
      </c>
      <c r="O603">
        <v>13</v>
      </c>
      <c r="P603">
        <v>24532.94</v>
      </c>
      <c r="Q603">
        <v>0</v>
      </c>
      <c r="R603">
        <v>24532.94</v>
      </c>
      <c r="S603">
        <v>1702.88</v>
      </c>
      <c r="T603">
        <v>1702.88</v>
      </c>
      <c r="U603" s="1091">
        <v>1702.88</v>
      </c>
      <c r="V603" s="1091">
        <v>1702.88</v>
      </c>
    </row>
    <row r="604" spans="1:22" x14ac:dyDescent="0.25">
      <c r="A604">
        <v>4088200100</v>
      </c>
      <c r="B604" s="1087">
        <v>2</v>
      </c>
      <c r="C604" s="1087">
        <v>5</v>
      </c>
      <c r="D604" s="1088">
        <v>2</v>
      </c>
      <c r="E604" s="1087" t="s">
        <v>2418</v>
      </c>
      <c r="F604" s="1087">
        <v>143</v>
      </c>
      <c r="G604" s="1087" t="s">
        <v>711</v>
      </c>
      <c r="H604" s="1089">
        <v>1</v>
      </c>
      <c r="I604">
        <v>21601</v>
      </c>
      <c r="J604">
        <v>1</v>
      </c>
      <c r="K604">
        <v>2020</v>
      </c>
      <c r="L604" s="1090">
        <v>2</v>
      </c>
      <c r="M604" s="1090">
        <v>2</v>
      </c>
      <c r="N604" t="s">
        <v>2419</v>
      </c>
      <c r="O604">
        <v>13</v>
      </c>
      <c r="P604">
        <v>26748.02</v>
      </c>
      <c r="Q604">
        <v>-21000</v>
      </c>
      <c r="R604">
        <v>5748.02</v>
      </c>
      <c r="S604">
        <v>2152.96</v>
      </c>
      <c r="T604">
        <v>2152.96</v>
      </c>
      <c r="U604" s="1091">
        <v>2152.96</v>
      </c>
      <c r="V604" s="1091">
        <v>2152.96</v>
      </c>
    </row>
    <row r="605" spans="1:22" x14ac:dyDescent="0.25">
      <c r="A605">
        <v>4088200100</v>
      </c>
      <c r="B605" s="1087">
        <v>2</v>
      </c>
      <c r="C605" s="1087">
        <v>5</v>
      </c>
      <c r="D605" s="1088">
        <v>2</v>
      </c>
      <c r="E605" s="1087" t="s">
        <v>2418</v>
      </c>
      <c r="F605" s="1087">
        <v>143</v>
      </c>
      <c r="G605" s="1087" t="s">
        <v>711</v>
      </c>
      <c r="H605" s="1089">
        <v>1</v>
      </c>
      <c r="I605">
        <v>21601</v>
      </c>
      <c r="J605">
        <v>1</v>
      </c>
      <c r="K605">
        <v>2020</v>
      </c>
      <c r="L605" s="1090">
        <v>2</v>
      </c>
      <c r="M605" s="1090">
        <v>2</v>
      </c>
      <c r="N605" t="s">
        <v>2419</v>
      </c>
      <c r="O605">
        <v>13</v>
      </c>
      <c r="P605">
        <v>28856</v>
      </c>
      <c r="Q605">
        <v>-16000</v>
      </c>
      <c r="R605">
        <v>12856</v>
      </c>
      <c r="S605">
        <v>3749.01</v>
      </c>
      <c r="T605">
        <v>3749.01</v>
      </c>
      <c r="U605" s="1091">
        <v>3749.01</v>
      </c>
      <c r="V605" s="1091">
        <v>3749.01</v>
      </c>
    </row>
    <row r="606" spans="1:22" x14ac:dyDescent="0.25">
      <c r="A606">
        <v>4088200100</v>
      </c>
      <c r="B606" s="1087">
        <v>2</v>
      </c>
      <c r="C606" s="1087">
        <v>5</v>
      </c>
      <c r="D606" s="1088">
        <v>2</v>
      </c>
      <c r="E606" s="1087" t="s">
        <v>2418</v>
      </c>
      <c r="F606" s="1087">
        <v>143</v>
      </c>
      <c r="G606" s="1087" t="s">
        <v>711</v>
      </c>
      <c r="H606" s="1089">
        <v>1</v>
      </c>
      <c r="I606">
        <v>21601</v>
      </c>
      <c r="J606">
        <v>1</v>
      </c>
      <c r="K606">
        <v>2020</v>
      </c>
      <c r="L606" s="1090">
        <v>2</v>
      </c>
      <c r="M606" s="1090">
        <v>2</v>
      </c>
      <c r="N606" t="s">
        <v>2419</v>
      </c>
      <c r="O606">
        <v>13</v>
      </c>
      <c r="P606">
        <v>30248.71</v>
      </c>
      <c r="Q606">
        <v>-20000</v>
      </c>
      <c r="R606">
        <v>10248.709999999999</v>
      </c>
      <c r="S606">
        <v>2732.15</v>
      </c>
      <c r="T606">
        <v>2732.15</v>
      </c>
      <c r="U606" s="1091">
        <v>2732.15</v>
      </c>
      <c r="V606" s="1091">
        <v>2732.15</v>
      </c>
    </row>
    <row r="607" spans="1:22" x14ac:dyDescent="0.25">
      <c r="A607">
        <v>4088200100</v>
      </c>
      <c r="B607" s="1087">
        <v>2</v>
      </c>
      <c r="C607" s="1087">
        <v>5</v>
      </c>
      <c r="D607" s="1088">
        <v>2</v>
      </c>
      <c r="E607" s="1087" t="s">
        <v>2418</v>
      </c>
      <c r="F607" s="1087">
        <v>143</v>
      </c>
      <c r="G607" s="1087" t="s">
        <v>711</v>
      </c>
      <c r="H607" s="1089">
        <v>1</v>
      </c>
      <c r="I607">
        <v>21601</v>
      </c>
      <c r="J607">
        <v>1</v>
      </c>
      <c r="K607">
        <v>2020</v>
      </c>
      <c r="L607" s="1090">
        <v>2</v>
      </c>
      <c r="M607" s="1090">
        <v>2</v>
      </c>
      <c r="N607" t="s">
        <v>2419</v>
      </c>
      <c r="O607">
        <v>13</v>
      </c>
      <c r="P607">
        <v>30750.53</v>
      </c>
      <c r="Q607">
        <v>-20000</v>
      </c>
      <c r="R607">
        <v>10750.53</v>
      </c>
      <c r="S607">
        <v>3952.82</v>
      </c>
      <c r="T607">
        <v>3952.82</v>
      </c>
      <c r="U607" s="1091">
        <v>3952.82</v>
      </c>
      <c r="V607" s="1091">
        <v>3952.82</v>
      </c>
    </row>
    <row r="608" spans="1:22" x14ac:dyDescent="0.25">
      <c r="A608">
        <v>4088200100</v>
      </c>
      <c r="B608" s="1087">
        <v>2</v>
      </c>
      <c r="C608" s="1087">
        <v>5</v>
      </c>
      <c r="D608" s="1088">
        <v>2</v>
      </c>
      <c r="E608" s="1087" t="s">
        <v>2418</v>
      </c>
      <c r="F608" s="1087">
        <v>143</v>
      </c>
      <c r="G608" s="1087" t="s">
        <v>711</v>
      </c>
      <c r="H608" s="1089">
        <v>1</v>
      </c>
      <c r="I608">
        <v>21601</v>
      </c>
      <c r="J608">
        <v>1</v>
      </c>
      <c r="K608">
        <v>2020</v>
      </c>
      <c r="L608" s="1090">
        <v>2</v>
      </c>
      <c r="M608" s="1090">
        <v>2</v>
      </c>
      <c r="N608" t="s">
        <v>2419</v>
      </c>
      <c r="O608">
        <v>13</v>
      </c>
      <c r="P608">
        <v>29912.52</v>
      </c>
      <c r="Q608">
        <v>-20000</v>
      </c>
      <c r="R608">
        <v>9912.52</v>
      </c>
      <c r="S608">
        <v>4073.45</v>
      </c>
      <c r="T608">
        <v>4073.45</v>
      </c>
      <c r="U608" s="1091">
        <v>4073.45</v>
      </c>
      <c r="V608" s="1091">
        <v>4073.45</v>
      </c>
    </row>
    <row r="609" spans="1:22" x14ac:dyDescent="0.25">
      <c r="A609">
        <v>4088200100</v>
      </c>
      <c r="B609" s="1087">
        <v>2</v>
      </c>
      <c r="C609" s="1087">
        <v>5</v>
      </c>
      <c r="D609" s="1088">
        <v>2</v>
      </c>
      <c r="E609" s="1087" t="s">
        <v>2418</v>
      </c>
      <c r="F609" s="1087">
        <v>143</v>
      </c>
      <c r="G609" s="1087" t="s">
        <v>711</v>
      </c>
      <c r="H609" s="1089">
        <v>1</v>
      </c>
      <c r="I609">
        <v>21701</v>
      </c>
      <c r="J609">
        <v>1</v>
      </c>
      <c r="K609">
        <v>2020</v>
      </c>
      <c r="L609" s="1090">
        <v>2</v>
      </c>
      <c r="M609" s="1090">
        <v>2</v>
      </c>
      <c r="N609" t="s">
        <v>2419</v>
      </c>
      <c r="O609">
        <v>13</v>
      </c>
      <c r="P609">
        <v>19061.43</v>
      </c>
      <c r="Q609">
        <v>0</v>
      </c>
      <c r="R609">
        <v>19061.43</v>
      </c>
      <c r="S609">
        <v>0</v>
      </c>
      <c r="T609">
        <v>0</v>
      </c>
      <c r="U609" s="1091">
        <v>0</v>
      </c>
      <c r="V609" s="1091">
        <v>0</v>
      </c>
    </row>
    <row r="610" spans="1:22" x14ac:dyDescent="0.25">
      <c r="A610">
        <v>4088200100</v>
      </c>
      <c r="B610" s="1087">
        <v>2</v>
      </c>
      <c r="C610" s="1087">
        <v>5</v>
      </c>
      <c r="D610" s="1088">
        <v>2</v>
      </c>
      <c r="E610" s="1087" t="s">
        <v>2418</v>
      </c>
      <c r="F610" s="1087">
        <v>143</v>
      </c>
      <c r="G610" s="1087" t="s">
        <v>711</v>
      </c>
      <c r="H610" s="1089">
        <v>1</v>
      </c>
      <c r="I610">
        <v>21701</v>
      </c>
      <c r="J610">
        <v>1</v>
      </c>
      <c r="K610">
        <v>2020</v>
      </c>
      <c r="L610" s="1090">
        <v>2</v>
      </c>
      <c r="M610" s="1090">
        <v>2</v>
      </c>
      <c r="N610" t="s">
        <v>2419</v>
      </c>
      <c r="O610">
        <v>13</v>
      </c>
      <c r="P610">
        <v>29061.43</v>
      </c>
      <c r="Q610">
        <v>-19188</v>
      </c>
      <c r="R610">
        <v>9873.43</v>
      </c>
      <c r="S610">
        <v>0</v>
      </c>
      <c r="T610">
        <v>0</v>
      </c>
      <c r="U610" s="1091">
        <v>0</v>
      </c>
      <c r="V610" s="1091">
        <v>0</v>
      </c>
    </row>
    <row r="611" spans="1:22" x14ac:dyDescent="0.25">
      <c r="A611">
        <v>4088200100</v>
      </c>
      <c r="B611" s="1087">
        <v>2</v>
      </c>
      <c r="C611" s="1087">
        <v>5</v>
      </c>
      <c r="D611" s="1088">
        <v>2</v>
      </c>
      <c r="E611" s="1087" t="s">
        <v>2418</v>
      </c>
      <c r="F611" s="1087">
        <v>143</v>
      </c>
      <c r="G611" s="1087" t="s">
        <v>711</v>
      </c>
      <c r="H611" s="1089">
        <v>1</v>
      </c>
      <c r="I611">
        <v>21701</v>
      </c>
      <c r="J611">
        <v>1</v>
      </c>
      <c r="K611">
        <v>2020</v>
      </c>
      <c r="L611" s="1090">
        <v>2</v>
      </c>
      <c r="M611" s="1090">
        <v>2</v>
      </c>
      <c r="N611" t="s">
        <v>2419</v>
      </c>
      <c r="O611">
        <v>13</v>
      </c>
      <c r="P611">
        <v>34061.43</v>
      </c>
      <c r="Q611">
        <v>-20000</v>
      </c>
      <c r="R611">
        <v>14061.43</v>
      </c>
      <c r="S611">
        <v>1867.61</v>
      </c>
      <c r="T611">
        <v>1867.61</v>
      </c>
      <c r="U611" s="1091">
        <v>1867.61</v>
      </c>
      <c r="V611" s="1091">
        <v>1867.61</v>
      </c>
    </row>
    <row r="612" spans="1:22" x14ac:dyDescent="0.25">
      <c r="A612">
        <v>4088200100</v>
      </c>
      <c r="B612" s="1087">
        <v>2</v>
      </c>
      <c r="C612" s="1087">
        <v>5</v>
      </c>
      <c r="D612" s="1088">
        <v>2</v>
      </c>
      <c r="E612" s="1087" t="s">
        <v>2418</v>
      </c>
      <c r="F612" s="1087">
        <v>143</v>
      </c>
      <c r="G612" s="1087" t="s">
        <v>711</v>
      </c>
      <c r="H612" s="1089">
        <v>1</v>
      </c>
      <c r="I612">
        <v>21701</v>
      </c>
      <c r="J612">
        <v>1</v>
      </c>
      <c r="K612">
        <v>2020</v>
      </c>
      <c r="L612" s="1090">
        <v>2</v>
      </c>
      <c r="M612" s="1090">
        <v>2</v>
      </c>
      <c r="N612" t="s">
        <v>2419</v>
      </c>
      <c r="O612">
        <v>13</v>
      </c>
      <c r="P612">
        <v>34061.440000000002</v>
      </c>
      <c r="Q612">
        <v>-18468.8</v>
      </c>
      <c r="R612">
        <v>15592.64</v>
      </c>
      <c r="S612">
        <v>5053.41</v>
      </c>
      <c r="T612">
        <v>5053.41</v>
      </c>
      <c r="U612" s="1091">
        <v>5053.41</v>
      </c>
      <c r="V612" s="1091">
        <v>5053.41</v>
      </c>
    </row>
    <row r="613" spans="1:22" x14ac:dyDescent="0.25">
      <c r="A613">
        <v>4088200100</v>
      </c>
      <c r="B613" s="1087">
        <v>2</v>
      </c>
      <c r="C613" s="1087">
        <v>5</v>
      </c>
      <c r="D613" s="1088">
        <v>2</v>
      </c>
      <c r="E613" s="1087" t="s">
        <v>2418</v>
      </c>
      <c r="F613" s="1087">
        <v>143</v>
      </c>
      <c r="G613" s="1087" t="s">
        <v>711</v>
      </c>
      <c r="H613" s="1089">
        <v>1</v>
      </c>
      <c r="I613">
        <v>21701</v>
      </c>
      <c r="J613">
        <v>1</v>
      </c>
      <c r="K613">
        <v>2020</v>
      </c>
      <c r="L613" s="1090">
        <v>2</v>
      </c>
      <c r="M613" s="1090">
        <v>2</v>
      </c>
      <c r="N613" t="s">
        <v>2419</v>
      </c>
      <c r="O613">
        <v>13</v>
      </c>
      <c r="P613">
        <v>29061.43</v>
      </c>
      <c r="Q613">
        <v>-26444.35</v>
      </c>
      <c r="R613">
        <v>2617.08</v>
      </c>
      <c r="S613">
        <v>2515.15</v>
      </c>
      <c r="T613">
        <v>2515.15</v>
      </c>
      <c r="U613" s="1091">
        <v>2515.15</v>
      </c>
      <c r="V613" s="1091">
        <v>2515.15</v>
      </c>
    </row>
    <row r="614" spans="1:22" x14ac:dyDescent="0.25">
      <c r="A614">
        <v>4088200100</v>
      </c>
      <c r="B614" s="1087">
        <v>2</v>
      </c>
      <c r="C614" s="1087">
        <v>5</v>
      </c>
      <c r="D614" s="1088">
        <v>2</v>
      </c>
      <c r="E614" s="1087" t="s">
        <v>2418</v>
      </c>
      <c r="F614" s="1087">
        <v>143</v>
      </c>
      <c r="G614" s="1087" t="s">
        <v>711</v>
      </c>
      <c r="H614" s="1089">
        <v>1</v>
      </c>
      <c r="I614">
        <v>21701</v>
      </c>
      <c r="J614">
        <v>1</v>
      </c>
      <c r="K614">
        <v>2020</v>
      </c>
      <c r="L614" s="1090">
        <v>2</v>
      </c>
      <c r="M614" s="1090">
        <v>2</v>
      </c>
      <c r="N614" t="s">
        <v>2419</v>
      </c>
      <c r="O614">
        <v>13</v>
      </c>
      <c r="P614">
        <v>29061.43</v>
      </c>
      <c r="Q614">
        <v>-8600</v>
      </c>
      <c r="R614">
        <v>20461.43</v>
      </c>
      <c r="S614">
        <v>496.3</v>
      </c>
      <c r="T614">
        <v>496.3</v>
      </c>
      <c r="U614" s="1091">
        <v>496.3</v>
      </c>
      <c r="V614" s="1091">
        <v>496.3</v>
      </c>
    </row>
    <row r="615" spans="1:22" x14ac:dyDescent="0.25">
      <c r="A615">
        <v>4088200100</v>
      </c>
      <c r="B615" s="1087">
        <v>2</v>
      </c>
      <c r="C615" s="1087">
        <v>5</v>
      </c>
      <c r="D615" s="1088">
        <v>2</v>
      </c>
      <c r="E615" s="1087" t="s">
        <v>2418</v>
      </c>
      <c r="F615" s="1087">
        <v>143</v>
      </c>
      <c r="G615" s="1087" t="s">
        <v>711</v>
      </c>
      <c r="H615" s="1089">
        <v>1</v>
      </c>
      <c r="I615">
        <v>21701</v>
      </c>
      <c r="J615">
        <v>1</v>
      </c>
      <c r="K615">
        <v>2020</v>
      </c>
      <c r="L615" s="1090">
        <v>2</v>
      </c>
      <c r="M615" s="1090">
        <v>2</v>
      </c>
      <c r="N615" t="s">
        <v>2419</v>
      </c>
      <c r="O615">
        <v>13</v>
      </c>
      <c r="P615">
        <v>29061.43</v>
      </c>
      <c r="Q615">
        <v>-5532.02</v>
      </c>
      <c r="R615">
        <v>23529.41</v>
      </c>
      <c r="S615">
        <v>602.64</v>
      </c>
      <c r="T615">
        <v>602.64</v>
      </c>
      <c r="U615" s="1091">
        <v>602.64</v>
      </c>
      <c r="V615" s="1091">
        <v>602.64</v>
      </c>
    </row>
    <row r="616" spans="1:22" x14ac:dyDescent="0.25">
      <c r="A616">
        <v>4088200100</v>
      </c>
      <c r="B616" s="1087">
        <v>2</v>
      </c>
      <c r="C616" s="1087">
        <v>5</v>
      </c>
      <c r="D616" s="1088">
        <v>2</v>
      </c>
      <c r="E616" s="1087" t="s">
        <v>2418</v>
      </c>
      <c r="F616" s="1087">
        <v>143</v>
      </c>
      <c r="G616" s="1087" t="s">
        <v>711</v>
      </c>
      <c r="H616" s="1089">
        <v>1</v>
      </c>
      <c r="I616">
        <v>21801</v>
      </c>
      <c r="J616">
        <v>1</v>
      </c>
      <c r="K616">
        <v>2020</v>
      </c>
      <c r="L616" s="1090">
        <v>2</v>
      </c>
      <c r="M616" s="1090">
        <v>2</v>
      </c>
      <c r="N616" t="s">
        <v>2419</v>
      </c>
      <c r="O616">
        <v>13</v>
      </c>
      <c r="P616">
        <v>0</v>
      </c>
      <c r="Q616">
        <v>0</v>
      </c>
      <c r="R616">
        <v>0</v>
      </c>
      <c r="S616">
        <v>0</v>
      </c>
      <c r="T616">
        <v>0</v>
      </c>
      <c r="U616" s="1091">
        <v>0</v>
      </c>
      <c r="V616" s="1091">
        <v>1343</v>
      </c>
    </row>
    <row r="617" spans="1:22" x14ac:dyDescent="0.25">
      <c r="A617">
        <v>4088200100</v>
      </c>
      <c r="B617" s="1087">
        <v>2</v>
      </c>
      <c r="C617" s="1087">
        <v>5</v>
      </c>
      <c r="D617" s="1088">
        <v>2</v>
      </c>
      <c r="E617" s="1087" t="s">
        <v>2418</v>
      </c>
      <c r="F617" s="1087">
        <v>143</v>
      </c>
      <c r="G617" s="1087" t="s">
        <v>711</v>
      </c>
      <c r="H617" s="1089">
        <v>1</v>
      </c>
      <c r="I617">
        <v>21801</v>
      </c>
      <c r="J617">
        <v>1</v>
      </c>
      <c r="K617">
        <v>2020</v>
      </c>
      <c r="L617" s="1090">
        <v>2</v>
      </c>
      <c r="M617" s="1090">
        <v>2</v>
      </c>
      <c r="N617" t="s">
        <v>2419</v>
      </c>
      <c r="O617">
        <v>13</v>
      </c>
      <c r="P617">
        <v>0</v>
      </c>
      <c r="Q617">
        <v>0</v>
      </c>
      <c r="R617">
        <v>0</v>
      </c>
      <c r="S617">
        <v>0</v>
      </c>
      <c r="T617">
        <v>0</v>
      </c>
      <c r="U617" s="1091">
        <v>1343</v>
      </c>
      <c r="V617" s="1091">
        <v>0</v>
      </c>
    </row>
    <row r="618" spans="1:22" x14ac:dyDescent="0.25">
      <c r="A618">
        <v>4088200100</v>
      </c>
      <c r="B618" s="1087">
        <v>2</v>
      </c>
      <c r="C618" s="1087">
        <v>5</v>
      </c>
      <c r="D618" s="1088">
        <v>2</v>
      </c>
      <c r="E618" s="1087" t="s">
        <v>2418</v>
      </c>
      <c r="F618" s="1087">
        <v>143</v>
      </c>
      <c r="G618" s="1087" t="s">
        <v>711</v>
      </c>
      <c r="H618" s="1089">
        <v>1</v>
      </c>
      <c r="I618">
        <v>21801</v>
      </c>
      <c r="J618">
        <v>1</v>
      </c>
      <c r="K618">
        <v>2020</v>
      </c>
      <c r="L618" s="1090">
        <v>2</v>
      </c>
      <c r="M618" s="1090">
        <v>2</v>
      </c>
      <c r="N618" t="s">
        <v>2419</v>
      </c>
      <c r="O618">
        <v>13</v>
      </c>
      <c r="P618">
        <v>0</v>
      </c>
      <c r="Q618">
        <v>0</v>
      </c>
      <c r="R618">
        <v>0</v>
      </c>
      <c r="S618">
        <v>0</v>
      </c>
      <c r="T618">
        <v>0</v>
      </c>
      <c r="U618" s="1091">
        <v>0</v>
      </c>
      <c r="V618" s="1091">
        <v>0</v>
      </c>
    </row>
    <row r="619" spans="1:22" x14ac:dyDescent="0.25">
      <c r="A619">
        <v>4088200100</v>
      </c>
      <c r="B619" s="1087">
        <v>2</v>
      </c>
      <c r="C619" s="1087">
        <v>5</v>
      </c>
      <c r="D619" s="1088">
        <v>2</v>
      </c>
      <c r="E619" s="1087" t="s">
        <v>2418</v>
      </c>
      <c r="F619" s="1087">
        <v>143</v>
      </c>
      <c r="G619" s="1087" t="s">
        <v>711</v>
      </c>
      <c r="H619" s="1089">
        <v>1</v>
      </c>
      <c r="I619">
        <v>21801</v>
      </c>
      <c r="J619">
        <v>1</v>
      </c>
      <c r="K619">
        <v>2020</v>
      </c>
      <c r="L619" s="1090">
        <v>2</v>
      </c>
      <c r="M619" s="1090">
        <v>2</v>
      </c>
      <c r="N619" t="s">
        <v>2419</v>
      </c>
      <c r="O619">
        <v>13</v>
      </c>
      <c r="P619">
        <v>0</v>
      </c>
      <c r="Q619">
        <v>0</v>
      </c>
      <c r="R619">
        <v>0</v>
      </c>
      <c r="S619">
        <v>0</v>
      </c>
      <c r="T619">
        <v>0</v>
      </c>
      <c r="U619" s="1091">
        <v>0</v>
      </c>
      <c r="V619" s="1091">
        <v>0</v>
      </c>
    </row>
    <row r="620" spans="1:22" x14ac:dyDescent="0.25">
      <c r="A620">
        <v>4088200100</v>
      </c>
      <c r="B620" s="1087">
        <v>2</v>
      </c>
      <c r="C620" s="1087">
        <v>5</v>
      </c>
      <c r="D620" s="1088">
        <v>2</v>
      </c>
      <c r="E620" s="1087" t="s">
        <v>2418</v>
      </c>
      <c r="F620" s="1087">
        <v>143</v>
      </c>
      <c r="G620" s="1087" t="s">
        <v>711</v>
      </c>
      <c r="H620" s="1089">
        <v>1</v>
      </c>
      <c r="I620">
        <v>21801</v>
      </c>
      <c r="J620">
        <v>1</v>
      </c>
      <c r="K620">
        <v>2020</v>
      </c>
      <c r="L620" s="1090">
        <v>2</v>
      </c>
      <c r="M620" s="1090">
        <v>2</v>
      </c>
      <c r="N620" t="s">
        <v>2419</v>
      </c>
      <c r="O620">
        <v>13</v>
      </c>
      <c r="P620">
        <v>0</v>
      </c>
      <c r="Q620">
        <v>0</v>
      </c>
      <c r="R620">
        <v>0</v>
      </c>
      <c r="S620">
        <v>1343</v>
      </c>
      <c r="T620">
        <v>1343</v>
      </c>
      <c r="U620" s="1091">
        <v>0</v>
      </c>
      <c r="V620" s="1091">
        <v>0</v>
      </c>
    </row>
    <row r="621" spans="1:22" x14ac:dyDescent="0.25">
      <c r="A621">
        <v>4088200100</v>
      </c>
      <c r="B621" s="1087">
        <v>2</v>
      </c>
      <c r="C621" s="1087">
        <v>5</v>
      </c>
      <c r="D621" s="1088">
        <v>2</v>
      </c>
      <c r="E621" s="1087" t="s">
        <v>2418</v>
      </c>
      <c r="F621" s="1087">
        <v>143</v>
      </c>
      <c r="G621" s="1087" t="s">
        <v>711</v>
      </c>
      <c r="H621" s="1089">
        <v>1</v>
      </c>
      <c r="I621">
        <v>21801</v>
      </c>
      <c r="J621">
        <v>1</v>
      </c>
      <c r="K621">
        <v>2020</v>
      </c>
      <c r="L621" s="1090">
        <v>2</v>
      </c>
      <c r="M621" s="1090">
        <v>2</v>
      </c>
      <c r="N621" t="s">
        <v>2419</v>
      </c>
      <c r="O621">
        <v>13</v>
      </c>
      <c r="P621">
        <v>0</v>
      </c>
      <c r="Q621">
        <v>1343</v>
      </c>
      <c r="R621">
        <v>1343</v>
      </c>
      <c r="S621">
        <v>0</v>
      </c>
      <c r="T621">
        <v>0</v>
      </c>
      <c r="U621" s="1091">
        <v>0</v>
      </c>
      <c r="V621" s="1091">
        <v>0</v>
      </c>
    </row>
    <row r="622" spans="1:22" x14ac:dyDescent="0.25">
      <c r="A622">
        <v>4088200100</v>
      </c>
      <c r="B622" s="1087">
        <v>2</v>
      </c>
      <c r="C622" s="1087">
        <v>5</v>
      </c>
      <c r="D622" s="1088">
        <v>2</v>
      </c>
      <c r="E622" s="1087" t="s">
        <v>2418</v>
      </c>
      <c r="F622" s="1087">
        <v>143</v>
      </c>
      <c r="G622" s="1087" t="s">
        <v>711</v>
      </c>
      <c r="H622" s="1089">
        <v>1</v>
      </c>
      <c r="I622">
        <v>21801</v>
      </c>
      <c r="J622">
        <v>1</v>
      </c>
      <c r="K622">
        <v>2020</v>
      </c>
      <c r="L622" s="1090">
        <v>2</v>
      </c>
      <c r="M622" s="1090">
        <v>2</v>
      </c>
      <c r="N622" t="s">
        <v>2419</v>
      </c>
      <c r="O622">
        <v>13</v>
      </c>
      <c r="P622">
        <v>0</v>
      </c>
      <c r="Q622">
        <v>0</v>
      </c>
      <c r="R622">
        <v>0</v>
      </c>
      <c r="S622">
        <v>0</v>
      </c>
      <c r="T622">
        <v>0</v>
      </c>
      <c r="U622" s="1091">
        <v>0</v>
      </c>
      <c r="V622" s="1091">
        <v>2686</v>
      </c>
    </row>
    <row r="623" spans="1:22" x14ac:dyDescent="0.25">
      <c r="A623">
        <v>4088200100</v>
      </c>
      <c r="B623" s="1087">
        <v>2</v>
      </c>
      <c r="C623" s="1087">
        <v>5</v>
      </c>
      <c r="D623" s="1088">
        <v>2</v>
      </c>
      <c r="E623" s="1087" t="s">
        <v>2418</v>
      </c>
      <c r="F623" s="1087">
        <v>143</v>
      </c>
      <c r="G623" s="1087" t="s">
        <v>711</v>
      </c>
      <c r="H623" s="1089">
        <v>1</v>
      </c>
      <c r="I623">
        <v>21801</v>
      </c>
      <c r="J623">
        <v>1</v>
      </c>
      <c r="K623">
        <v>2020</v>
      </c>
      <c r="L623" s="1090">
        <v>2</v>
      </c>
      <c r="M623" s="1090">
        <v>2</v>
      </c>
      <c r="N623" t="s">
        <v>2419</v>
      </c>
      <c r="O623">
        <v>13</v>
      </c>
      <c r="P623">
        <v>0</v>
      </c>
      <c r="Q623">
        <v>0</v>
      </c>
      <c r="R623">
        <v>0</v>
      </c>
      <c r="S623">
        <v>0</v>
      </c>
      <c r="T623">
        <v>0</v>
      </c>
      <c r="U623" s="1091">
        <v>2686</v>
      </c>
      <c r="V623" s="1091">
        <v>0</v>
      </c>
    </row>
    <row r="624" spans="1:22" x14ac:dyDescent="0.25">
      <c r="A624">
        <v>4088200100</v>
      </c>
      <c r="B624" s="1087">
        <v>2</v>
      </c>
      <c r="C624" s="1087">
        <v>5</v>
      </c>
      <c r="D624" s="1088">
        <v>2</v>
      </c>
      <c r="E624" s="1087" t="s">
        <v>2418</v>
      </c>
      <c r="F624" s="1087">
        <v>143</v>
      </c>
      <c r="G624" s="1087" t="s">
        <v>711</v>
      </c>
      <c r="H624" s="1089">
        <v>1</v>
      </c>
      <c r="I624">
        <v>21801</v>
      </c>
      <c r="J624">
        <v>1</v>
      </c>
      <c r="K624">
        <v>2020</v>
      </c>
      <c r="L624" s="1090">
        <v>2</v>
      </c>
      <c r="M624" s="1090">
        <v>2</v>
      </c>
      <c r="N624" t="s">
        <v>2419</v>
      </c>
      <c r="O624">
        <v>13</v>
      </c>
      <c r="P624">
        <v>0</v>
      </c>
      <c r="Q624">
        <v>0</v>
      </c>
      <c r="R624">
        <v>0</v>
      </c>
      <c r="S624">
        <v>0</v>
      </c>
      <c r="T624">
        <v>0</v>
      </c>
      <c r="U624" s="1091">
        <v>0</v>
      </c>
      <c r="V624" s="1091">
        <v>0</v>
      </c>
    </row>
    <row r="625" spans="1:22" x14ac:dyDescent="0.25">
      <c r="A625">
        <v>4088200100</v>
      </c>
      <c r="B625" s="1087">
        <v>2</v>
      </c>
      <c r="C625" s="1087">
        <v>5</v>
      </c>
      <c r="D625" s="1088">
        <v>2</v>
      </c>
      <c r="E625" s="1087" t="s">
        <v>2418</v>
      </c>
      <c r="F625" s="1087">
        <v>143</v>
      </c>
      <c r="G625" s="1087" t="s">
        <v>711</v>
      </c>
      <c r="H625" s="1089">
        <v>1</v>
      </c>
      <c r="I625">
        <v>21801</v>
      </c>
      <c r="J625">
        <v>1</v>
      </c>
      <c r="K625">
        <v>2020</v>
      </c>
      <c r="L625" s="1090">
        <v>2</v>
      </c>
      <c r="M625" s="1090">
        <v>2</v>
      </c>
      <c r="N625" t="s">
        <v>2419</v>
      </c>
      <c r="O625">
        <v>13</v>
      </c>
      <c r="P625">
        <v>0</v>
      </c>
      <c r="Q625">
        <v>0</v>
      </c>
      <c r="R625">
        <v>0</v>
      </c>
      <c r="S625">
        <v>0</v>
      </c>
      <c r="T625">
        <v>0</v>
      </c>
      <c r="U625" s="1091">
        <v>0</v>
      </c>
      <c r="V625" s="1091">
        <v>0</v>
      </c>
    </row>
    <row r="626" spans="1:22" x14ac:dyDescent="0.25">
      <c r="A626">
        <v>4088200100</v>
      </c>
      <c r="B626" s="1087">
        <v>2</v>
      </c>
      <c r="C626" s="1087">
        <v>5</v>
      </c>
      <c r="D626" s="1088">
        <v>2</v>
      </c>
      <c r="E626" s="1087" t="s">
        <v>2418</v>
      </c>
      <c r="F626" s="1087">
        <v>143</v>
      </c>
      <c r="G626" s="1087" t="s">
        <v>711</v>
      </c>
      <c r="H626" s="1089">
        <v>1</v>
      </c>
      <c r="I626">
        <v>21801</v>
      </c>
      <c r="J626">
        <v>1</v>
      </c>
      <c r="K626">
        <v>2020</v>
      </c>
      <c r="L626" s="1090">
        <v>2</v>
      </c>
      <c r="M626" s="1090">
        <v>2</v>
      </c>
      <c r="N626" t="s">
        <v>2419</v>
      </c>
      <c r="O626">
        <v>13</v>
      </c>
      <c r="P626">
        <v>0</v>
      </c>
      <c r="Q626">
        <v>0</v>
      </c>
      <c r="R626">
        <v>0</v>
      </c>
      <c r="S626">
        <v>2686</v>
      </c>
      <c r="T626">
        <v>2686</v>
      </c>
      <c r="U626" s="1091">
        <v>0</v>
      </c>
      <c r="V626" s="1091">
        <v>0</v>
      </c>
    </row>
    <row r="627" spans="1:22" x14ac:dyDescent="0.25">
      <c r="A627">
        <v>4088200100</v>
      </c>
      <c r="B627" s="1087">
        <v>2</v>
      </c>
      <c r="C627" s="1087">
        <v>5</v>
      </c>
      <c r="D627" s="1088">
        <v>2</v>
      </c>
      <c r="E627" s="1087" t="s">
        <v>2418</v>
      </c>
      <c r="F627" s="1087">
        <v>143</v>
      </c>
      <c r="G627" s="1087" t="s">
        <v>711</v>
      </c>
      <c r="H627" s="1089">
        <v>1</v>
      </c>
      <c r="I627">
        <v>21801</v>
      </c>
      <c r="J627">
        <v>1</v>
      </c>
      <c r="K627">
        <v>2020</v>
      </c>
      <c r="L627" s="1090">
        <v>2</v>
      </c>
      <c r="M627" s="1090">
        <v>2</v>
      </c>
      <c r="N627" t="s">
        <v>2419</v>
      </c>
      <c r="O627">
        <v>13</v>
      </c>
      <c r="P627">
        <v>0</v>
      </c>
      <c r="Q627">
        <v>2686</v>
      </c>
      <c r="R627">
        <v>2686</v>
      </c>
      <c r="S627">
        <v>0</v>
      </c>
      <c r="T627">
        <v>0</v>
      </c>
      <c r="U627" s="1091">
        <v>0</v>
      </c>
      <c r="V627" s="1091">
        <v>0</v>
      </c>
    </row>
    <row r="628" spans="1:22" x14ac:dyDescent="0.25">
      <c r="A628">
        <v>4088200100</v>
      </c>
      <c r="B628" s="1087">
        <v>2</v>
      </c>
      <c r="C628" s="1087">
        <v>5</v>
      </c>
      <c r="D628" s="1088">
        <v>2</v>
      </c>
      <c r="E628" s="1087" t="s">
        <v>2418</v>
      </c>
      <c r="F628" s="1087">
        <v>143</v>
      </c>
      <c r="G628" s="1087" t="s">
        <v>711</v>
      </c>
      <c r="H628" s="1089">
        <v>1</v>
      </c>
      <c r="I628">
        <v>21801</v>
      </c>
      <c r="J628">
        <v>1</v>
      </c>
      <c r="K628">
        <v>2020</v>
      </c>
      <c r="L628" s="1090">
        <v>2</v>
      </c>
      <c r="M628" s="1090">
        <v>2</v>
      </c>
      <c r="N628" t="s">
        <v>2419</v>
      </c>
      <c r="O628">
        <v>13</v>
      </c>
      <c r="P628">
        <v>0</v>
      </c>
      <c r="Q628">
        <v>0</v>
      </c>
      <c r="R628">
        <v>0</v>
      </c>
      <c r="S628">
        <v>0</v>
      </c>
      <c r="T628">
        <v>0</v>
      </c>
      <c r="U628" s="1091">
        <v>0</v>
      </c>
      <c r="V628" s="1091">
        <v>1343</v>
      </c>
    </row>
    <row r="629" spans="1:22" x14ac:dyDescent="0.25">
      <c r="A629">
        <v>4088200100</v>
      </c>
      <c r="B629" s="1087">
        <v>2</v>
      </c>
      <c r="C629" s="1087">
        <v>5</v>
      </c>
      <c r="D629" s="1088">
        <v>2</v>
      </c>
      <c r="E629" s="1087" t="s">
        <v>2418</v>
      </c>
      <c r="F629" s="1087">
        <v>143</v>
      </c>
      <c r="G629" s="1087" t="s">
        <v>711</v>
      </c>
      <c r="H629" s="1089">
        <v>1</v>
      </c>
      <c r="I629">
        <v>21801</v>
      </c>
      <c r="J629">
        <v>1</v>
      </c>
      <c r="K629">
        <v>2020</v>
      </c>
      <c r="L629" s="1090">
        <v>2</v>
      </c>
      <c r="M629" s="1090">
        <v>2</v>
      </c>
      <c r="N629" t="s">
        <v>2419</v>
      </c>
      <c r="O629">
        <v>13</v>
      </c>
      <c r="P629">
        <v>0</v>
      </c>
      <c r="Q629">
        <v>0</v>
      </c>
      <c r="R629">
        <v>0</v>
      </c>
      <c r="S629">
        <v>0</v>
      </c>
      <c r="T629">
        <v>0</v>
      </c>
      <c r="U629" s="1091">
        <v>1343</v>
      </c>
      <c r="V629" s="1091">
        <v>0</v>
      </c>
    </row>
    <row r="630" spans="1:22" x14ac:dyDescent="0.25">
      <c r="A630">
        <v>4088200100</v>
      </c>
      <c r="B630" s="1087">
        <v>2</v>
      </c>
      <c r="C630" s="1087">
        <v>5</v>
      </c>
      <c r="D630" s="1088">
        <v>2</v>
      </c>
      <c r="E630" s="1087" t="s">
        <v>2418</v>
      </c>
      <c r="F630" s="1087">
        <v>143</v>
      </c>
      <c r="G630" s="1087" t="s">
        <v>711</v>
      </c>
      <c r="H630" s="1089">
        <v>1</v>
      </c>
      <c r="I630">
        <v>21801</v>
      </c>
      <c r="J630">
        <v>1</v>
      </c>
      <c r="K630">
        <v>2020</v>
      </c>
      <c r="L630" s="1090">
        <v>2</v>
      </c>
      <c r="M630" s="1090">
        <v>2</v>
      </c>
      <c r="N630" t="s">
        <v>2419</v>
      </c>
      <c r="O630">
        <v>13</v>
      </c>
      <c r="P630">
        <v>0</v>
      </c>
      <c r="Q630">
        <v>0</v>
      </c>
      <c r="R630">
        <v>0</v>
      </c>
      <c r="S630">
        <v>1343</v>
      </c>
      <c r="T630">
        <v>1343</v>
      </c>
      <c r="U630" s="1091">
        <v>0</v>
      </c>
      <c r="V630" s="1091">
        <v>0</v>
      </c>
    </row>
    <row r="631" spans="1:22" x14ac:dyDescent="0.25">
      <c r="A631">
        <v>4088200100</v>
      </c>
      <c r="B631" s="1087">
        <v>2</v>
      </c>
      <c r="C631" s="1087">
        <v>5</v>
      </c>
      <c r="D631" s="1088">
        <v>2</v>
      </c>
      <c r="E631" s="1087" t="s">
        <v>2418</v>
      </c>
      <c r="F631" s="1087">
        <v>143</v>
      </c>
      <c r="G631" s="1087" t="s">
        <v>711</v>
      </c>
      <c r="H631" s="1089">
        <v>1</v>
      </c>
      <c r="I631">
        <v>21801</v>
      </c>
      <c r="J631">
        <v>1</v>
      </c>
      <c r="K631">
        <v>2020</v>
      </c>
      <c r="L631" s="1090">
        <v>2</v>
      </c>
      <c r="M631" s="1090">
        <v>2</v>
      </c>
      <c r="N631" t="s">
        <v>2419</v>
      </c>
      <c r="O631">
        <v>13</v>
      </c>
      <c r="P631">
        <v>0</v>
      </c>
      <c r="Q631">
        <v>1343</v>
      </c>
      <c r="R631">
        <v>1343</v>
      </c>
      <c r="S631">
        <v>0</v>
      </c>
      <c r="T631">
        <v>0</v>
      </c>
      <c r="U631" s="1091">
        <v>0</v>
      </c>
      <c r="V631" s="1091">
        <v>0</v>
      </c>
    </row>
    <row r="632" spans="1:22" x14ac:dyDescent="0.25">
      <c r="A632">
        <v>4088200100</v>
      </c>
      <c r="B632" s="1087">
        <v>2</v>
      </c>
      <c r="C632" s="1087">
        <v>5</v>
      </c>
      <c r="D632" s="1088">
        <v>2</v>
      </c>
      <c r="E632" s="1087" t="s">
        <v>2418</v>
      </c>
      <c r="F632" s="1087">
        <v>143</v>
      </c>
      <c r="G632" s="1087" t="s">
        <v>711</v>
      </c>
      <c r="H632" s="1089">
        <v>1</v>
      </c>
      <c r="I632">
        <v>21801</v>
      </c>
      <c r="J632">
        <v>1</v>
      </c>
      <c r="K632">
        <v>2020</v>
      </c>
      <c r="L632" s="1090">
        <v>2</v>
      </c>
      <c r="M632" s="1090">
        <v>2</v>
      </c>
      <c r="N632" t="s">
        <v>2419</v>
      </c>
      <c r="O632">
        <v>13</v>
      </c>
      <c r="P632">
        <v>0</v>
      </c>
      <c r="Q632">
        <v>0</v>
      </c>
      <c r="R632">
        <v>0</v>
      </c>
      <c r="S632">
        <v>0</v>
      </c>
      <c r="T632">
        <v>0</v>
      </c>
      <c r="U632" s="1091">
        <v>0</v>
      </c>
      <c r="V632" s="1091">
        <v>0</v>
      </c>
    </row>
    <row r="633" spans="1:22" x14ac:dyDescent="0.25">
      <c r="A633">
        <v>4088200100</v>
      </c>
      <c r="B633" s="1087">
        <v>2</v>
      </c>
      <c r="C633" s="1087">
        <v>5</v>
      </c>
      <c r="D633" s="1088">
        <v>2</v>
      </c>
      <c r="E633" s="1087" t="s">
        <v>2418</v>
      </c>
      <c r="F633" s="1087">
        <v>143</v>
      </c>
      <c r="G633" s="1087" t="s">
        <v>711</v>
      </c>
      <c r="H633" s="1089">
        <v>1</v>
      </c>
      <c r="I633">
        <v>21801</v>
      </c>
      <c r="J633">
        <v>1</v>
      </c>
      <c r="K633">
        <v>2020</v>
      </c>
      <c r="L633" s="1090">
        <v>2</v>
      </c>
      <c r="M633" s="1090">
        <v>2</v>
      </c>
      <c r="N633" t="s">
        <v>2419</v>
      </c>
      <c r="O633">
        <v>13</v>
      </c>
      <c r="P633">
        <v>0</v>
      </c>
      <c r="Q633">
        <v>0</v>
      </c>
      <c r="R633">
        <v>0</v>
      </c>
      <c r="S633">
        <v>0</v>
      </c>
      <c r="T633">
        <v>0</v>
      </c>
      <c r="U633" s="1091">
        <v>0</v>
      </c>
      <c r="V633" s="1091">
        <v>0</v>
      </c>
    </row>
    <row r="634" spans="1:22" x14ac:dyDescent="0.25">
      <c r="A634">
        <v>4088200100</v>
      </c>
      <c r="B634" s="1087">
        <v>2</v>
      </c>
      <c r="C634" s="1087">
        <v>5</v>
      </c>
      <c r="D634" s="1088">
        <v>2</v>
      </c>
      <c r="E634" s="1087" t="s">
        <v>2418</v>
      </c>
      <c r="F634" s="1087">
        <v>143</v>
      </c>
      <c r="G634" s="1087" t="s">
        <v>711</v>
      </c>
      <c r="H634" s="1089">
        <v>1</v>
      </c>
      <c r="I634">
        <v>21801</v>
      </c>
      <c r="J634">
        <v>1</v>
      </c>
      <c r="K634">
        <v>2020</v>
      </c>
      <c r="L634" s="1090">
        <v>2</v>
      </c>
      <c r="M634" s="1090">
        <v>2</v>
      </c>
      <c r="N634" t="s">
        <v>2419</v>
      </c>
      <c r="O634">
        <v>13</v>
      </c>
      <c r="P634">
        <v>0</v>
      </c>
      <c r="Q634">
        <v>0</v>
      </c>
      <c r="R634">
        <v>0</v>
      </c>
      <c r="S634">
        <v>0</v>
      </c>
      <c r="T634">
        <v>0</v>
      </c>
      <c r="U634" s="1091">
        <v>0</v>
      </c>
      <c r="V634" s="1091">
        <v>1343</v>
      </c>
    </row>
    <row r="635" spans="1:22" x14ac:dyDescent="0.25">
      <c r="A635">
        <v>4088200100</v>
      </c>
      <c r="B635" s="1087">
        <v>2</v>
      </c>
      <c r="C635" s="1087">
        <v>5</v>
      </c>
      <c r="D635" s="1088">
        <v>2</v>
      </c>
      <c r="E635" s="1087" t="s">
        <v>2418</v>
      </c>
      <c r="F635" s="1087">
        <v>143</v>
      </c>
      <c r="G635" s="1087" t="s">
        <v>711</v>
      </c>
      <c r="H635" s="1089">
        <v>1</v>
      </c>
      <c r="I635">
        <v>21801</v>
      </c>
      <c r="J635">
        <v>1</v>
      </c>
      <c r="K635">
        <v>2020</v>
      </c>
      <c r="L635" s="1090">
        <v>2</v>
      </c>
      <c r="M635" s="1090">
        <v>2</v>
      </c>
      <c r="N635" t="s">
        <v>2419</v>
      </c>
      <c r="O635">
        <v>13</v>
      </c>
      <c r="P635">
        <v>0</v>
      </c>
      <c r="Q635">
        <v>0</v>
      </c>
      <c r="R635">
        <v>0</v>
      </c>
      <c r="S635">
        <v>0</v>
      </c>
      <c r="T635">
        <v>0</v>
      </c>
      <c r="U635" s="1091">
        <v>1343</v>
      </c>
      <c r="V635" s="1091">
        <v>0</v>
      </c>
    </row>
    <row r="636" spans="1:22" x14ac:dyDescent="0.25">
      <c r="A636">
        <v>4088200100</v>
      </c>
      <c r="B636" s="1087">
        <v>2</v>
      </c>
      <c r="C636" s="1087">
        <v>5</v>
      </c>
      <c r="D636" s="1088">
        <v>2</v>
      </c>
      <c r="E636" s="1087" t="s">
        <v>2418</v>
      </c>
      <c r="F636" s="1087">
        <v>143</v>
      </c>
      <c r="G636" s="1087" t="s">
        <v>711</v>
      </c>
      <c r="H636" s="1089">
        <v>1</v>
      </c>
      <c r="I636">
        <v>21801</v>
      </c>
      <c r="J636">
        <v>1</v>
      </c>
      <c r="K636">
        <v>2020</v>
      </c>
      <c r="L636" s="1090">
        <v>2</v>
      </c>
      <c r="M636" s="1090">
        <v>2</v>
      </c>
      <c r="N636" t="s">
        <v>2419</v>
      </c>
      <c r="O636">
        <v>13</v>
      </c>
      <c r="P636">
        <v>0</v>
      </c>
      <c r="Q636">
        <v>0</v>
      </c>
      <c r="R636">
        <v>0</v>
      </c>
      <c r="S636">
        <v>0</v>
      </c>
      <c r="T636">
        <v>0</v>
      </c>
      <c r="U636" s="1091">
        <v>0</v>
      </c>
      <c r="V636" s="1091">
        <v>0</v>
      </c>
    </row>
    <row r="637" spans="1:22" x14ac:dyDescent="0.25">
      <c r="A637">
        <v>4088200100</v>
      </c>
      <c r="B637" s="1087">
        <v>2</v>
      </c>
      <c r="C637" s="1087">
        <v>5</v>
      </c>
      <c r="D637" s="1088">
        <v>2</v>
      </c>
      <c r="E637" s="1087" t="s">
        <v>2418</v>
      </c>
      <c r="F637" s="1087">
        <v>143</v>
      </c>
      <c r="G637" s="1087" t="s">
        <v>711</v>
      </c>
      <c r="H637" s="1089">
        <v>1</v>
      </c>
      <c r="I637">
        <v>21801</v>
      </c>
      <c r="J637">
        <v>1</v>
      </c>
      <c r="K637">
        <v>2020</v>
      </c>
      <c r="L637" s="1090">
        <v>2</v>
      </c>
      <c r="M637" s="1090">
        <v>2</v>
      </c>
      <c r="N637" t="s">
        <v>2419</v>
      </c>
      <c r="O637">
        <v>13</v>
      </c>
      <c r="P637">
        <v>0</v>
      </c>
      <c r="Q637">
        <v>0</v>
      </c>
      <c r="R637">
        <v>0</v>
      </c>
      <c r="S637">
        <v>0</v>
      </c>
      <c r="T637">
        <v>0</v>
      </c>
      <c r="U637" s="1091">
        <v>0</v>
      </c>
      <c r="V637" s="1091">
        <v>0</v>
      </c>
    </row>
    <row r="638" spans="1:22" x14ac:dyDescent="0.25">
      <c r="A638">
        <v>4088200100</v>
      </c>
      <c r="B638" s="1087">
        <v>2</v>
      </c>
      <c r="C638" s="1087">
        <v>5</v>
      </c>
      <c r="D638" s="1088">
        <v>2</v>
      </c>
      <c r="E638" s="1087" t="s">
        <v>2418</v>
      </c>
      <c r="F638" s="1087">
        <v>143</v>
      </c>
      <c r="G638" s="1087" t="s">
        <v>711</v>
      </c>
      <c r="H638" s="1089">
        <v>1</v>
      </c>
      <c r="I638">
        <v>21801</v>
      </c>
      <c r="J638">
        <v>1</v>
      </c>
      <c r="K638">
        <v>2020</v>
      </c>
      <c r="L638" s="1090">
        <v>2</v>
      </c>
      <c r="M638" s="1090">
        <v>2</v>
      </c>
      <c r="N638" t="s">
        <v>2419</v>
      </c>
      <c r="O638">
        <v>13</v>
      </c>
      <c r="P638">
        <v>0</v>
      </c>
      <c r="Q638">
        <v>0</v>
      </c>
      <c r="R638">
        <v>0</v>
      </c>
      <c r="S638">
        <v>1343</v>
      </c>
      <c r="T638">
        <v>1343</v>
      </c>
      <c r="U638" s="1091">
        <v>0</v>
      </c>
      <c r="V638" s="1091">
        <v>0</v>
      </c>
    </row>
    <row r="639" spans="1:22" x14ac:dyDescent="0.25">
      <c r="A639">
        <v>4088200100</v>
      </c>
      <c r="B639" s="1087">
        <v>2</v>
      </c>
      <c r="C639" s="1087">
        <v>5</v>
      </c>
      <c r="D639" s="1088">
        <v>2</v>
      </c>
      <c r="E639" s="1087" t="s">
        <v>2418</v>
      </c>
      <c r="F639" s="1087">
        <v>143</v>
      </c>
      <c r="G639" s="1087" t="s">
        <v>711</v>
      </c>
      <c r="H639" s="1089">
        <v>1</v>
      </c>
      <c r="I639">
        <v>21801</v>
      </c>
      <c r="J639">
        <v>1</v>
      </c>
      <c r="K639">
        <v>2020</v>
      </c>
      <c r="L639" s="1090">
        <v>2</v>
      </c>
      <c r="M639" s="1090">
        <v>2</v>
      </c>
      <c r="N639" t="s">
        <v>2419</v>
      </c>
      <c r="O639">
        <v>13</v>
      </c>
      <c r="P639">
        <v>0</v>
      </c>
      <c r="Q639">
        <v>1343</v>
      </c>
      <c r="R639">
        <v>1343</v>
      </c>
      <c r="S639">
        <v>0</v>
      </c>
      <c r="T639">
        <v>0</v>
      </c>
      <c r="U639" s="1091">
        <v>0</v>
      </c>
      <c r="V639" s="1091">
        <v>0</v>
      </c>
    </row>
    <row r="640" spans="1:22" x14ac:dyDescent="0.25">
      <c r="A640">
        <v>4088200100</v>
      </c>
      <c r="B640" s="1087">
        <v>2</v>
      </c>
      <c r="C640" s="1087">
        <v>5</v>
      </c>
      <c r="D640" s="1088">
        <v>2</v>
      </c>
      <c r="E640" s="1087" t="s">
        <v>2418</v>
      </c>
      <c r="F640" s="1087">
        <v>143</v>
      </c>
      <c r="G640" s="1087" t="s">
        <v>711</v>
      </c>
      <c r="H640" s="1089">
        <v>1</v>
      </c>
      <c r="I640">
        <v>21801</v>
      </c>
      <c r="J640">
        <v>1</v>
      </c>
      <c r="K640">
        <v>2020</v>
      </c>
      <c r="L640" s="1090">
        <v>2</v>
      </c>
      <c r="M640" s="1090">
        <v>2</v>
      </c>
      <c r="N640" t="s">
        <v>2419</v>
      </c>
      <c r="O640">
        <v>13</v>
      </c>
      <c r="P640">
        <v>0</v>
      </c>
      <c r="Q640">
        <v>0</v>
      </c>
      <c r="R640">
        <v>0</v>
      </c>
      <c r="S640">
        <v>0</v>
      </c>
      <c r="T640">
        <v>0</v>
      </c>
      <c r="U640" s="1091">
        <v>0</v>
      </c>
      <c r="V640" s="1091">
        <v>1343</v>
      </c>
    </row>
    <row r="641" spans="1:22" x14ac:dyDescent="0.25">
      <c r="A641">
        <v>4088200100</v>
      </c>
      <c r="B641" s="1087">
        <v>2</v>
      </c>
      <c r="C641" s="1087">
        <v>5</v>
      </c>
      <c r="D641" s="1088">
        <v>2</v>
      </c>
      <c r="E641" s="1087" t="s">
        <v>2418</v>
      </c>
      <c r="F641" s="1087">
        <v>143</v>
      </c>
      <c r="G641" s="1087" t="s">
        <v>711</v>
      </c>
      <c r="H641" s="1089">
        <v>1</v>
      </c>
      <c r="I641">
        <v>21801</v>
      </c>
      <c r="J641">
        <v>1</v>
      </c>
      <c r="K641">
        <v>2020</v>
      </c>
      <c r="L641" s="1090">
        <v>2</v>
      </c>
      <c r="M641" s="1090">
        <v>2</v>
      </c>
      <c r="N641" t="s">
        <v>2419</v>
      </c>
      <c r="O641">
        <v>13</v>
      </c>
      <c r="P641">
        <v>0</v>
      </c>
      <c r="Q641">
        <v>0</v>
      </c>
      <c r="R641">
        <v>0</v>
      </c>
      <c r="S641">
        <v>0</v>
      </c>
      <c r="T641">
        <v>0</v>
      </c>
      <c r="U641" s="1091">
        <v>1343</v>
      </c>
      <c r="V641" s="1091">
        <v>0</v>
      </c>
    </row>
    <row r="642" spans="1:22" x14ac:dyDescent="0.25">
      <c r="A642">
        <v>4088200100</v>
      </c>
      <c r="B642" s="1087">
        <v>2</v>
      </c>
      <c r="C642" s="1087">
        <v>5</v>
      </c>
      <c r="D642" s="1088">
        <v>2</v>
      </c>
      <c r="E642" s="1087" t="s">
        <v>2418</v>
      </c>
      <c r="F642" s="1087">
        <v>143</v>
      </c>
      <c r="G642" s="1087" t="s">
        <v>711</v>
      </c>
      <c r="H642" s="1089">
        <v>1</v>
      </c>
      <c r="I642">
        <v>21801</v>
      </c>
      <c r="J642">
        <v>1</v>
      </c>
      <c r="K642">
        <v>2020</v>
      </c>
      <c r="L642" s="1090">
        <v>2</v>
      </c>
      <c r="M642" s="1090">
        <v>2</v>
      </c>
      <c r="N642" t="s">
        <v>2419</v>
      </c>
      <c r="O642">
        <v>13</v>
      </c>
      <c r="P642">
        <v>0</v>
      </c>
      <c r="Q642">
        <v>0</v>
      </c>
      <c r="R642">
        <v>0</v>
      </c>
      <c r="S642">
        <v>0</v>
      </c>
      <c r="T642">
        <v>0</v>
      </c>
      <c r="U642" s="1091">
        <v>0</v>
      </c>
      <c r="V642" s="1091">
        <v>0</v>
      </c>
    </row>
    <row r="643" spans="1:22" x14ac:dyDescent="0.25">
      <c r="A643">
        <v>4088200100</v>
      </c>
      <c r="B643" s="1087">
        <v>2</v>
      </c>
      <c r="C643" s="1087">
        <v>5</v>
      </c>
      <c r="D643" s="1088">
        <v>2</v>
      </c>
      <c r="E643" s="1087" t="s">
        <v>2418</v>
      </c>
      <c r="F643" s="1087">
        <v>143</v>
      </c>
      <c r="G643" s="1087" t="s">
        <v>711</v>
      </c>
      <c r="H643" s="1089">
        <v>1</v>
      </c>
      <c r="I643">
        <v>21801</v>
      </c>
      <c r="J643">
        <v>1</v>
      </c>
      <c r="K643">
        <v>2020</v>
      </c>
      <c r="L643" s="1090">
        <v>2</v>
      </c>
      <c r="M643" s="1090">
        <v>2</v>
      </c>
      <c r="N643" t="s">
        <v>2419</v>
      </c>
      <c r="O643">
        <v>13</v>
      </c>
      <c r="P643">
        <v>0</v>
      </c>
      <c r="Q643">
        <v>0</v>
      </c>
      <c r="R643">
        <v>0</v>
      </c>
      <c r="S643">
        <v>0</v>
      </c>
      <c r="T643">
        <v>0</v>
      </c>
      <c r="U643" s="1091">
        <v>0</v>
      </c>
      <c r="V643" s="1091">
        <v>0</v>
      </c>
    </row>
    <row r="644" spans="1:22" x14ac:dyDescent="0.25">
      <c r="A644">
        <v>4088200100</v>
      </c>
      <c r="B644" s="1087">
        <v>2</v>
      </c>
      <c r="C644" s="1087">
        <v>5</v>
      </c>
      <c r="D644" s="1088">
        <v>2</v>
      </c>
      <c r="E644" s="1087" t="s">
        <v>2418</v>
      </c>
      <c r="F644" s="1087">
        <v>143</v>
      </c>
      <c r="G644" s="1087" t="s">
        <v>711</v>
      </c>
      <c r="H644" s="1089">
        <v>1</v>
      </c>
      <c r="I644">
        <v>21801</v>
      </c>
      <c r="J644">
        <v>1</v>
      </c>
      <c r="K644">
        <v>2020</v>
      </c>
      <c r="L644" s="1090">
        <v>2</v>
      </c>
      <c r="M644" s="1090">
        <v>2</v>
      </c>
      <c r="N644" t="s">
        <v>2419</v>
      </c>
      <c r="O644">
        <v>13</v>
      </c>
      <c r="P644">
        <v>0</v>
      </c>
      <c r="Q644">
        <v>0</v>
      </c>
      <c r="R644">
        <v>0</v>
      </c>
      <c r="S644">
        <v>1343</v>
      </c>
      <c r="T644">
        <v>1343</v>
      </c>
      <c r="U644" s="1091">
        <v>0</v>
      </c>
      <c r="V644" s="1091">
        <v>0</v>
      </c>
    </row>
    <row r="645" spans="1:22" x14ac:dyDescent="0.25">
      <c r="A645">
        <v>4088200100</v>
      </c>
      <c r="B645" s="1087">
        <v>2</v>
      </c>
      <c r="C645" s="1087">
        <v>5</v>
      </c>
      <c r="D645" s="1088">
        <v>2</v>
      </c>
      <c r="E645" s="1087" t="s">
        <v>2418</v>
      </c>
      <c r="F645" s="1087">
        <v>143</v>
      </c>
      <c r="G645" s="1087" t="s">
        <v>711</v>
      </c>
      <c r="H645" s="1089">
        <v>1</v>
      </c>
      <c r="I645">
        <v>21801</v>
      </c>
      <c r="J645">
        <v>1</v>
      </c>
      <c r="K645">
        <v>2020</v>
      </c>
      <c r="L645" s="1090">
        <v>2</v>
      </c>
      <c r="M645" s="1090">
        <v>2</v>
      </c>
      <c r="N645" t="s">
        <v>2419</v>
      </c>
      <c r="O645">
        <v>13</v>
      </c>
      <c r="P645">
        <v>0</v>
      </c>
      <c r="Q645">
        <v>1343</v>
      </c>
      <c r="R645">
        <v>1343</v>
      </c>
      <c r="S645">
        <v>0</v>
      </c>
      <c r="T645">
        <v>0</v>
      </c>
      <c r="U645" s="1091">
        <v>0</v>
      </c>
      <c r="V645" s="1091">
        <v>0</v>
      </c>
    </row>
    <row r="646" spans="1:22" x14ac:dyDescent="0.25">
      <c r="A646">
        <v>4088200100</v>
      </c>
      <c r="B646" s="1087">
        <v>2</v>
      </c>
      <c r="C646" s="1087">
        <v>5</v>
      </c>
      <c r="D646" s="1088">
        <v>2</v>
      </c>
      <c r="E646" s="1087" t="s">
        <v>2418</v>
      </c>
      <c r="F646" s="1087">
        <v>143</v>
      </c>
      <c r="G646" s="1087" t="s">
        <v>711</v>
      </c>
      <c r="H646" s="1089">
        <v>1</v>
      </c>
      <c r="I646">
        <v>21801</v>
      </c>
      <c r="J646">
        <v>1</v>
      </c>
      <c r="K646">
        <v>2020</v>
      </c>
      <c r="L646" s="1090">
        <v>2</v>
      </c>
      <c r="M646" s="1090">
        <v>2</v>
      </c>
      <c r="N646" t="s">
        <v>2419</v>
      </c>
      <c r="O646">
        <v>13</v>
      </c>
      <c r="P646">
        <v>0</v>
      </c>
      <c r="Q646">
        <v>0</v>
      </c>
      <c r="R646">
        <v>0</v>
      </c>
      <c r="S646">
        <v>0</v>
      </c>
      <c r="T646">
        <v>0</v>
      </c>
      <c r="U646" s="1091">
        <v>0</v>
      </c>
      <c r="V646" s="1091">
        <v>1343</v>
      </c>
    </row>
    <row r="647" spans="1:22" x14ac:dyDescent="0.25">
      <c r="A647">
        <v>4088200100</v>
      </c>
      <c r="B647" s="1087">
        <v>2</v>
      </c>
      <c r="C647" s="1087">
        <v>5</v>
      </c>
      <c r="D647" s="1088">
        <v>2</v>
      </c>
      <c r="E647" s="1087" t="s">
        <v>2418</v>
      </c>
      <c r="F647" s="1087">
        <v>143</v>
      </c>
      <c r="G647" s="1087" t="s">
        <v>711</v>
      </c>
      <c r="H647" s="1089">
        <v>1</v>
      </c>
      <c r="I647">
        <v>21801</v>
      </c>
      <c r="J647">
        <v>1</v>
      </c>
      <c r="K647">
        <v>2020</v>
      </c>
      <c r="L647" s="1090">
        <v>2</v>
      </c>
      <c r="M647" s="1090">
        <v>2</v>
      </c>
      <c r="N647" t="s">
        <v>2419</v>
      </c>
      <c r="O647">
        <v>13</v>
      </c>
      <c r="P647">
        <v>0</v>
      </c>
      <c r="Q647">
        <v>0</v>
      </c>
      <c r="R647">
        <v>0</v>
      </c>
      <c r="S647">
        <v>0</v>
      </c>
      <c r="T647">
        <v>0</v>
      </c>
      <c r="U647" s="1091">
        <v>1343</v>
      </c>
      <c r="V647" s="1091">
        <v>0</v>
      </c>
    </row>
    <row r="648" spans="1:22" x14ac:dyDescent="0.25">
      <c r="A648">
        <v>4088200100</v>
      </c>
      <c r="B648" s="1087">
        <v>2</v>
      </c>
      <c r="C648" s="1087">
        <v>5</v>
      </c>
      <c r="D648" s="1088">
        <v>2</v>
      </c>
      <c r="E648" s="1087" t="s">
        <v>2418</v>
      </c>
      <c r="F648" s="1087">
        <v>143</v>
      </c>
      <c r="G648" s="1087" t="s">
        <v>711</v>
      </c>
      <c r="H648" s="1089">
        <v>1</v>
      </c>
      <c r="I648">
        <v>21801</v>
      </c>
      <c r="J648">
        <v>1</v>
      </c>
      <c r="K648">
        <v>2020</v>
      </c>
      <c r="L648" s="1090">
        <v>2</v>
      </c>
      <c r="M648" s="1090">
        <v>2</v>
      </c>
      <c r="N648" t="s">
        <v>2419</v>
      </c>
      <c r="O648">
        <v>13</v>
      </c>
      <c r="P648">
        <v>0</v>
      </c>
      <c r="Q648">
        <v>0</v>
      </c>
      <c r="R648">
        <v>0</v>
      </c>
      <c r="S648">
        <v>0</v>
      </c>
      <c r="T648">
        <v>0</v>
      </c>
      <c r="U648" s="1091">
        <v>0</v>
      </c>
      <c r="V648" s="1091">
        <v>0</v>
      </c>
    </row>
    <row r="649" spans="1:22" x14ac:dyDescent="0.25">
      <c r="A649">
        <v>4088200100</v>
      </c>
      <c r="B649" s="1087">
        <v>2</v>
      </c>
      <c r="C649" s="1087">
        <v>5</v>
      </c>
      <c r="D649" s="1088">
        <v>2</v>
      </c>
      <c r="E649" s="1087" t="s">
        <v>2418</v>
      </c>
      <c r="F649" s="1087">
        <v>143</v>
      </c>
      <c r="G649" s="1087" t="s">
        <v>711</v>
      </c>
      <c r="H649" s="1089">
        <v>1</v>
      </c>
      <c r="I649">
        <v>21801</v>
      </c>
      <c r="J649">
        <v>1</v>
      </c>
      <c r="K649">
        <v>2020</v>
      </c>
      <c r="L649" s="1090">
        <v>2</v>
      </c>
      <c r="M649" s="1090">
        <v>2</v>
      </c>
      <c r="N649" t="s">
        <v>2419</v>
      </c>
      <c r="O649">
        <v>13</v>
      </c>
      <c r="P649">
        <v>0</v>
      </c>
      <c r="Q649">
        <v>0</v>
      </c>
      <c r="R649">
        <v>0</v>
      </c>
      <c r="S649">
        <v>0</v>
      </c>
      <c r="T649">
        <v>0</v>
      </c>
      <c r="U649" s="1091">
        <v>0</v>
      </c>
      <c r="V649" s="1091">
        <v>0</v>
      </c>
    </row>
    <row r="650" spans="1:22" x14ac:dyDescent="0.25">
      <c r="A650">
        <v>4088200100</v>
      </c>
      <c r="B650" s="1087">
        <v>2</v>
      </c>
      <c r="C650" s="1087">
        <v>5</v>
      </c>
      <c r="D650" s="1088">
        <v>2</v>
      </c>
      <c r="E650" s="1087" t="s">
        <v>2418</v>
      </c>
      <c r="F650" s="1087">
        <v>143</v>
      </c>
      <c r="G650" s="1087" t="s">
        <v>711</v>
      </c>
      <c r="H650" s="1089">
        <v>1</v>
      </c>
      <c r="I650">
        <v>21801</v>
      </c>
      <c r="J650">
        <v>1</v>
      </c>
      <c r="K650">
        <v>2020</v>
      </c>
      <c r="L650" s="1090">
        <v>2</v>
      </c>
      <c r="M650" s="1090">
        <v>2</v>
      </c>
      <c r="N650" t="s">
        <v>2419</v>
      </c>
      <c r="O650">
        <v>13</v>
      </c>
      <c r="P650">
        <v>0</v>
      </c>
      <c r="Q650">
        <v>0</v>
      </c>
      <c r="R650">
        <v>0</v>
      </c>
      <c r="S650">
        <v>1343</v>
      </c>
      <c r="T650">
        <v>1343</v>
      </c>
      <c r="U650" s="1091">
        <v>0</v>
      </c>
      <c r="V650" s="1091">
        <v>0</v>
      </c>
    </row>
    <row r="651" spans="1:22" x14ac:dyDescent="0.25">
      <c r="A651">
        <v>4088200100</v>
      </c>
      <c r="B651" s="1087">
        <v>2</v>
      </c>
      <c r="C651" s="1087">
        <v>5</v>
      </c>
      <c r="D651" s="1088">
        <v>2</v>
      </c>
      <c r="E651" s="1087" t="s">
        <v>2418</v>
      </c>
      <c r="F651" s="1087">
        <v>143</v>
      </c>
      <c r="G651" s="1087" t="s">
        <v>711</v>
      </c>
      <c r="H651" s="1089">
        <v>1</v>
      </c>
      <c r="I651">
        <v>21801</v>
      </c>
      <c r="J651">
        <v>1</v>
      </c>
      <c r="K651">
        <v>2020</v>
      </c>
      <c r="L651" s="1090">
        <v>2</v>
      </c>
      <c r="M651" s="1090">
        <v>2</v>
      </c>
      <c r="N651" t="s">
        <v>2419</v>
      </c>
      <c r="O651">
        <v>13</v>
      </c>
      <c r="P651">
        <v>0</v>
      </c>
      <c r="Q651">
        <v>1343</v>
      </c>
      <c r="R651">
        <v>1343</v>
      </c>
      <c r="S651">
        <v>0</v>
      </c>
      <c r="T651">
        <v>0</v>
      </c>
      <c r="U651" s="1091">
        <v>0</v>
      </c>
      <c r="V651" s="1091">
        <v>0</v>
      </c>
    </row>
    <row r="652" spans="1:22" x14ac:dyDescent="0.25">
      <c r="A652">
        <v>4088200100</v>
      </c>
      <c r="B652" s="1087">
        <v>2</v>
      </c>
      <c r="C652" s="1087">
        <v>5</v>
      </c>
      <c r="D652" s="1088">
        <v>2</v>
      </c>
      <c r="E652" s="1087" t="s">
        <v>2418</v>
      </c>
      <c r="F652" s="1087">
        <v>143</v>
      </c>
      <c r="G652" s="1087" t="s">
        <v>711</v>
      </c>
      <c r="H652" s="1089">
        <v>1</v>
      </c>
      <c r="I652">
        <v>21801</v>
      </c>
      <c r="J652">
        <v>1</v>
      </c>
      <c r="K652">
        <v>2020</v>
      </c>
      <c r="L652" s="1090">
        <v>2</v>
      </c>
      <c r="M652" s="1090">
        <v>2</v>
      </c>
      <c r="N652" t="s">
        <v>2419</v>
      </c>
      <c r="O652">
        <v>13</v>
      </c>
      <c r="P652">
        <v>0</v>
      </c>
      <c r="Q652">
        <v>0</v>
      </c>
      <c r="R652">
        <v>0</v>
      </c>
      <c r="S652">
        <v>0</v>
      </c>
      <c r="T652">
        <v>0</v>
      </c>
      <c r="U652" s="1091">
        <v>0</v>
      </c>
      <c r="V652" s="1091">
        <v>2686</v>
      </c>
    </row>
    <row r="653" spans="1:22" x14ac:dyDescent="0.25">
      <c r="A653">
        <v>4088200100</v>
      </c>
      <c r="B653" s="1087">
        <v>2</v>
      </c>
      <c r="C653" s="1087">
        <v>5</v>
      </c>
      <c r="D653" s="1088">
        <v>2</v>
      </c>
      <c r="E653" s="1087" t="s">
        <v>2418</v>
      </c>
      <c r="F653" s="1087">
        <v>143</v>
      </c>
      <c r="G653" s="1087" t="s">
        <v>711</v>
      </c>
      <c r="H653" s="1089">
        <v>1</v>
      </c>
      <c r="I653">
        <v>21801</v>
      </c>
      <c r="J653">
        <v>1</v>
      </c>
      <c r="K653">
        <v>2020</v>
      </c>
      <c r="L653" s="1090">
        <v>2</v>
      </c>
      <c r="M653" s="1090">
        <v>2</v>
      </c>
      <c r="N653" t="s">
        <v>2419</v>
      </c>
      <c r="O653">
        <v>13</v>
      </c>
      <c r="P653">
        <v>0</v>
      </c>
      <c r="Q653">
        <v>0</v>
      </c>
      <c r="R653">
        <v>0</v>
      </c>
      <c r="S653">
        <v>0</v>
      </c>
      <c r="T653">
        <v>0</v>
      </c>
      <c r="U653" s="1091">
        <v>2686</v>
      </c>
      <c r="V653" s="1091">
        <v>0</v>
      </c>
    </row>
    <row r="654" spans="1:22" x14ac:dyDescent="0.25">
      <c r="A654">
        <v>4088200100</v>
      </c>
      <c r="B654" s="1087">
        <v>2</v>
      </c>
      <c r="C654" s="1087">
        <v>5</v>
      </c>
      <c r="D654" s="1088">
        <v>2</v>
      </c>
      <c r="E654" s="1087" t="s">
        <v>2418</v>
      </c>
      <c r="F654" s="1087">
        <v>143</v>
      </c>
      <c r="G654" s="1087" t="s">
        <v>711</v>
      </c>
      <c r="H654" s="1089">
        <v>1</v>
      </c>
      <c r="I654">
        <v>21801</v>
      </c>
      <c r="J654">
        <v>1</v>
      </c>
      <c r="K654">
        <v>2020</v>
      </c>
      <c r="L654" s="1090">
        <v>2</v>
      </c>
      <c r="M654" s="1090">
        <v>2</v>
      </c>
      <c r="N654" t="s">
        <v>2419</v>
      </c>
      <c r="O654">
        <v>13</v>
      </c>
      <c r="P654">
        <v>0</v>
      </c>
      <c r="Q654">
        <v>0</v>
      </c>
      <c r="R654">
        <v>0</v>
      </c>
      <c r="S654">
        <v>0</v>
      </c>
      <c r="T654">
        <v>0</v>
      </c>
      <c r="U654" s="1091">
        <v>0</v>
      </c>
      <c r="V654" s="1091">
        <v>0</v>
      </c>
    </row>
    <row r="655" spans="1:22" x14ac:dyDescent="0.25">
      <c r="A655">
        <v>4088200100</v>
      </c>
      <c r="B655" s="1087">
        <v>2</v>
      </c>
      <c r="C655" s="1087">
        <v>5</v>
      </c>
      <c r="D655" s="1088">
        <v>2</v>
      </c>
      <c r="E655" s="1087" t="s">
        <v>2418</v>
      </c>
      <c r="F655" s="1087">
        <v>143</v>
      </c>
      <c r="G655" s="1087" t="s">
        <v>711</v>
      </c>
      <c r="H655" s="1089">
        <v>1</v>
      </c>
      <c r="I655">
        <v>21801</v>
      </c>
      <c r="J655">
        <v>1</v>
      </c>
      <c r="K655">
        <v>2020</v>
      </c>
      <c r="L655" s="1090">
        <v>2</v>
      </c>
      <c r="M655" s="1090">
        <v>2</v>
      </c>
      <c r="N655" t="s">
        <v>2419</v>
      </c>
      <c r="O655">
        <v>13</v>
      </c>
      <c r="P655">
        <v>0</v>
      </c>
      <c r="Q655">
        <v>0</v>
      </c>
      <c r="R655">
        <v>0</v>
      </c>
      <c r="S655">
        <v>0</v>
      </c>
      <c r="T655">
        <v>0</v>
      </c>
      <c r="U655" s="1091">
        <v>0</v>
      </c>
      <c r="V655" s="1091">
        <v>0</v>
      </c>
    </row>
    <row r="656" spans="1:22" x14ac:dyDescent="0.25">
      <c r="A656">
        <v>4088200100</v>
      </c>
      <c r="B656" s="1087">
        <v>2</v>
      </c>
      <c r="C656" s="1087">
        <v>5</v>
      </c>
      <c r="D656" s="1088">
        <v>2</v>
      </c>
      <c r="E656" s="1087" t="s">
        <v>2418</v>
      </c>
      <c r="F656" s="1087">
        <v>143</v>
      </c>
      <c r="G656" s="1087" t="s">
        <v>711</v>
      </c>
      <c r="H656" s="1089">
        <v>1</v>
      </c>
      <c r="I656">
        <v>21801</v>
      </c>
      <c r="J656">
        <v>1</v>
      </c>
      <c r="K656">
        <v>2020</v>
      </c>
      <c r="L656" s="1090">
        <v>2</v>
      </c>
      <c r="M656" s="1090">
        <v>2</v>
      </c>
      <c r="N656" t="s">
        <v>2419</v>
      </c>
      <c r="O656">
        <v>13</v>
      </c>
      <c r="P656">
        <v>0</v>
      </c>
      <c r="Q656">
        <v>0</v>
      </c>
      <c r="R656">
        <v>0</v>
      </c>
      <c r="S656">
        <v>2686</v>
      </c>
      <c r="T656">
        <v>2686</v>
      </c>
      <c r="U656" s="1091">
        <v>0</v>
      </c>
      <c r="V656" s="1091">
        <v>0</v>
      </c>
    </row>
    <row r="657" spans="1:22" x14ac:dyDescent="0.25">
      <c r="A657">
        <v>4088200100</v>
      </c>
      <c r="B657" s="1087">
        <v>2</v>
      </c>
      <c r="C657" s="1087">
        <v>5</v>
      </c>
      <c r="D657" s="1088">
        <v>2</v>
      </c>
      <c r="E657" s="1087" t="s">
        <v>2418</v>
      </c>
      <c r="F657" s="1087">
        <v>143</v>
      </c>
      <c r="G657" s="1087" t="s">
        <v>711</v>
      </c>
      <c r="H657" s="1089">
        <v>1</v>
      </c>
      <c r="I657">
        <v>21801</v>
      </c>
      <c r="J657">
        <v>1</v>
      </c>
      <c r="K657">
        <v>2020</v>
      </c>
      <c r="L657" s="1090">
        <v>2</v>
      </c>
      <c r="M657" s="1090">
        <v>2</v>
      </c>
      <c r="N657" t="s">
        <v>2419</v>
      </c>
      <c r="O657">
        <v>13</v>
      </c>
      <c r="P657">
        <v>0</v>
      </c>
      <c r="Q657">
        <v>2686</v>
      </c>
      <c r="R657">
        <v>2686</v>
      </c>
      <c r="S657">
        <v>0</v>
      </c>
      <c r="T657">
        <v>0</v>
      </c>
      <c r="U657" s="1091">
        <v>0</v>
      </c>
      <c r="V657" s="1091">
        <v>0</v>
      </c>
    </row>
    <row r="658" spans="1:22" x14ac:dyDescent="0.25">
      <c r="A658">
        <v>4088200100</v>
      </c>
      <c r="B658" s="1087">
        <v>2</v>
      </c>
      <c r="C658" s="1087">
        <v>5</v>
      </c>
      <c r="D658" s="1088">
        <v>2</v>
      </c>
      <c r="E658" s="1087" t="s">
        <v>2418</v>
      </c>
      <c r="F658" s="1087">
        <v>143</v>
      </c>
      <c r="G658" s="1087" t="s">
        <v>711</v>
      </c>
      <c r="H658" s="1089">
        <v>1</v>
      </c>
      <c r="I658">
        <v>22101</v>
      </c>
      <c r="J658">
        <v>1</v>
      </c>
      <c r="K658">
        <v>2020</v>
      </c>
      <c r="L658" s="1090">
        <v>1</v>
      </c>
      <c r="M658" s="1090">
        <v>1</v>
      </c>
      <c r="N658" t="s">
        <v>2421</v>
      </c>
      <c r="O658">
        <v>13</v>
      </c>
      <c r="P658">
        <v>1500</v>
      </c>
      <c r="Q658">
        <v>0</v>
      </c>
      <c r="R658">
        <v>1500</v>
      </c>
      <c r="S658">
        <v>1216.8</v>
      </c>
      <c r="T658">
        <v>1216.8</v>
      </c>
      <c r="U658" s="1091">
        <v>1216.8</v>
      </c>
      <c r="V658" s="1091">
        <v>1216.8</v>
      </c>
    </row>
    <row r="659" spans="1:22" x14ac:dyDescent="0.25">
      <c r="A659">
        <v>4088200100</v>
      </c>
      <c r="B659" s="1087">
        <v>2</v>
      </c>
      <c r="C659" s="1087">
        <v>5</v>
      </c>
      <c r="D659" s="1088">
        <v>2</v>
      </c>
      <c r="E659" s="1087" t="s">
        <v>2418</v>
      </c>
      <c r="F659" s="1087">
        <v>143</v>
      </c>
      <c r="G659" s="1087" t="s">
        <v>711</v>
      </c>
      <c r="H659" s="1089">
        <v>1</v>
      </c>
      <c r="I659">
        <v>22101</v>
      </c>
      <c r="J659">
        <v>1</v>
      </c>
      <c r="K659">
        <v>2020</v>
      </c>
      <c r="L659" s="1090">
        <v>1</v>
      </c>
      <c r="M659" s="1090">
        <v>1</v>
      </c>
      <c r="N659" t="s">
        <v>2421</v>
      </c>
      <c r="O659">
        <v>13</v>
      </c>
      <c r="P659">
        <v>1500</v>
      </c>
      <c r="Q659">
        <v>0</v>
      </c>
      <c r="R659">
        <v>1500</v>
      </c>
      <c r="S659">
        <v>411</v>
      </c>
      <c r="T659">
        <v>411</v>
      </c>
      <c r="U659" s="1091">
        <v>411</v>
      </c>
      <c r="V659" s="1091">
        <v>411</v>
      </c>
    </row>
    <row r="660" spans="1:22" x14ac:dyDescent="0.25">
      <c r="A660">
        <v>4088200100</v>
      </c>
      <c r="B660" s="1087">
        <v>2</v>
      </c>
      <c r="C660" s="1087">
        <v>5</v>
      </c>
      <c r="D660" s="1088">
        <v>2</v>
      </c>
      <c r="E660" s="1087" t="s">
        <v>2418</v>
      </c>
      <c r="F660" s="1087">
        <v>143</v>
      </c>
      <c r="G660" s="1087" t="s">
        <v>711</v>
      </c>
      <c r="H660" s="1089">
        <v>1</v>
      </c>
      <c r="I660">
        <v>22101</v>
      </c>
      <c r="J660">
        <v>1</v>
      </c>
      <c r="K660">
        <v>2020</v>
      </c>
      <c r="L660" s="1090">
        <v>1</v>
      </c>
      <c r="M660" s="1090">
        <v>1</v>
      </c>
      <c r="N660" t="s">
        <v>2421</v>
      </c>
      <c r="O660">
        <v>13</v>
      </c>
      <c r="P660">
        <v>1500</v>
      </c>
      <c r="Q660">
        <v>0</v>
      </c>
      <c r="R660">
        <v>1500</v>
      </c>
      <c r="S660">
        <v>411.2</v>
      </c>
      <c r="T660">
        <v>411.2</v>
      </c>
      <c r="U660" s="1091">
        <v>411.2</v>
      </c>
      <c r="V660" s="1091">
        <v>411.2</v>
      </c>
    </row>
    <row r="661" spans="1:22" x14ac:dyDescent="0.25">
      <c r="A661">
        <v>4088200100</v>
      </c>
      <c r="B661" s="1087">
        <v>2</v>
      </c>
      <c r="C661" s="1087">
        <v>5</v>
      </c>
      <c r="D661" s="1088">
        <v>2</v>
      </c>
      <c r="E661" s="1087" t="s">
        <v>2418</v>
      </c>
      <c r="F661" s="1087">
        <v>143</v>
      </c>
      <c r="G661" s="1087" t="s">
        <v>711</v>
      </c>
      <c r="H661" s="1089">
        <v>1</v>
      </c>
      <c r="I661">
        <v>22101</v>
      </c>
      <c r="J661">
        <v>1</v>
      </c>
      <c r="K661">
        <v>2020</v>
      </c>
      <c r="L661" s="1090">
        <v>2</v>
      </c>
      <c r="M661" s="1090">
        <v>2</v>
      </c>
      <c r="N661" t="s">
        <v>2419</v>
      </c>
      <c r="O661">
        <v>13</v>
      </c>
      <c r="P661">
        <v>0</v>
      </c>
      <c r="Q661">
        <v>0</v>
      </c>
      <c r="R661">
        <v>0</v>
      </c>
      <c r="S661">
        <v>0</v>
      </c>
      <c r="T661">
        <v>0</v>
      </c>
      <c r="U661" s="1091">
        <v>0</v>
      </c>
      <c r="V661" s="1091">
        <v>375.3</v>
      </c>
    </row>
    <row r="662" spans="1:22" x14ac:dyDescent="0.25">
      <c r="A662">
        <v>4088200100</v>
      </c>
      <c r="B662" s="1087">
        <v>2</v>
      </c>
      <c r="C662" s="1087">
        <v>5</v>
      </c>
      <c r="D662" s="1088">
        <v>2</v>
      </c>
      <c r="E662" s="1087" t="s">
        <v>2418</v>
      </c>
      <c r="F662" s="1087">
        <v>143</v>
      </c>
      <c r="G662" s="1087" t="s">
        <v>711</v>
      </c>
      <c r="H662" s="1089">
        <v>1</v>
      </c>
      <c r="I662">
        <v>22101</v>
      </c>
      <c r="J662">
        <v>1</v>
      </c>
      <c r="K662">
        <v>2020</v>
      </c>
      <c r="L662" s="1090">
        <v>2</v>
      </c>
      <c r="M662" s="1090">
        <v>2</v>
      </c>
      <c r="N662" t="s">
        <v>2419</v>
      </c>
      <c r="O662">
        <v>13</v>
      </c>
      <c r="P662">
        <v>0</v>
      </c>
      <c r="Q662">
        <v>0</v>
      </c>
      <c r="R662">
        <v>0</v>
      </c>
      <c r="S662">
        <v>0</v>
      </c>
      <c r="T662">
        <v>0</v>
      </c>
      <c r="U662" s="1091">
        <v>375.3</v>
      </c>
      <c r="V662" s="1091">
        <v>0</v>
      </c>
    </row>
    <row r="663" spans="1:22" x14ac:dyDescent="0.25">
      <c r="A663">
        <v>4088200100</v>
      </c>
      <c r="B663" s="1087">
        <v>2</v>
      </c>
      <c r="C663" s="1087">
        <v>5</v>
      </c>
      <c r="D663" s="1088">
        <v>2</v>
      </c>
      <c r="E663" s="1087" t="s">
        <v>2418</v>
      </c>
      <c r="F663" s="1087">
        <v>143</v>
      </c>
      <c r="G663" s="1087" t="s">
        <v>711</v>
      </c>
      <c r="H663" s="1089">
        <v>1</v>
      </c>
      <c r="I663">
        <v>22101</v>
      </c>
      <c r="J663">
        <v>1</v>
      </c>
      <c r="K663">
        <v>2020</v>
      </c>
      <c r="L663" s="1090">
        <v>2</v>
      </c>
      <c r="M663" s="1090">
        <v>2</v>
      </c>
      <c r="N663" t="s">
        <v>2419</v>
      </c>
      <c r="O663">
        <v>13</v>
      </c>
      <c r="P663">
        <v>0</v>
      </c>
      <c r="Q663">
        <v>0</v>
      </c>
      <c r="R663">
        <v>0</v>
      </c>
      <c r="S663">
        <v>0</v>
      </c>
      <c r="T663">
        <v>0</v>
      </c>
      <c r="U663" s="1091">
        <v>0</v>
      </c>
      <c r="V663" s="1091">
        <v>0</v>
      </c>
    </row>
    <row r="664" spans="1:22" x14ac:dyDescent="0.25">
      <c r="A664">
        <v>4088200100</v>
      </c>
      <c r="B664" s="1087">
        <v>2</v>
      </c>
      <c r="C664" s="1087">
        <v>5</v>
      </c>
      <c r="D664" s="1088">
        <v>2</v>
      </c>
      <c r="E664" s="1087" t="s">
        <v>2418</v>
      </c>
      <c r="F664" s="1087">
        <v>143</v>
      </c>
      <c r="G664" s="1087" t="s">
        <v>711</v>
      </c>
      <c r="H664" s="1089">
        <v>1</v>
      </c>
      <c r="I664">
        <v>22101</v>
      </c>
      <c r="J664">
        <v>1</v>
      </c>
      <c r="K664">
        <v>2020</v>
      </c>
      <c r="L664" s="1090">
        <v>2</v>
      </c>
      <c r="M664" s="1090">
        <v>2</v>
      </c>
      <c r="N664" t="s">
        <v>2419</v>
      </c>
      <c r="O664">
        <v>13</v>
      </c>
      <c r="P664">
        <v>0</v>
      </c>
      <c r="Q664">
        <v>0</v>
      </c>
      <c r="R664">
        <v>0</v>
      </c>
      <c r="S664">
        <v>0</v>
      </c>
      <c r="T664">
        <v>0</v>
      </c>
      <c r="U664" s="1091">
        <v>0</v>
      </c>
      <c r="V664" s="1091">
        <v>0</v>
      </c>
    </row>
    <row r="665" spans="1:22" x14ac:dyDescent="0.25">
      <c r="A665">
        <v>4088200100</v>
      </c>
      <c r="B665" s="1087">
        <v>2</v>
      </c>
      <c r="C665" s="1087">
        <v>5</v>
      </c>
      <c r="D665" s="1088">
        <v>2</v>
      </c>
      <c r="E665" s="1087" t="s">
        <v>2418</v>
      </c>
      <c r="F665" s="1087">
        <v>143</v>
      </c>
      <c r="G665" s="1087" t="s">
        <v>711</v>
      </c>
      <c r="H665" s="1089">
        <v>1</v>
      </c>
      <c r="I665">
        <v>22101</v>
      </c>
      <c r="J665">
        <v>1</v>
      </c>
      <c r="K665">
        <v>2020</v>
      </c>
      <c r="L665" s="1090">
        <v>2</v>
      </c>
      <c r="M665" s="1090">
        <v>2</v>
      </c>
      <c r="N665" t="s">
        <v>2419</v>
      </c>
      <c r="O665">
        <v>13</v>
      </c>
      <c r="P665">
        <v>0</v>
      </c>
      <c r="Q665">
        <v>0</v>
      </c>
      <c r="R665">
        <v>0</v>
      </c>
      <c r="S665">
        <v>375.3</v>
      </c>
      <c r="T665">
        <v>375.3</v>
      </c>
      <c r="U665" s="1091">
        <v>0</v>
      </c>
      <c r="V665" s="1091">
        <v>0</v>
      </c>
    </row>
    <row r="666" spans="1:22" x14ac:dyDescent="0.25">
      <c r="A666">
        <v>4088200100</v>
      </c>
      <c r="B666" s="1087">
        <v>2</v>
      </c>
      <c r="C666" s="1087">
        <v>5</v>
      </c>
      <c r="D666" s="1088">
        <v>2</v>
      </c>
      <c r="E666" s="1087" t="s">
        <v>2418</v>
      </c>
      <c r="F666" s="1087">
        <v>143</v>
      </c>
      <c r="G666" s="1087" t="s">
        <v>711</v>
      </c>
      <c r="H666" s="1089">
        <v>1</v>
      </c>
      <c r="I666">
        <v>22101</v>
      </c>
      <c r="J666">
        <v>1</v>
      </c>
      <c r="K666">
        <v>2020</v>
      </c>
      <c r="L666" s="1090">
        <v>2</v>
      </c>
      <c r="M666" s="1090">
        <v>2</v>
      </c>
      <c r="N666" t="s">
        <v>2419</v>
      </c>
      <c r="O666">
        <v>13</v>
      </c>
      <c r="P666">
        <v>0</v>
      </c>
      <c r="Q666">
        <v>375.3</v>
      </c>
      <c r="R666">
        <v>375.3</v>
      </c>
      <c r="S666">
        <v>0</v>
      </c>
      <c r="T666">
        <v>0</v>
      </c>
      <c r="U666" s="1091">
        <v>0</v>
      </c>
      <c r="V666" s="1091">
        <v>0</v>
      </c>
    </row>
    <row r="667" spans="1:22" x14ac:dyDescent="0.25">
      <c r="A667">
        <v>4088200100</v>
      </c>
      <c r="B667" s="1087">
        <v>2</v>
      </c>
      <c r="C667" s="1087">
        <v>5</v>
      </c>
      <c r="D667" s="1088">
        <v>2</v>
      </c>
      <c r="E667" s="1087" t="s">
        <v>2418</v>
      </c>
      <c r="F667" s="1087">
        <v>143</v>
      </c>
      <c r="G667" s="1087" t="s">
        <v>711</v>
      </c>
      <c r="H667" s="1089">
        <v>1</v>
      </c>
      <c r="I667">
        <v>22101</v>
      </c>
      <c r="J667">
        <v>1</v>
      </c>
      <c r="K667">
        <v>2020</v>
      </c>
      <c r="L667" s="1090">
        <v>1</v>
      </c>
      <c r="M667" s="1090">
        <v>1</v>
      </c>
      <c r="N667" t="s">
        <v>2421</v>
      </c>
      <c r="O667">
        <v>13</v>
      </c>
      <c r="P667">
        <v>1500</v>
      </c>
      <c r="Q667">
        <v>0</v>
      </c>
      <c r="R667">
        <v>1500</v>
      </c>
      <c r="S667">
        <v>185.2</v>
      </c>
      <c r="T667">
        <v>185.2</v>
      </c>
      <c r="U667" s="1091">
        <v>185.2</v>
      </c>
      <c r="V667" s="1091">
        <v>185.2</v>
      </c>
    </row>
    <row r="668" spans="1:22" x14ac:dyDescent="0.25">
      <c r="A668">
        <v>4088200100</v>
      </c>
      <c r="B668" s="1087">
        <v>2</v>
      </c>
      <c r="C668" s="1087">
        <v>5</v>
      </c>
      <c r="D668" s="1088">
        <v>2</v>
      </c>
      <c r="E668" s="1087" t="s">
        <v>2418</v>
      </c>
      <c r="F668" s="1087">
        <v>143</v>
      </c>
      <c r="G668" s="1087" t="s">
        <v>711</v>
      </c>
      <c r="H668" s="1089">
        <v>1</v>
      </c>
      <c r="I668">
        <v>22101</v>
      </c>
      <c r="J668">
        <v>1</v>
      </c>
      <c r="K668">
        <v>2020</v>
      </c>
      <c r="L668" s="1090">
        <v>1</v>
      </c>
      <c r="M668" s="1090">
        <v>1</v>
      </c>
      <c r="N668" t="s">
        <v>2421</v>
      </c>
      <c r="O668">
        <v>13</v>
      </c>
      <c r="P668">
        <v>1500</v>
      </c>
      <c r="Q668">
        <v>0</v>
      </c>
      <c r="R668">
        <v>1500</v>
      </c>
      <c r="S668">
        <v>0</v>
      </c>
      <c r="T668">
        <v>0</v>
      </c>
      <c r="U668" s="1091">
        <v>0</v>
      </c>
      <c r="V668" s="1091">
        <v>0</v>
      </c>
    </row>
    <row r="669" spans="1:22" x14ac:dyDescent="0.25">
      <c r="A669">
        <v>4088200100</v>
      </c>
      <c r="B669" s="1087">
        <v>2</v>
      </c>
      <c r="C669" s="1087">
        <v>5</v>
      </c>
      <c r="D669" s="1088">
        <v>2</v>
      </c>
      <c r="E669" s="1087" t="s">
        <v>2418</v>
      </c>
      <c r="F669" s="1087">
        <v>143</v>
      </c>
      <c r="G669" s="1087" t="s">
        <v>711</v>
      </c>
      <c r="H669" s="1089">
        <v>1</v>
      </c>
      <c r="I669">
        <v>22101</v>
      </c>
      <c r="J669">
        <v>1</v>
      </c>
      <c r="K669">
        <v>2020</v>
      </c>
      <c r="L669" s="1090">
        <v>1</v>
      </c>
      <c r="M669" s="1090">
        <v>1</v>
      </c>
      <c r="N669" t="s">
        <v>2421</v>
      </c>
      <c r="O669">
        <v>13</v>
      </c>
      <c r="P669">
        <v>1500</v>
      </c>
      <c r="Q669">
        <v>0</v>
      </c>
      <c r="R669">
        <v>1500</v>
      </c>
      <c r="S669">
        <v>1458</v>
      </c>
      <c r="T669">
        <v>1458</v>
      </c>
      <c r="U669" s="1091">
        <v>1458</v>
      </c>
      <c r="V669" s="1091">
        <v>1458</v>
      </c>
    </row>
    <row r="670" spans="1:22" x14ac:dyDescent="0.25">
      <c r="A670">
        <v>4088200100</v>
      </c>
      <c r="B670" s="1087">
        <v>2</v>
      </c>
      <c r="C670" s="1087">
        <v>5</v>
      </c>
      <c r="D670" s="1088">
        <v>2</v>
      </c>
      <c r="E670" s="1087" t="s">
        <v>2418</v>
      </c>
      <c r="F670" s="1087">
        <v>143</v>
      </c>
      <c r="G670" s="1087" t="s">
        <v>711</v>
      </c>
      <c r="H670" s="1089">
        <v>1</v>
      </c>
      <c r="I670">
        <v>22101</v>
      </c>
      <c r="J670">
        <v>1</v>
      </c>
      <c r="K670">
        <v>2020</v>
      </c>
      <c r="L670" s="1090">
        <v>1</v>
      </c>
      <c r="M670" s="1090">
        <v>1</v>
      </c>
      <c r="N670" t="s">
        <v>2421</v>
      </c>
      <c r="O670">
        <v>13</v>
      </c>
      <c r="P670">
        <v>1500</v>
      </c>
      <c r="Q670">
        <v>0</v>
      </c>
      <c r="R670">
        <v>1500</v>
      </c>
      <c r="S670">
        <v>500</v>
      </c>
      <c r="T670">
        <v>500</v>
      </c>
      <c r="U670" s="1091">
        <v>500</v>
      </c>
      <c r="V670" s="1091">
        <v>500</v>
      </c>
    </row>
    <row r="671" spans="1:22" x14ac:dyDescent="0.25">
      <c r="A671">
        <v>4088200100</v>
      </c>
      <c r="B671" s="1087">
        <v>2</v>
      </c>
      <c r="C671" s="1087">
        <v>5</v>
      </c>
      <c r="D671" s="1088">
        <v>2</v>
      </c>
      <c r="E671" s="1087" t="s">
        <v>2418</v>
      </c>
      <c r="F671" s="1087">
        <v>143</v>
      </c>
      <c r="G671" s="1087" t="s">
        <v>711</v>
      </c>
      <c r="H671" s="1089">
        <v>1</v>
      </c>
      <c r="I671">
        <v>22101</v>
      </c>
      <c r="J671">
        <v>1</v>
      </c>
      <c r="K671">
        <v>2020</v>
      </c>
      <c r="L671" s="1090">
        <v>1</v>
      </c>
      <c r="M671" s="1090">
        <v>1</v>
      </c>
      <c r="N671" t="s">
        <v>2421</v>
      </c>
      <c r="O671">
        <v>13</v>
      </c>
      <c r="P671">
        <v>1500</v>
      </c>
      <c r="Q671">
        <v>1500</v>
      </c>
      <c r="R671">
        <v>3000</v>
      </c>
      <c r="S671">
        <v>2113.73</v>
      </c>
      <c r="T671">
        <v>2113.73</v>
      </c>
      <c r="U671" s="1091">
        <v>2113.73</v>
      </c>
      <c r="V671" s="1091">
        <v>2113.73</v>
      </c>
    </row>
    <row r="672" spans="1:22" x14ac:dyDescent="0.25">
      <c r="A672">
        <v>4088200100</v>
      </c>
      <c r="B672" s="1087">
        <v>2</v>
      </c>
      <c r="C672" s="1087">
        <v>5</v>
      </c>
      <c r="D672" s="1088">
        <v>2</v>
      </c>
      <c r="E672" s="1087" t="s">
        <v>2418</v>
      </c>
      <c r="F672" s="1087">
        <v>143</v>
      </c>
      <c r="G672" s="1087" t="s">
        <v>711</v>
      </c>
      <c r="H672" s="1089">
        <v>1</v>
      </c>
      <c r="I672">
        <v>22101</v>
      </c>
      <c r="J672">
        <v>1</v>
      </c>
      <c r="K672">
        <v>2020</v>
      </c>
      <c r="L672" s="1090">
        <v>2</v>
      </c>
      <c r="M672" s="1090">
        <v>2</v>
      </c>
      <c r="N672" t="s">
        <v>2419</v>
      </c>
      <c r="O672">
        <v>13</v>
      </c>
      <c r="P672">
        <v>0</v>
      </c>
      <c r="Q672">
        <v>0</v>
      </c>
      <c r="R672">
        <v>0</v>
      </c>
      <c r="S672">
        <v>0</v>
      </c>
      <c r="T672">
        <v>0</v>
      </c>
      <c r="U672" s="1091">
        <v>0</v>
      </c>
      <c r="V672" s="1091">
        <v>24.68</v>
      </c>
    </row>
    <row r="673" spans="1:22" x14ac:dyDescent="0.25">
      <c r="A673">
        <v>4088200100</v>
      </c>
      <c r="B673" s="1087">
        <v>2</v>
      </c>
      <c r="C673" s="1087">
        <v>5</v>
      </c>
      <c r="D673" s="1088">
        <v>2</v>
      </c>
      <c r="E673" s="1087" t="s">
        <v>2418</v>
      </c>
      <c r="F673" s="1087">
        <v>143</v>
      </c>
      <c r="G673" s="1087" t="s">
        <v>711</v>
      </c>
      <c r="H673" s="1089">
        <v>1</v>
      </c>
      <c r="I673">
        <v>22101</v>
      </c>
      <c r="J673">
        <v>1</v>
      </c>
      <c r="K673">
        <v>2020</v>
      </c>
      <c r="L673" s="1090">
        <v>2</v>
      </c>
      <c r="M673" s="1090">
        <v>2</v>
      </c>
      <c r="N673" t="s">
        <v>2419</v>
      </c>
      <c r="O673">
        <v>13</v>
      </c>
      <c r="P673">
        <v>0</v>
      </c>
      <c r="Q673">
        <v>0</v>
      </c>
      <c r="R673">
        <v>0</v>
      </c>
      <c r="S673">
        <v>0</v>
      </c>
      <c r="T673">
        <v>0</v>
      </c>
      <c r="U673" s="1091">
        <v>24.68</v>
      </c>
      <c r="V673" s="1091">
        <v>0</v>
      </c>
    </row>
    <row r="674" spans="1:22" x14ac:dyDescent="0.25">
      <c r="A674">
        <v>4088200100</v>
      </c>
      <c r="B674" s="1087">
        <v>2</v>
      </c>
      <c r="C674" s="1087">
        <v>5</v>
      </c>
      <c r="D674" s="1088">
        <v>2</v>
      </c>
      <c r="E674" s="1087" t="s">
        <v>2418</v>
      </c>
      <c r="F674" s="1087">
        <v>143</v>
      </c>
      <c r="G674" s="1087" t="s">
        <v>711</v>
      </c>
      <c r="H674" s="1089">
        <v>1</v>
      </c>
      <c r="I674">
        <v>22101</v>
      </c>
      <c r="J674">
        <v>1</v>
      </c>
      <c r="K674">
        <v>2020</v>
      </c>
      <c r="L674" s="1090">
        <v>2</v>
      </c>
      <c r="M674" s="1090">
        <v>2</v>
      </c>
      <c r="N674" t="s">
        <v>2419</v>
      </c>
      <c r="O674">
        <v>13</v>
      </c>
      <c r="P674">
        <v>0</v>
      </c>
      <c r="Q674">
        <v>0</v>
      </c>
      <c r="R674">
        <v>0</v>
      </c>
      <c r="S674">
        <v>0</v>
      </c>
      <c r="T674">
        <v>0</v>
      </c>
      <c r="U674" s="1091">
        <v>0</v>
      </c>
      <c r="V674" s="1091">
        <v>0</v>
      </c>
    </row>
    <row r="675" spans="1:22" x14ac:dyDescent="0.25">
      <c r="A675">
        <v>4088200100</v>
      </c>
      <c r="B675" s="1087">
        <v>2</v>
      </c>
      <c r="C675" s="1087">
        <v>5</v>
      </c>
      <c r="D675" s="1088">
        <v>2</v>
      </c>
      <c r="E675" s="1087" t="s">
        <v>2418</v>
      </c>
      <c r="F675" s="1087">
        <v>143</v>
      </c>
      <c r="G675" s="1087" t="s">
        <v>711</v>
      </c>
      <c r="H675" s="1089">
        <v>1</v>
      </c>
      <c r="I675">
        <v>22101</v>
      </c>
      <c r="J675">
        <v>1</v>
      </c>
      <c r="K675">
        <v>2020</v>
      </c>
      <c r="L675" s="1090">
        <v>2</v>
      </c>
      <c r="M675" s="1090">
        <v>2</v>
      </c>
      <c r="N675" t="s">
        <v>2419</v>
      </c>
      <c r="O675">
        <v>13</v>
      </c>
      <c r="P675">
        <v>0</v>
      </c>
      <c r="Q675">
        <v>0</v>
      </c>
      <c r="R675">
        <v>0</v>
      </c>
      <c r="S675">
        <v>0</v>
      </c>
      <c r="T675">
        <v>0</v>
      </c>
      <c r="U675" s="1091">
        <v>0</v>
      </c>
      <c r="V675" s="1091">
        <v>0</v>
      </c>
    </row>
    <row r="676" spans="1:22" x14ac:dyDescent="0.25">
      <c r="A676">
        <v>4088200100</v>
      </c>
      <c r="B676" s="1087">
        <v>2</v>
      </c>
      <c r="C676" s="1087">
        <v>5</v>
      </c>
      <c r="D676" s="1088">
        <v>2</v>
      </c>
      <c r="E676" s="1087" t="s">
        <v>2418</v>
      </c>
      <c r="F676" s="1087">
        <v>143</v>
      </c>
      <c r="G676" s="1087" t="s">
        <v>711</v>
      </c>
      <c r="H676" s="1089">
        <v>1</v>
      </c>
      <c r="I676">
        <v>22101</v>
      </c>
      <c r="J676">
        <v>1</v>
      </c>
      <c r="K676">
        <v>2020</v>
      </c>
      <c r="L676" s="1090">
        <v>2</v>
      </c>
      <c r="M676" s="1090">
        <v>2</v>
      </c>
      <c r="N676" t="s">
        <v>2419</v>
      </c>
      <c r="O676">
        <v>13</v>
      </c>
      <c r="P676">
        <v>0</v>
      </c>
      <c r="Q676">
        <v>0</v>
      </c>
      <c r="R676">
        <v>0</v>
      </c>
      <c r="S676">
        <v>24.68</v>
      </c>
      <c r="T676">
        <v>24.68</v>
      </c>
      <c r="U676" s="1091">
        <v>0</v>
      </c>
      <c r="V676" s="1091">
        <v>0</v>
      </c>
    </row>
    <row r="677" spans="1:22" x14ac:dyDescent="0.25">
      <c r="A677">
        <v>4088200100</v>
      </c>
      <c r="B677" s="1087">
        <v>2</v>
      </c>
      <c r="C677" s="1087">
        <v>5</v>
      </c>
      <c r="D677" s="1088">
        <v>2</v>
      </c>
      <c r="E677" s="1087" t="s">
        <v>2418</v>
      </c>
      <c r="F677" s="1087">
        <v>143</v>
      </c>
      <c r="G677" s="1087" t="s">
        <v>711</v>
      </c>
      <c r="H677" s="1089">
        <v>1</v>
      </c>
      <c r="I677">
        <v>22101</v>
      </c>
      <c r="J677">
        <v>1</v>
      </c>
      <c r="K677">
        <v>2020</v>
      </c>
      <c r="L677" s="1090">
        <v>2</v>
      </c>
      <c r="M677" s="1090">
        <v>2</v>
      </c>
      <c r="N677" t="s">
        <v>2419</v>
      </c>
      <c r="O677">
        <v>13</v>
      </c>
      <c r="P677">
        <v>0</v>
      </c>
      <c r="Q677">
        <v>24.68</v>
      </c>
      <c r="R677">
        <v>24.68</v>
      </c>
      <c r="S677">
        <v>0</v>
      </c>
      <c r="T677">
        <v>0</v>
      </c>
      <c r="U677" s="1091">
        <v>0</v>
      </c>
      <c r="V677" s="1091">
        <v>0</v>
      </c>
    </row>
    <row r="678" spans="1:22" x14ac:dyDescent="0.25">
      <c r="A678">
        <v>4088200100</v>
      </c>
      <c r="B678" s="1087">
        <v>2</v>
      </c>
      <c r="C678" s="1087">
        <v>5</v>
      </c>
      <c r="D678" s="1088">
        <v>2</v>
      </c>
      <c r="E678" s="1087" t="s">
        <v>2418</v>
      </c>
      <c r="F678" s="1087">
        <v>143</v>
      </c>
      <c r="G678" s="1087" t="s">
        <v>711</v>
      </c>
      <c r="H678" s="1089">
        <v>1</v>
      </c>
      <c r="I678">
        <v>22106</v>
      </c>
      <c r="J678">
        <v>1</v>
      </c>
      <c r="K678">
        <v>2020</v>
      </c>
      <c r="L678" s="1090">
        <v>1</v>
      </c>
      <c r="M678" s="1090">
        <v>1</v>
      </c>
      <c r="N678" t="s">
        <v>2421</v>
      </c>
      <c r="O678">
        <v>13</v>
      </c>
      <c r="P678">
        <v>4009.72</v>
      </c>
      <c r="Q678">
        <v>0</v>
      </c>
      <c r="R678">
        <v>4009.72</v>
      </c>
      <c r="S678">
        <v>1545</v>
      </c>
      <c r="T678">
        <v>1545</v>
      </c>
      <c r="U678" s="1091">
        <v>1545</v>
      </c>
      <c r="V678" s="1091">
        <v>1545</v>
      </c>
    </row>
    <row r="679" spans="1:22" x14ac:dyDescent="0.25">
      <c r="A679">
        <v>4088200100</v>
      </c>
      <c r="B679" s="1087">
        <v>2</v>
      </c>
      <c r="C679" s="1087">
        <v>5</v>
      </c>
      <c r="D679" s="1088">
        <v>2</v>
      </c>
      <c r="E679" s="1087" t="s">
        <v>2418</v>
      </c>
      <c r="F679" s="1087">
        <v>143</v>
      </c>
      <c r="G679" s="1087" t="s">
        <v>711</v>
      </c>
      <c r="H679" s="1089">
        <v>1</v>
      </c>
      <c r="I679">
        <v>22106</v>
      </c>
      <c r="J679">
        <v>1</v>
      </c>
      <c r="K679">
        <v>2020</v>
      </c>
      <c r="L679" s="1090">
        <v>2</v>
      </c>
      <c r="M679" s="1090">
        <v>2</v>
      </c>
      <c r="N679" t="s">
        <v>2419</v>
      </c>
      <c r="O679">
        <v>13</v>
      </c>
      <c r="P679">
        <v>0</v>
      </c>
      <c r="Q679">
        <v>0</v>
      </c>
      <c r="R679">
        <v>0</v>
      </c>
      <c r="S679">
        <v>0</v>
      </c>
      <c r="T679">
        <v>0</v>
      </c>
      <c r="U679" s="1091">
        <v>0</v>
      </c>
      <c r="V679" s="1091">
        <v>270</v>
      </c>
    </row>
    <row r="680" spans="1:22" x14ac:dyDescent="0.25">
      <c r="A680">
        <v>4088200100</v>
      </c>
      <c r="B680" s="1087">
        <v>2</v>
      </c>
      <c r="C680" s="1087">
        <v>5</v>
      </c>
      <c r="D680" s="1088">
        <v>2</v>
      </c>
      <c r="E680" s="1087" t="s">
        <v>2418</v>
      </c>
      <c r="F680" s="1087">
        <v>143</v>
      </c>
      <c r="G680" s="1087" t="s">
        <v>711</v>
      </c>
      <c r="H680" s="1089">
        <v>1</v>
      </c>
      <c r="I680">
        <v>22106</v>
      </c>
      <c r="J680">
        <v>1</v>
      </c>
      <c r="K680">
        <v>2020</v>
      </c>
      <c r="L680" s="1090">
        <v>2</v>
      </c>
      <c r="M680" s="1090">
        <v>2</v>
      </c>
      <c r="N680" t="s">
        <v>2419</v>
      </c>
      <c r="O680">
        <v>13</v>
      </c>
      <c r="P680">
        <v>0</v>
      </c>
      <c r="Q680">
        <v>0</v>
      </c>
      <c r="R680">
        <v>0</v>
      </c>
      <c r="S680">
        <v>0</v>
      </c>
      <c r="T680">
        <v>0</v>
      </c>
      <c r="U680" s="1091">
        <v>270</v>
      </c>
      <c r="V680" s="1091">
        <v>0</v>
      </c>
    </row>
    <row r="681" spans="1:22" x14ac:dyDescent="0.25">
      <c r="A681">
        <v>4088200100</v>
      </c>
      <c r="B681" s="1087">
        <v>2</v>
      </c>
      <c r="C681" s="1087">
        <v>5</v>
      </c>
      <c r="D681" s="1088">
        <v>2</v>
      </c>
      <c r="E681" s="1087" t="s">
        <v>2418</v>
      </c>
      <c r="F681" s="1087">
        <v>143</v>
      </c>
      <c r="G681" s="1087" t="s">
        <v>711</v>
      </c>
      <c r="H681" s="1089">
        <v>1</v>
      </c>
      <c r="I681">
        <v>22106</v>
      </c>
      <c r="J681">
        <v>1</v>
      </c>
      <c r="K681">
        <v>2020</v>
      </c>
      <c r="L681" s="1090">
        <v>2</v>
      </c>
      <c r="M681" s="1090">
        <v>2</v>
      </c>
      <c r="N681" t="s">
        <v>2419</v>
      </c>
      <c r="O681">
        <v>13</v>
      </c>
      <c r="P681">
        <v>0</v>
      </c>
      <c r="Q681">
        <v>0</v>
      </c>
      <c r="R681">
        <v>0</v>
      </c>
      <c r="S681">
        <v>0</v>
      </c>
      <c r="T681">
        <v>0</v>
      </c>
      <c r="U681" s="1091">
        <v>0</v>
      </c>
      <c r="V681" s="1091">
        <v>0</v>
      </c>
    </row>
    <row r="682" spans="1:22" x14ac:dyDescent="0.25">
      <c r="A682">
        <v>4088200100</v>
      </c>
      <c r="B682" s="1087">
        <v>2</v>
      </c>
      <c r="C682" s="1087">
        <v>5</v>
      </c>
      <c r="D682" s="1088">
        <v>2</v>
      </c>
      <c r="E682" s="1087" t="s">
        <v>2418</v>
      </c>
      <c r="F682" s="1087">
        <v>143</v>
      </c>
      <c r="G682" s="1087" t="s">
        <v>711</v>
      </c>
      <c r="H682" s="1089">
        <v>1</v>
      </c>
      <c r="I682">
        <v>22106</v>
      </c>
      <c r="J682">
        <v>1</v>
      </c>
      <c r="K682">
        <v>2020</v>
      </c>
      <c r="L682" s="1090">
        <v>2</v>
      </c>
      <c r="M682" s="1090">
        <v>2</v>
      </c>
      <c r="N682" t="s">
        <v>2419</v>
      </c>
      <c r="O682">
        <v>13</v>
      </c>
      <c r="P682">
        <v>0</v>
      </c>
      <c r="Q682">
        <v>0</v>
      </c>
      <c r="R682">
        <v>0</v>
      </c>
      <c r="S682">
        <v>0</v>
      </c>
      <c r="T682">
        <v>0</v>
      </c>
      <c r="U682" s="1091">
        <v>0</v>
      </c>
      <c r="V682" s="1091">
        <v>0</v>
      </c>
    </row>
    <row r="683" spans="1:22" x14ac:dyDescent="0.25">
      <c r="A683">
        <v>4088200100</v>
      </c>
      <c r="B683" s="1087">
        <v>2</v>
      </c>
      <c r="C683" s="1087">
        <v>5</v>
      </c>
      <c r="D683" s="1088">
        <v>2</v>
      </c>
      <c r="E683" s="1087" t="s">
        <v>2418</v>
      </c>
      <c r="F683" s="1087">
        <v>143</v>
      </c>
      <c r="G683" s="1087" t="s">
        <v>711</v>
      </c>
      <c r="H683" s="1089">
        <v>1</v>
      </c>
      <c r="I683">
        <v>22106</v>
      </c>
      <c r="J683">
        <v>1</v>
      </c>
      <c r="K683">
        <v>2020</v>
      </c>
      <c r="L683" s="1090">
        <v>2</v>
      </c>
      <c r="M683" s="1090">
        <v>2</v>
      </c>
      <c r="N683" t="s">
        <v>2419</v>
      </c>
      <c r="O683">
        <v>13</v>
      </c>
      <c r="P683">
        <v>0</v>
      </c>
      <c r="Q683">
        <v>0</v>
      </c>
      <c r="R683">
        <v>0</v>
      </c>
      <c r="S683">
        <v>270</v>
      </c>
      <c r="T683">
        <v>270</v>
      </c>
      <c r="U683" s="1091">
        <v>0</v>
      </c>
      <c r="V683" s="1091">
        <v>0</v>
      </c>
    </row>
    <row r="684" spans="1:22" x14ac:dyDescent="0.25">
      <c r="A684">
        <v>4088200100</v>
      </c>
      <c r="B684" s="1087">
        <v>2</v>
      </c>
      <c r="C684" s="1087">
        <v>5</v>
      </c>
      <c r="D684" s="1088">
        <v>2</v>
      </c>
      <c r="E684" s="1087" t="s">
        <v>2418</v>
      </c>
      <c r="F684" s="1087">
        <v>143</v>
      </c>
      <c r="G684" s="1087" t="s">
        <v>711</v>
      </c>
      <c r="H684" s="1089">
        <v>1</v>
      </c>
      <c r="I684">
        <v>22106</v>
      </c>
      <c r="J684">
        <v>1</v>
      </c>
      <c r="K684">
        <v>2020</v>
      </c>
      <c r="L684" s="1090">
        <v>2</v>
      </c>
      <c r="M684" s="1090">
        <v>2</v>
      </c>
      <c r="N684" t="s">
        <v>2419</v>
      </c>
      <c r="O684">
        <v>13</v>
      </c>
      <c r="P684">
        <v>0</v>
      </c>
      <c r="Q684">
        <v>270</v>
      </c>
      <c r="R684">
        <v>270</v>
      </c>
      <c r="S684">
        <v>0</v>
      </c>
      <c r="T684">
        <v>0</v>
      </c>
      <c r="U684" s="1091">
        <v>0</v>
      </c>
      <c r="V684" s="1091">
        <v>0</v>
      </c>
    </row>
    <row r="685" spans="1:22" x14ac:dyDescent="0.25">
      <c r="A685">
        <v>4088200100</v>
      </c>
      <c r="B685" s="1087">
        <v>2</v>
      </c>
      <c r="C685" s="1087">
        <v>5</v>
      </c>
      <c r="D685" s="1088">
        <v>2</v>
      </c>
      <c r="E685" s="1087" t="s">
        <v>2418</v>
      </c>
      <c r="F685" s="1087">
        <v>143</v>
      </c>
      <c r="G685" s="1087" t="s">
        <v>711</v>
      </c>
      <c r="H685" s="1089">
        <v>1</v>
      </c>
      <c r="I685">
        <v>22106</v>
      </c>
      <c r="J685">
        <v>1</v>
      </c>
      <c r="K685">
        <v>2020</v>
      </c>
      <c r="L685" s="1090">
        <v>1</v>
      </c>
      <c r="M685" s="1090">
        <v>1</v>
      </c>
      <c r="N685" t="s">
        <v>2421</v>
      </c>
      <c r="O685">
        <v>13</v>
      </c>
      <c r="P685">
        <v>4009.72</v>
      </c>
      <c r="Q685">
        <v>0</v>
      </c>
      <c r="R685">
        <v>4009.72</v>
      </c>
      <c r="S685">
        <v>1139.9000000000001</v>
      </c>
      <c r="T685">
        <v>1139.9000000000001</v>
      </c>
      <c r="U685" s="1091">
        <v>1139.9000000000001</v>
      </c>
      <c r="V685" s="1091">
        <v>1139.9000000000001</v>
      </c>
    </row>
    <row r="686" spans="1:22" x14ac:dyDescent="0.25">
      <c r="A686">
        <v>4088200100</v>
      </c>
      <c r="B686" s="1087">
        <v>2</v>
      </c>
      <c r="C686" s="1087">
        <v>5</v>
      </c>
      <c r="D686" s="1088">
        <v>2</v>
      </c>
      <c r="E686" s="1087" t="s">
        <v>2418</v>
      </c>
      <c r="F686" s="1087">
        <v>143</v>
      </c>
      <c r="G686" s="1087" t="s">
        <v>711</v>
      </c>
      <c r="H686" s="1089">
        <v>1</v>
      </c>
      <c r="I686">
        <v>22106</v>
      </c>
      <c r="J686">
        <v>1</v>
      </c>
      <c r="K686">
        <v>2020</v>
      </c>
      <c r="L686" s="1090">
        <v>1</v>
      </c>
      <c r="M686" s="1090">
        <v>1</v>
      </c>
      <c r="N686" t="s">
        <v>2421</v>
      </c>
      <c r="O686">
        <v>13</v>
      </c>
      <c r="P686">
        <v>4009.72</v>
      </c>
      <c r="Q686">
        <v>0</v>
      </c>
      <c r="R686">
        <v>4009.72</v>
      </c>
      <c r="S686">
        <v>770.79</v>
      </c>
      <c r="T686">
        <v>770.79</v>
      </c>
      <c r="U686" s="1091">
        <v>770.79</v>
      </c>
      <c r="V686" s="1091">
        <v>770.79</v>
      </c>
    </row>
    <row r="687" spans="1:22" x14ac:dyDescent="0.25">
      <c r="A687">
        <v>4088200100</v>
      </c>
      <c r="B687" s="1087">
        <v>2</v>
      </c>
      <c r="C687" s="1087">
        <v>5</v>
      </c>
      <c r="D687" s="1088">
        <v>2</v>
      </c>
      <c r="E687" s="1087" t="s">
        <v>2418</v>
      </c>
      <c r="F687" s="1087">
        <v>143</v>
      </c>
      <c r="G687" s="1087" t="s">
        <v>711</v>
      </c>
      <c r="H687" s="1089">
        <v>1</v>
      </c>
      <c r="I687">
        <v>22106</v>
      </c>
      <c r="J687">
        <v>1</v>
      </c>
      <c r="K687">
        <v>2020</v>
      </c>
      <c r="L687" s="1090">
        <v>1</v>
      </c>
      <c r="M687" s="1090">
        <v>1</v>
      </c>
      <c r="N687" t="s">
        <v>2421</v>
      </c>
      <c r="O687">
        <v>13</v>
      </c>
      <c r="P687">
        <v>4009.72</v>
      </c>
      <c r="Q687">
        <v>-500</v>
      </c>
      <c r="R687">
        <v>3509.72</v>
      </c>
      <c r="S687">
        <v>1200</v>
      </c>
      <c r="T687">
        <v>1200</v>
      </c>
      <c r="U687" s="1091">
        <v>1200</v>
      </c>
      <c r="V687" s="1091">
        <v>1200</v>
      </c>
    </row>
    <row r="688" spans="1:22" x14ac:dyDescent="0.25">
      <c r="A688">
        <v>4088200100</v>
      </c>
      <c r="B688" s="1087">
        <v>2</v>
      </c>
      <c r="C688" s="1087">
        <v>5</v>
      </c>
      <c r="D688" s="1088">
        <v>2</v>
      </c>
      <c r="E688" s="1087" t="s">
        <v>2418</v>
      </c>
      <c r="F688" s="1087">
        <v>143</v>
      </c>
      <c r="G688" s="1087" t="s">
        <v>711</v>
      </c>
      <c r="H688" s="1089">
        <v>1</v>
      </c>
      <c r="I688">
        <v>22106</v>
      </c>
      <c r="J688">
        <v>1</v>
      </c>
      <c r="K688">
        <v>2020</v>
      </c>
      <c r="L688" s="1090">
        <v>2</v>
      </c>
      <c r="M688" s="1090">
        <v>2</v>
      </c>
      <c r="N688" t="s">
        <v>2419</v>
      </c>
      <c r="O688">
        <v>13</v>
      </c>
      <c r="P688">
        <v>0</v>
      </c>
      <c r="Q688">
        <v>0</v>
      </c>
      <c r="R688">
        <v>0</v>
      </c>
      <c r="S688">
        <v>0</v>
      </c>
      <c r="T688">
        <v>0</v>
      </c>
      <c r="U688" s="1091">
        <v>0</v>
      </c>
      <c r="V688" s="1091">
        <v>0</v>
      </c>
    </row>
    <row r="689" spans="1:22" x14ac:dyDescent="0.25">
      <c r="A689">
        <v>4088200100</v>
      </c>
      <c r="B689" s="1087">
        <v>2</v>
      </c>
      <c r="C689" s="1087">
        <v>5</v>
      </c>
      <c r="D689" s="1088">
        <v>2</v>
      </c>
      <c r="E689" s="1087" t="s">
        <v>2418</v>
      </c>
      <c r="F689" s="1087">
        <v>143</v>
      </c>
      <c r="G689" s="1087" t="s">
        <v>711</v>
      </c>
      <c r="H689" s="1089">
        <v>1</v>
      </c>
      <c r="I689">
        <v>22106</v>
      </c>
      <c r="J689">
        <v>1</v>
      </c>
      <c r="K689">
        <v>2020</v>
      </c>
      <c r="L689" s="1090">
        <v>2</v>
      </c>
      <c r="M689" s="1090">
        <v>2</v>
      </c>
      <c r="N689" t="s">
        <v>2419</v>
      </c>
      <c r="O689">
        <v>13</v>
      </c>
      <c r="P689">
        <v>0</v>
      </c>
      <c r="Q689">
        <v>350</v>
      </c>
      <c r="R689">
        <v>350</v>
      </c>
      <c r="S689">
        <v>0</v>
      </c>
      <c r="T689">
        <v>0</v>
      </c>
      <c r="U689" s="1091">
        <v>0</v>
      </c>
      <c r="V689" s="1091">
        <v>0</v>
      </c>
    </row>
    <row r="690" spans="1:22" x14ac:dyDescent="0.25">
      <c r="A690">
        <v>4088200100</v>
      </c>
      <c r="B690" s="1087">
        <v>2</v>
      </c>
      <c r="C690" s="1087">
        <v>5</v>
      </c>
      <c r="D690" s="1088">
        <v>2</v>
      </c>
      <c r="E690" s="1087" t="s">
        <v>2418</v>
      </c>
      <c r="F690" s="1087">
        <v>143</v>
      </c>
      <c r="G690" s="1087" t="s">
        <v>711</v>
      </c>
      <c r="H690" s="1089">
        <v>1</v>
      </c>
      <c r="I690">
        <v>22106</v>
      </c>
      <c r="J690">
        <v>1</v>
      </c>
      <c r="K690">
        <v>2020</v>
      </c>
      <c r="L690" s="1090">
        <v>1</v>
      </c>
      <c r="M690" s="1090">
        <v>1</v>
      </c>
      <c r="N690" t="s">
        <v>2421</v>
      </c>
      <c r="O690">
        <v>13</v>
      </c>
      <c r="P690">
        <v>4009.72</v>
      </c>
      <c r="Q690">
        <v>0</v>
      </c>
      <c r="R690">
        <v>4009.72</v>
      </c>
      <c r="S690">
        <v>1316</v>
      </c>
      <c r="T690">
        <v>1316</v>
      </c>
      <c r="U690" s="1091">
        <v>1316</v>
      </c>
      <c r="V690" s="1091">
        <v>1316</v>
      </c>
    </row>
    <row r="691" spans="1:22" x14ac:dyDescent="0.25">
      <c r="A691">
        <v>4088200100</v>
      </c>
      <c r="B691" s="1087">
        <v>2</v>
      </c>
      <c r="C691" s="1087">
        <v>5</v>
      </c>
      <c r="D691" s="1088">
        <v>2</v>
      </c>
      <c r="E691" s="1087" t="s">
        <v>2418</v>
      </c>
      <c r="F691" s="1087">
        <v>143</v>
      </c>
      <c r="G691" s="1087" t="s">
        <v>711</v>
      </c>
      <c r="H691" s="1089">
        <v>1</v>
      </c>
      <c r="I691">
        <v>22106</v>
      </c>
      <c r="J691">
        <v>1</v>
      </c>
      <c r="K691">
        <v>2020</v>
      </c>
      <c r="L691" s="1090">
        <v>2</v>
      </c>
      <c r="M691" s="1090">
        <v>2</v>
      </c>
      <c r="N691" t="s">
        <v>2419</v>
      </c>
      <c r="O691">
        <v>13</v>
      </c>
      <c r="P691">
        <v>0</v>
      </c>
      <c r="Q691">
        <v>0</v>
      </c>
      <c r="R691">
        <v>0</v>
      </c>
      <c r="S691">
        <v>0</v>
      </c>
      <c r="T691">
        <v>0</v>
      </c>
      <c r="U691" s="1091">
        <v>0</v>
      </c>
      <c r="V691" s="1091">
        <v>156</v>
      </c>
    </row>
    <row r="692" spans="1:22" x14ac:dyDescent="0.25">
      <c r="A692">
        <v>4088200100</v>
      </c>
      <c r="B692" s="1087">
        <v>2</v>
      </c>
      <c r="C692" s="1087">
        <v>5</v>
      </c>
      <c r="D692" s="1088">
        <v>2</v>
      </c>
      <c r="E692" s="1087" t="s">
        <v>2418</v>
      </c>
      <c r="F692" s="1087">
        <v>143</v>
      </c>
      <c r="G692" s="1087" t="s">
        <v>711</v>
      </c>
      <c r="H692" s="1089">
        <v>1</v>
      </c>
      <c r="I692">
        <v>22106</v>
      </c>
      <c r="J692">
        <v>1</v>
      </c>
      <c r="K692">
        <v>2020</v>
      </c>
      <c r="L692" s="1090">
        <v>2</v>
      </c>
      <c r="M692" s="1090">
        <v>2</v>
      </c>
      <c r="N692" t="s">
        <v>2419</v>
      </c>
      <c r="O692">
        <v>13</v>
      </c>
      <c r="P692">
        <v>0</v>
      </c>
      <c r="Q692">
        <v>0</v>
      </c>
      <c r="R692">
        <v>0</v>
      </c>
      <c r="S692">
        <v>0</v>
      </c>
      <c r="T692">
        <v>0</v>
      </c>
      <c r="U692" s="1091">
        <v>156</v>
      </c>
      <c r="V692" s="1091">
        <v>0</v>
      </c>
    </row>
    <row r="693" spans="1:22" x14ac:dyDescent="0.25">
      <c r="A693">
        <v>4088200100</v>
      </c>
      <c r="B693" s="1087">
        <v>2</v>
      </c>
      <c r="C693" s="1087">
        <v>5</v>
      </c>
      <c r="D693" s="1088">
        <v>2</v>
      </c>
      <c r="E693" s="1087" t="s">
        <v>2418</v>
      </c>
      <c r="F693" s="1087">
        <v>143</v>
      </c>
      <c r="G693" s="1087" t="s">
        <v>711</v>
      </c>
      <c r="H693" s="1089">
        <v>1</v>
      </c>
      <c r="I693">
        <v>22106</v>
      </c>
      <c r="J693">
        <v>1</v>
      </c>
      <c r="K693">
        <v>2020</v>
      </c>
      <c r="L693" s="1090">
        <v>2</v>
      </c>
      <c r="M693" s="1090">
        <v>2</v>
      </c>
      <c r="N693" t="s">
        <v>2419</v>
      </c>
      <c r="O693">
        <v>13</v>
      </c>
      <c r="P693">
        <v>0</v>
      </c>
      <c r="Q693">
        <v>0</v>
      </c>
      <c r="R693">
        <v>0</v>
      </c>
      <c r="S693">
        <v>0</v>
      </c>
      <c r="T693">
        <v>0</v>
      </c>
      <c r="U693" s="1091">
        <v>0</v>
      </c>
      <c r="V693" s="1091">
        <v>0</v>
      </c>
    </row>
    <row r="694" spans="1:22" x14ac:dyDescent="0.25">
      <c r="A694">
        <v>4088200100</v>
      </c>
      <c r="B694" s="1087">
        <v>2</v>
      </c>
      <c r="C694" s="1087">
        <v>5</v>
      </c>
      <c r="D694" s="1088">
        <v>2</v>
      </c>
      <c r="E694" s="1087" t="s">
        <v>2418</v>
      </c>
      <c r="F694" s="1087">
        <v>143</v>
      </c>
      <c r="G694" s="1087" t="s">
        <v>711</v>
      </c>
      <c r="H694" s="1089">
        <v>1</v>
      </c>
      <c r="I694">
        <v>22106</v>
      </c>
      <c r="J694">
        <v>1</v>
      </c>
      <c r="K694">
        <v>2020</v>
      </c>
      <c r="L694" s="1090">
        <v>2</v>
      </c>
      <c r="M694" s="1090">
        <v>2</v>
      </c>
      <c r="N694" t="s">
        <v>2419</v>
      </c>
      <c r="O694">
        <v>13</v>
      </c>
      <c r="P694">
        <v>0</v>
      </c>
      <c r="Q694">
        <v>0</v>
      </c>
      <c r="R694">
        <v>0</v>
      </c>
      <c r="S694">
        <v>0</v>
      </c>
      <c r="T694">
        <v>0</v>
      </c>
      <c r="U694" s="1091">
        <v>0</v>
      </c>
      <c r="V694" s="1091">
        <v>0</v>
      </c>
    </row>
    <row r="695" spans="1:22" x14ac:dyDescent="0.25">
      <c r="A695">
        <v>4088200100</v>
      </c>
      <c r="B695" s="1087">
        <v>2</v>
      </c>
      <c r="C695" s="1087">
        <v>5</v>
      </c>
      <c r="D695" s="1088">
        <v>2</v>
      </c>
      <c r="E695" s="1087" t="s">
        <v>2418</v>
      </c>
      <c r="F695" s="1087">
        <v>143</v>
      </c>
      <c r="G695" s="1087" t="s">
        <v>711</v>
      </c>
      <c r="H695" s="1089">
        <v>1</v>
      </c>
      <c r="I695">
        <v>22106</v>
      </c>
      <c r="J695">
        <v>1</v>
      </c>
      <c r="K695">
        <v>2020</v>
      </c>
      <c r="L695" s="1090">
        <v>2</v>
      </c>
      <c r="M695" s="1090">
        <v>2</v>
      </c>
      <c r="N695" t="s">
        <v>2419</v>
      </c>
      <c r="O695">
        <v>13</v>
      </c>
      <c r="P695">
        <v>0</v>
      </c>
      <c r="Q695">
        <v>0</v>
      </c>
      <c r="R695">
        <v>0</v>
      </c>
      <c r="S695">
        <v>156</v>
      </c>
      <c r="T695">
        <v>156</v>
      </c>
      <c r="U695" s="1091">
        <v>0</v>
      </c>
      <c r="V695" s="1091">
        <v>0</v>
      </c>
    </row>
    <row r="696" spans="1:22" x14ac:dyDescent="0.25">
      <c r="A696">
        <v>4088200100</v>
      </c>
      <c r="B696" s="1087">
        <v>2</v>
      </c>
      <c r="C696" s="1087">
        <v>5</v>
      </c>
      <c r="D696" s="1088">
        <v>2</v>
      </c>
      <c r="E696" s="1087" t="s">
        <v>2418</v>
      </c>
      <c r="F696" s="1087">
        <v>143</v>
      </c>
      <c r="G696" s="1087" t="s">
        <v>711</v>
      </c>
      <c r="H696" s="1089">
        <v>1</v>
      </c>
      <c r="I696">
        <v>22106</v>
      </c>
      <c r="J696">
        <v>1</v>
      </c>
      <c r="K696">
        <v>2020</v>
      </c>
      <c r="L696" s="1090">
        <v>2</v>
      </c>
      <c r="M696" s="1090">
        <v>2</v>
      </c>
      <c r="N696" t="s">
        <v>2419</v>
      </c>
      <c r="O696">
        <v>13</v>
      </c>
      <c r="P696">
        <v>0</v>
      </c>
      <c r="Q696">
        <v>156</v>
      </c>
      <c r="R696">
        <v>156</v>
      </c>
      <c r="S696">
        <v>0</v>
      </c>
      <c r="T696">
        <v>0</v>
      </c>
      <c r="U696" s="1091">
        <v>0</v>
      </c>
      <c r="V696" s="1091">
        <v>0</v>
      </c>
    </row>
    <row r="697" spans="1:22" x14ac:dyDescent="0.25">
      <c r="A697">
        <v>4088200100</v>
      </c>
      <c r="B697" s="1087">
        <v>2</v>
      </c>
      <c r="C697" s="1087">
        <v>5</v>
      </c>
      <c r="D697" s="1088">
        <v>2</v>
      </c>
      <c r="E697" s="1087" t="s">
        <v>2418</v>
      </c>
      <c r="F697" s="1087">
        <v>143</v>
      </c>
      <c r="G697" s="1087" t="s">
        <v>711</v>
      </c>
      <c r="H697" s="1089">
        <v>1</v>
      </c>
      <c r="I697">
        <v>22106</v>
      </c>
      <c r="J697">
        <v>1</v>
      </c>
      <c r="K697">
        <v>2020</v>
      </c>
      <c r="L697" s="1090">
        <v>1</v>
      </c>
      <c r="M697" s="1090">
        <v>1</v>
      </c>
      <c r="N697" t="s">
        <v>2421</v>
      </c>
      <c r="O697">
        <v>13</v>
      </c>
      <c r="P697">
        <v>4009.72</v>
      </c>
      <c r="Q697">
        <v>-500</v>
      </c>
      <c r="R697">
        <v>3509.72</v>
      </c>
      <c r="S697">
        <v>700</v>
      </c>
      <c r="T697">
        <v>700</v>
      </c>
      <c r="U697" s="1091">
        <v>700</v>
      </c>
      <c r="V697" s="1091">
        <v>700</v>
      </c>
    </row>
    <row r="698" spans="1:22" x14ac:dyDescent="0.25">
      <c r="A698">
        <v>4088200100</v>
      </c>
      <c r="B698" s="1087">
        <v>2</v>
      </c>
      <c r="C698" s="1087">
        <v>5</v>
      </c>
      <c r="D698" s="1088">
        <v>2</v>
      </c>
      <c r="E698" s="1087" t="s">
        <v>2418</v>
      </c>
      <c r="F698" s="1087">
        <v>143</v>
      </c>
      <c r="G698" s="1087" t="s">
        <v>711</v>
      </c>
      <c r="H698" s="1089">
        <v>1</v>
      </c>
      <c r="I698">
        <v>22106</v>
      </c>
      <c r="J698">
        <v>1</v>
      </c>
      <c r="K698">
        <v>2020</v>
      </c>
      <c r="L698" s="1090">
        <v>1</v>
      </c>
      <c r="M698" s="1090">
        <v>1</v>
      </c>
      <c r="N698" t="s">
        <v>2421</v>
      </c>
      <c r="O698">
        <v>13</v>
      </c>
      <c r="P698">
        <v>4009.72</v>
      </c>
      <c r="Q698">
        <v>0</v>
      </c>
      <c r="R698">
        <v>4009.72</v>
      </c>
      <c r="S698">
        <v>1837.28</v>
      </c>
      <c r="T698">
        <v>1837.28</v>
      </c>
      <c r="U698" s="1091">
        <v>1837.28</v>
      </c>
      <c r="V698" s="1091">
        <v>1837.28</v>
      </c>
    </row>
    <row r="699" spans="1:22" x14ac:dyDescent="0.25">
      <c r="A699">
        <v>4088200100</v>
      </c>
      <c r="B699" s="1087">
        <v>2</v>
      </c>
      <c r="C699" s="1087">
        <v>5</v>
      </c>
      <c r="D699" s="1088">
        <v>2</v>
      </c>
      <c r="E699" s="1087" t="s">
        <v>2418</v>
      </c>
      <c r="F699" s="1087">
        <v>143</v>
      </c>
      <c r="G699" s="1087" t="s">
        <v>711</v>
      </c>
      <c r="H699" s="1089">
        <v>1</v>
      </c>
      <c r="I699">
        <v>22301</v>
      </c>
      <c r="J699">
        <v>1</v>
      </c>
      <c r="K699">
        <v>2020</v>
      </c>
      <c r="L699" s="1090">
        <v>1</v>
      </c>
      <c r="M699" s="1090">
        <v>1</v>
      </c>
      <c r="N699" t="s">
        <v>2421</v>
      </c>
      <c r="O699">
        <v>13</v>
      </c>
      <c r="P699">
        <v>3419.7</v>
      </c>
      <c r="Q699">
        <v>-1400</v>
      </c>
      <c r="R699">
        <v>2019.7</v>
      </c>
      <c r="S699">
        <v>151.38</v>
      </c>
      <c r="T699">
        <v>151.38</v>
      </c>
      <c r="U699" s="1091">
        <v>151.38</v>
      </c>
      <c r="V699" s="1091">
        <v>151.38</v>
      </c>
    </row>
    <row r="700" spans="1:22" x14ac:dyDescent="0.25">
      <c r="A700">
        <v>4088200100</v>
      </c>
      <c r="B700" s="1087">
        <v>2</v>
      </c>
      <c r="C700" s="1087">
        <v>5</v>
      </c>
      <c r="D700" s="1088">
        <v>2</v>
      </c>
      <c r="E700" s="1087" t="s">
        <v>2418</v>
      </c>
      <c r="F700" s="1087">
        <v>143</v>
      </c>
      <c r="G700" s="1087" t="s">
        <v>711</v>
      </c>
      <c r="H700" s="1089">
        <v>1</v>
      </c>
      <c r="I700">
        <v>22301</v>
      </c>
      <c r="J700">
        <v>1</v>
      </c>
      <c r="K700">
        <v>2020</v>
      </c>
      <c r="L700" s="1090">
        <v>1</v>
      </c>
      <c r="M700" s="1090">
        <v>1</v>
      </c>
      <c r="N700" t="s">
        <v>2421</v>
      </c>
      <c r="O700">
        <v>13</v>
      </c>
      <c r="P700">
        <v>0</v>
      </c>
      <c r="Q700">
        <v>0</v>
      </c>
      <c r="R700">
        <v>0</v>
      </c>
      <c r="S700">
        <v>0</v>
      </c>
      <c r="T700">
        <v>0</v>
      </c>
      <c r="U700" s="1091">
        <v>0</v>
      </c>
      <c r="V700" s="1091">
        <v>87.13</v>
      </c>
    </row>
    <row r="701" spans="1:22" x14ac:dyDescent="0.25">
      <c r="A701">
        <v>4088200100</v>
      </c>
      <c r="B701" s="1087">
        <v>2</v>
      </c>
      <c r="C701" s="1087">
        <v>5</v>
      </c>
      <c r="D701" s="1088">
        <v>2</v>
      </c>
      <c r="E701" s="1087" t="s">
        <v>2418</v>
      </c>
      <c r="F701" s="1087">
        <v>143</v>
      </c>
      <c r="G701" s="1087" t="s">
        <v>711</v>
      </c>
      <c r="H701" s="1089">
        <v>1</v>
      </c>
      <c r="I701">
        <v>22301</v>
      </c>
      <c r="J701">
        <v>1</v>
      </c>
      <c r="K701">
        <v>2020</v>
      </c>
      <c r="L701" s="1090">
        <v>1</v>
      </c>
      <c r="M701" s="1090">
        <v>1</v>
      </c>
      <c r="N701" t="s">
        <v>2421</v>
      </c>
      <c r="O701">
        <v>13</v>
      </c>
      <c r="P701">
        <v>0</v>
      </c>
      <c r="Q701">
        <v>0</v>
      </c>
      <c r="R701">
        <v>0</v>
      </c>
      <c r="S701">
        <v>0</v>
      </c>
      <c r="T701">
        <v>0</v>
      </c>
      <c r="U701" s="1091">
        <v>87.13</v>
      </c>
      <c r="V701" s="1091">
        <v>0</v>
      </c>
    </row>
    <row r="702" spans="1:22" x14ac:dyDescent="0.25">
      <c r="A702">
        <v>4088200100</v>
      </c>
      <c r="B702" s="1087">
        <v>2</v>
      </c>
      <c r="C702" s="1087">
        <v>5</v>
      </c>
      <c r="D702" s="1088">
        <v>2</v>
      </c>
      <c r="E702" s="1087" t="s">
        <v>2418</v>
      </c>
      <c r="F702" s="1087">
        <v>143</v>
      </c>
      <c r="G702" s="1087" t="s">
        <v>711</v>
      </c>
      <c r="H702" s="1089">
        <v>1</v>
      </c>
      <c r="I702">
        <v>22301</v>
      </c>
      <c r="J702">
        <v>1</v>
      </c>
      <c r="K702">
        <v>2020</v>
      </c>
      <c r="L702" s="1090">
        <v>1</v>
      </c>
      <c r="M702" s="1090">
        <v>1</v>
      </c>
      <c r="N702" t="s">
        <v>2421</v>
      </c>
      <c r="O702">
        <v>13</v>
      </c>
      <c r="P702">
        <v>0</v>
      </c>
      <c r="Q702">
        <v>0</v>
      </c>
      <c r="R702">
        <v>0</v>
      </c>
      <c r="S702">
        <v>0</v>
      </c>
      <c r="T702">
        <v>0</v>
      </c>
      <c r="U702" s="1091">
        <v>0</v>
      </c>
      <c r="V702" s="1091">
        <v>0</v>
      </c>
    </row>
    <row r="703" spans="1:22" x14ac:dyDescent="0.25">
      <c r="A703">
        <v>4088200100</v>
      </c>
      <c r="B703" s="1087">
        <v>2</v>
      </c>
      <c r="C703" s="1087">
        <v>5</v>
      </c>
      <c r="D703" s="1088">
        <v>2</v>
      </c>
      <c r="E703" s="1087" t="s">
        <v>2418</v>
      </c>
      <c r="F703" s="1087">
        <v>143</v>
      </c>
      <c r="G703" s="1087" t="s">
        <v>711</v>
      </c>
      <c r="H703" s="1089">
        <v>1</v>
      </c>
      <c r="I703">
        <v>22301</v>
      </c>
      <c r="J703">
        <v>1</v>
      </c>
      <c r="K703">
        <v>2020</v>
      </c>
      <c r="L703" s="1090">
        <v>1</v>
      </c>
      <c r="M703" s="1090">
        <v>1</v>
      </c>
      <c r="N703" t="s">
        <v>2421</v>
      </c>
      <c r="O703">
        <v>13</v>
      </c>
      <c r="P703">
        <v>0</v>
      </c>
      <c r="Q703">
        <v>0</v>
      </c>
      <c r="R703">
        <v>0</v>
      </c>
      <c r="S703">
        <v>0</v>
      </c>
      <c r="T703">
        <v>0</v>
      </c>
      <c r="U703" s="1091">
        <v>0</v>
      </c>
      <c r="V703" s="1091">
        <v>0</v>
      </c>
    </row>
    <row r="704" spans="1:22" x14ac:dyDescent="0.25">
      <c r="A704">
        <v>4088200100</v>
      </c>
      <c r="B704" s="1087">
        <v>2</v>
      </c>
      <c r="C704" s="1087">
        <v>5</v>
      </c>
      <c r="D704" s="1088">
        <v>2</v>
      </c>
      <c r="E704" s="1087" t="s">
        <v>2418</v>
      </c>
      <c r="F704" s="1087">
        <v>143</v>
      </c>
      <c r="G704" s="1087" t="s">
        <v>711</v>
      </c>
      <c r="H704" s="1089">
        <v>1</v>
      </c>
      <c r="I704">
        <v>22301</v>
      </c>
      <c r="J704">
        <v>1</v>
      </c>
      <c r="K704">
        <v>2020</v>
      </c>
      <c r="L704" s="1090">
        <v>1</v>
      </c>
      <c r="M704" s="1090">
        <v>1</v>
      </c>
      <c r="N704" t="s">
        <v>2421</v>
      </c>
      <c r="O704">
        <v>13</v>
      </c>
      <c r="P704">
        <v>0</v>
      </c>
      <c r="Q704">
        <v>0</v>
      </c>
      <c r="R704">
        <v>0</v>
      </c>
      <c r="S704">
        <v>87.13</v>
      </c>
      <c r="T704">
        <v>87.13</v>
      </c>
      <c r="U704" s="1091">
        <v>0</v>
      </c>
      <c r="V704" s="1091">
        <v>0</v>
      </c>
    </row>
    <row r="705" spans="1:22" x14ac:dyDescent="0.25">
      <c r="A705">
        <v>4088200100</v>
      </c>
      <c r="B705" s="1087">
        <v>2</v>
      </c>
      <c r="C705" s="1087">
        <v>5</v>
      </c>
      <c r="D705" s="1088">
        <v>2</v>
      </c>
      <c r="E705" s="1087" t="s">
        <v>2418</v>
      </c>
      <c r="F705" s="1087">
        <v>143</v>
      </c>
      <c r="G705" s="1087" t="s">
        <v>711</v>
      </c>
      <c r="H705" s="1089">
        <v>1</v>
      </c>
      <c r="I705">
        <v>22301</v>
      </c>
      <c r="J705">
        <v>1</v>
      </c>
      <c r="K705">
        <v>2020</v>
      </c>
      <c r="L705" s="1090">
        <v>1</v>
      </c>
      <c r="M705" s="1090">
        <v>1</v>
      </c>
      <c r="N705" t="s">
        <v>2421</v>
      </c>
      <c r="O705">
        <v>13</v>
      </c>
      <c r="P705">
        <v>0</v>
      </c>
      <c r="Q705">
        <v>100</v>
      </c>
      <c r="R705">
        <v>100</v>
      </c>
      <c r="S705">
        <v>0</v>
      </c>
      <c r="T705">
        <v>0</v>
      </c>
      <c r="U705" s="1091">
        <v>0</v>
      </c>
      <c r="V705" s="1091">
        <v>0</v>
      </c>
    </row>
    <row r="706" spans="1:22" x14ac:dyDescent="0.25">
      <c r="A706">
        <v>4088200100</v>
      </c>
      <c r="B706" s="1087">
        <v>2</v>
      </c>
      <c r="C706" s="1087">
        <v>5</v>
      </c>
      <c r="D706" s="1088">
        <v>2</v>
      </c>
      <c r="E706" s="1087" t="s">
        <v>2418</v>
      </c>
      <c r="F706" s="1087">
        <v>143</v>
      </c>
      <c r="G706" s="1087" t="s">
        <v>711</v>
      </c>
      <c r="H706" s="1089">
        <v>1</v>
      </c>
      <c r="I706">
        <v>22301</v>
      </c>
      <c r="J706">
        <v>1</v>
      </c>
      <c r="K706">
        <v>2020</v>
      </c>
      <c r="L706" s="1090">
        <v>1</v>
      </c>
      <c r="M706" s="1090">
        <v>1</v>
      </c>
      <c r="N706" t="s">
        <v>2421</v>
      </c>
      <c r="O706">
        <v>13</v>
      </c>
      <c r="P706">
        <v>0</v>
      </c>
      <c r="Q706">
        <v>0</v>
      </c>
      <c r="R706">
        <v>0</v>
      </c>
      <c r="S706">
        <v>0</v>
      </c>
      <c r="T706">
        <v>0</v>
      </c>
      <c r="U706" s="1091">
        <v>0</v>
      </c>
      <c r="V706" s="1091">
        <v>227.42</v>
      </c>
    </row>
    <row r="707" spans="1:22" x14ac:dyDescent="0.25">
      <c r="A707">
        <v>4088200100</v>
      </c>
      <c r="B707" s="1087">
        <v>2</v>
      </c>
      <c r="C707" s="1087">
        <v>5</v>
      </c>
      <c r="D707" s="1088">
        <v>2</v>
      </c>
      <c r="E707" s="1087" t="s">
        <v>2418</v>
      </c>
      <c r="F707" s="1087">
        <v>143</v>
      </c>
      <c r="G707" s="1087" t="s">
        <v>711</v>
      </c>
      <c r="H707" s="1089">
        <v>1</v>
      </c>
      <c r="I707">
        <v>22301</v>
      </c>
      <c r="J707">
        <v>1</v>
      </c>
      <c r="K707">
        <v>2020</v>
      </c>
      <c r="L707" s="1090">
        <v>1</v>
      </c>
      <c r="M707" s="1090">
        <v>1</v>
      </c>
      <c r="N707" t="s">
        <v>2421</v>
      </c>
      <c r="O707">
        <v>13</v>
      </c>
      <c r="P707">
        <v>0</v>
      </c>
      <c r="Q707">
        <v>0</v>
      </c>
      <c r="R707">
        <v>0</v>
      </c>
      <c r="S707">
        <v>0</v>
      </c>
      <c r="T707">
        <v>0</v>
      </c>
      <c r="U707" s="1091">
        <v>227.42</v>
      </c>
      <c r="V707" s="1091">
        <v>0</v>
      </c>
    </row>
    <row r="708" spans="1:22" x14ac:dyDescent="0.25">
      <c r="A708">
        <v>4088200100</v>
      </c>
      <c r="B708" s="1087">
        <v>2</v>
      </c>
      <c r="C708" s="1087">
        <v>5</v>
      </c>
      <c r="D708" s="1088">
        <v>2</v>
      </c>
      <c r="E708" s="1087" t="s">
        <v>2418</v>
      </c>
      <c r="F708" s="1087">
        <v>143</v>
      </c>
      <c r="G708" s="1087" t="s">
        <v>711</v>
      </c>
      <c r="H708" s="1089">
        <v>1</v>
      </c>
      <c r="I708">
        <v>22301</v>
      </c>
      <c r="J708">
        <v>1</v>
      </c>
      <c r="K708">
        <v>2020</v>
      </c>
      <c r="L708" s="1090">
        <v>1</v>
      </c>
      <c r="M708" s="1090">
        <v>1</v>
      </c>
      <c r="N708" t="s">
        <v>2421</v>
      </c>
      <c r="O708">
        <v>13</v>
      </c>
      <c r="P708">
        <v>0</v>
      </c>
      <c r="Q708">
        <v>0</v>
      </c>
      <c r="R708">
        <v>0</v>
      </c>
      <c r="S708">
        <v>0</v>
      </c>
      <c r="T708">
        <v>0</v>
      </c>
      <c r="U708" s="1091">
        <v>0</v>
      </c>
      <c r="V708" s="1091">
        <v>0</v>
      </c>
    </row>
    <row r="709" spans="1:22" x14ac:dyDescent="0.25">
      <c r="A709">
        <v>4088200100</v>
      </c>
      <c r="B709" s="1087">
        <v>2</v>
      </c>
      <c r="C709" s="1087">
        <v>5</v>
      </c>
      <c r="D709" s="1088">
        <v>2</v>
      </c>
      <c r="E709" s="1087" t="s">
        <v>2418</v>
      </c>
      <c r="F709" s="1087">
        <v>143</v>
      </c>
      <c r="G709" s="1087" t="s">
        <v>711</v>
      </c>
      <c r="H709" s="1089">
        <v>1</v>
      </c>
      <c r="I709">
        <v>22301</v>
      </c>
      <c r="J709">
        <v>1</v>
      </c>
      <c r="K709">
        <v>2020</v>
      </c>
      <c r="L709" s="1090">
        <v>1</v>
      </c>
      <c r="M709" s="1090">
        <v>1</v>
      </c>
      <c r="N709" t="s">
        <v>2421</v>
      </c>
      <c r="O709">
        <v>13</v>
      </c>
      <c r="P709">
        <v>0</v>
      </c>
      <c r="Q709">
        <v>0</v>
      </c>
      <c r="R709">
        <v>0</v>
      </c>
      <c r="S709">
        <v>0</v>
      </c>
      <c r="T709">
        <v>0</v>
      </c>
      <c r="U709" s="1091">
        <v>0</v>
      </c>
      <c r="V709" s="1091">
        <v>0</v>
      </c>
    </row>
    <row r="710" spans="1:22" x14ac:dyDescent="0.25">
      <c r="A710">
        <v>4088200100</v>
      </c>
      <c r="B710" s="1087">
        <v>2</v>
      </c>
      <c r="C710" s="1087">
        <v>5</v>
      </c>
      <c r="D710" s="1088">
        <v>2</v>
      </c>
      <c r="E710" s="1087" t="s">
        <v>2418</v>
      </c>
      <c r="F710" s="1087">
        <v>143</v>
      </c>
      <c r="G710" s="1087" t="s">
        <v>711</v>
      </c>
      <c r="H710" s="1089">
        <v>1</v>
      </c>
      <c r="I710">
        <v>22301</v>
      </c>
      <c r="J710">
        <v>1</v>
      </c>
      <c r="K710">
        <v>2020</v>
      </c>
      <c r="L710" s="1090">
        <v>1</v>
      </c>
      <c r="M710" s="1090">
        <v>1</v>
      </c>
      <c r="N710" t="s">
        <v>2421</v>
      </c>
      <c r="O710">
        <v>13</v>
      </c>
      <c r="P710">
        <v>0</v>
      </c>
      <c r="Q710">
        <v>0</v>
      </c>
      <c r="R710">
        <v>0</v>
      </c>
      <c r="S710">
        <v>227.42</v>
      </c>
      <c r="T710">
        <v>227.42</v>
      </c>
      <c r="U710" s="1091">
        <v>0</v>
      </c>
      <c r="V710" s="1091">
        <v>0</v>
      </c>
    </row>
    <row r="711" spans="1:22" x14ac:dyDescent="0.25">
      <c r="A711">
        <v>4088200100</v>
      </c>
      <c r="B711" s="1087">
        <v>2</v>
      </c>
      <c r="C711" s="1087">
        <v>5</v>
      </c>
      <c r="D711" s="1088">
        <v>2</v>
      </c>
      <c r="E711" s="1087" t="s">
        <v>2418</v>
      </c>
      <c r="F711" s="1087">
        <v>143</v>
      </c>
      <c r="G711" s="1087" t="s">
        <v>711</v>
      </c>
      <c r="H711" s="1089">
        <v>1</v>
      </c>
      <c r="I711">
        <v>22301</v>
      </c>
      <c r="J711">
        <v>1</v>
      </c>
      <c r="K711">
        <v>2020</v>
      </c>
      <c r="L711" s="1090">
        <v>1</v>
      </c>
      <c r="M711" s="1090">
        <v>1</v>
      </c>
      <c r="N711" t="s">
        <v>2421</v>
      </c>
      <c r="O711">
        <v>13</v>
      </c>
      <c r="P711">
        <v>0</v>
      </c>
      <c r="Q711">
        <v>300</v>
      </c>
      <c r="R711">
        <v>300</v>
      </c>
      <c r="S711">
        <v>0</v>
      </c>
      <c r="T711">
        <v>0</v>
      </c>
      <c r="U711" s="1091">
        <v>0</v>
      </c>
      <c r="V711" s="1091">
        <v>0</v>
      </c>
    </row>
    <row r="712" spans="1:22" x14ac:dyDescent="0.25">
      <c r="A712">
        <v>4088200100</v>
      </c>
      <c r="B712" s="1087">
        <v>2</v>
      </c>
      <c r="C712" s="1087">
        <v>5</v>
      </c>
      <c r="D712" s="1088">
        <v>2</v>
      </c>
      <c r="E712" s="1087" t="s">
        <v>2418</v>
      </c>
      <c r="F712" s="1087">
        <v>143</v>
      </c>
      <c r="G712" s="1087" t="s">
        <v>711</v>
      </c>
      <c r="H712" s="1089">
        <v>1</v>
      </c>
      <c r="I712">
        <v>22301</v>
      </c>
      <c r="J712">
        <v>1</v>
      </c>
      <c r="K712">
        <v>2020</v>
      </c>
      <c r="L712" s="1090">
        <v>2</v>
      </c>
      <c r="M712" s="1090">
        <v>2</v>
      </c>
      <c r="N712" t="s">
        <v>2419</v>
      </c>
      <c r="O712">
        <v>13</v>
      </c>
      <c r="P712">
        <v>0</v>
      </c>
      <c r="Q712">
        <v>0</v>
      </c>
      <c r="R712">
        <v>0</v>
      </c>
      <c r="S712">
        <v>0</v>
      </c>
      <c r="T712">
        <v>0</v>
      </c>
      <c r="U712" s="1091">
        <v>0</v>
      </c>
      <c r="V712" s="1091">
        <v>236.82</v>
      </c>
    </row>
    <row r="713" spans="1:22" x14ac:dyDescent="0.25">
      <c r="A713">
        <v>4088200100</v>
      </c>
      <c r="B713" s="1087">
        <v>2</v>
      </c>
      <c r="C713" s="1087">
        <v>5</v>
      </c>
      <c r="D713" s="1088">
        <v>2</v>
      </c>
      <c r="E713" s="1087" t="s">
        <v>2418</v>
      </c>
      <c r="F713" s="1087">
        <v>143</v>
      </c>
      <c r="G713" s="1087" t="s">
        <v>711</v>
      </c>
      <c r="H713" s="1089">
        <v>1</v>
      </c>
      <c r="I713">
        <v>22301</v>
      </c>
      <c r="J713">
        <v>1</v>
      </c>
      <c r="K713">
        <v>2020</v>
      </c>
      <c r="L713" s="1090">
        <v>2</v>
      </c>
      <c r="M713" s="1090">
        <v>2</v>
      </c>
      <c r="N713" t="s">
        <v>2419</v>
      </c>
      <c r="O713">
        <v>13</v>
      </c>
      <c r="P713">
        <v>0</v>
      </c>
      <c r="Q713">
        <v>0</v>
      </c>
      <c r="R713">
        <v>0</v>
      </c>
      <c r="S713">
        <v>0</v>
      </c>
      <c r="T713">
        <v>0</v>
      </c>
      <c r="U713" s="1091">
        <v>236.82</v>
      </c>
      <c r="V713" s="1091">
        <v>0</v>
      </c>
    </row>
    <row r="714" spans="1:22" x14ac:dyDescent="0.25">
      <c r="A714">
        <v>4088200100</v>
      </c>
      <c r="B714" s="1087">
        <v>2</v>
      </c>
      <c r="C714" s="1087">
        <v>5</v>
      </c>
      <c r="D714" s="1088">
        <v>2</v>
      </c>
      <c r="E714" s="1087" t="s">
        <v>2418</v>
      </c>
      <c r="F714" s="1087">
        <v>143</v>
      </c>
      <c r="G714" s="1087" t="s">
        <v>711</v>
      </c>
      <c r="H714" s="1089">
        <v>1</v>
      </c>
      <c r="I714">
        <v>22301</v>
      </c>
      <c r="J714">
        <v>1</v>
      </c>
      <c r="K714">
        <v>2020</v>
      </c>
      <c r="L714" s="1090">
        <v>2</v>
      </c>
      <c r="M714" s="1090">
        <v>2</v>
      </c>
      <c r="N714" t="s">
        <v>2419</v>
      </c>
      <c r="O714">
        <v>13</v>
      </c>
      <c r="P714">
        <v>0</v>
      </c>
      <c r="Q714">
        <v>0</v>
      </c>
      <c r="R714">
        <v>0</v>
      </c>
      <c r="S714">
        <v>0</v>
      </c>
      <c r="T714">
        <v>0</v>
      </c>
      <c r="U714" s="1091">
        <v>0</v>
      </c>
      <c r="V714" s="1091">
        <v>0</v>
      </c>
    </row>
    <row r="715" spans="1:22" x14ac:dyDescent="0.25">
      <c r="A715">
        <v>4088200100</v>
      </c>
      <c r="B715" s="1087">
        <v>2</v>
      </c>
      <c r="C715" s="1087">
        <v>5</v>
      </c>
      <c r="D715" s="1088">
        <v>2</v>
      </c>
      <c r="E715" s="1087" t="s">
        <v>2418</v>
      </c>
      <c r="F715" s="1087">
        <v>143</v>
      </c>
      <c r="G715" s="1087" t="s">
        <v>711</v>
      </c>
      <c r="H715" s="1089">
        <v>1</v>
      </c>
      <c r="I715">
        <v>22301</v>
      </c>
      <c r="J715">
        <v>1</v>
      </c>
      <c r="K715">
        <v>2020</v>
      </c>
      <c r="L715" s="1090">
        <v>2</v>
      </c>
      <c r="M715" s="1090">
        <v>2</v>
      </c>
      <c r="N715" t="s">
        <v>2419</v>
      </c>
      <c r="O715">
        <v>13</v>
      </c>
      <c r="P715">
        <v>0</v>
      </c>
      <c r="Q715">
        <v>0</v>
      </c>
      <c r="R715">
        <v>0</v>
      </c>
      <c r="S715">
        <v>0</v>
      </c>
      <c r="T715">
        <v>0</v>
      </c>
      <c r="U715" s="1091">
        <v>0</v>
      </c>
      <c r="V715" s="1091">
        <v>0</v>
      </c>
    </row>
    <row r="716" spans="1:22" x14ac:dyDescent="0.25">
      <c r="A716">
        <v>4088200100</v>
      </c>
      <c r="B716" s="1087">
        <v>2</v>
      </c>
      <c r="C716" s="1087">
        <v>5</v>
      </c>
      <c r="D716" s="1088">
        <v>2</v>
      </c>
      <c r="E716" s="1087" t="s">
        <v>2418</v>
      </c>
      <c r="F716" s="1087">
        <v>143</v>
      </c>
      <c r="G716" s="1087" t="s">
        <v>711</v>
      </c>
      <c r="H716" s="1089">
        <v>1</v>
      </c>
      <c r="I716">
        <v>22301</v>
      </c>
      <c r="J716">
        <v>1</v>
      </c>
      <c r="K716">
        <v>2020</v>
      </c>
      <c r="L716" s="1090">
        <v>2</v>
      </c>
      <c r="M716" s="1090">
        <v>2</v>
      </c>
      <c r="N716" t="s">
        <v>2419</v>
      </c>
      <c r="O716">
        <v>13</v>
      </c>
      <c r="P716">
        <v>0</v>
      </c>
      <c r="Q716">
        <v>0</v>
      </c>
      <c r="R716">
        <v>0</v>
      </c>
      <c r="S716">
        <v>236.82</v>
      </c>
      <c r="T716">
        <v>236.82</v>
      </c>
      <c r="U716" s="1091">
        <v>0</v>
      </c>
      <c r="V716" s="1091">
        <v>0</v>
      </c>
    </row>
    <row r="717" spans="1:22" x14ac:dyDescent="0.25">
      <c r="A717">
        <v>4088200100</v>
      </c>
      <c r="B717" s="1087">
        <v>2</v>
      </c>
      <c r="C717" s="1087">
        <v>5</v>
      </c>
      <c r="D717" s="1088">
        <v>2</v>
      </c>
      <c r="E717" s="1087" t="s">
        <v>2418</v>
      </c>
      <c r="F717" s="1087">
        <v>143</v>
      </c>
      <c r="G717" s="1087" t="s">
        <v>711</v>
      </c>
      <c r="H717" s="1089">
        <v>1</v>
      </c>
      <c r="I717">
        <v>22301</v>
      </c>
      <c r="J717">
        <v>1</v>
      </c>
      <c r="K717">
        <v>2020</v>
      </c>
      <c r="L717" s="1090">
        <v>2</v>
      </c>
      <c r="M717" s="1090">
        <v>2</v>
      </c>
      <c r="N717" t="s">
        <v>2419</v>
      </c>
      <c r="O717">
        <v>13</v>
      </c>
      <c r="P717">
        <v>0</v>
      </c>
      <c r="Q717">
        <v>10927.39</v>
      </c>
      <c r="R717">
        <v>10927.39</v>
      </c>
      <c r="S717">
        <v>0</v>
      </c>
      <c r="T717">
        <v>0</v>
      </c>
      <c r="U717" s="1091">
        <v>0</v>
      </c>
      <c r="V717" s="1091">
        <v>0</v>
      </c>
    </row>
    <row r="718" spans="1:22" x14ac:dyDescent="0.25">
      <c r="A718">
        <v>4088200100</v>
      </c>
      <c r="B718" s="1087">
        <v>2</v>
      </c>
      <c r="C718" s="1087">
        <v>5</v>
      </c>
      <c r="D718" s="1088">
        <v>2</v>
      </c>
      <c r="E718" s="1087" t="s">
        <v>2418</v>
      </c>
      <c r="F718" s="1087">
        <v>143</v>
      </c>
      <c r="G718" s="1087" t="s">
        <v>711</v>
      </c>
      <c r="H718" s="1089">
        <v>1</v>
      </c>
      <c r="I718">
        <v>22301</v>
      </c>
      <c r="J718">
        <v>1</v>
      </c>
      <c r="K718">
        <v>2020</v>
      </c>
      <c r="L718" s="1090">
        <v>2</v>
      </c>
      <c r="M718" s="1090">
        <v>2</v>
      </c>
      <c r="N718" t="s">
        <v>2419</v>
      </c>
      <c r="O718">
        <v>13</v>
      </c>
      <c r="P718">
        <v>0</v>
      </c>
      <c r="Q718">
        <v>0</v>
      </c>
      <c r="R718">
        <v>0</v>
      </c>
      <c r="S718">
        <v>0</v>
      </c>
      <c r="T718">
        <v>0</v>
      </c>
      <c r="U718" s="1091">
        <v>0</v>
      </c>
      <c r="V718" s="1091">
        <v>231.37</v>
      </c>
    </row>
    <row r="719" spans="1:22" x14ac:dyDescent="0.25">
      <c r="A719">
        <v>4088200100</v>
      </c>
      <c r="B719" s="1087">
        <v>2</v>
      </c>
      <c r="C719" s="1087">
        <v>5</v>
      </c>
      <c r="D719" s="1088">
        <v>2</v>
      </c>
      <c r="E719" s="1087" t="s">
        <v>2418</v>
      </c>
      <c r="F719" s="1087">
        <v>143</v>
      </c>
      <c r="G719" s="1087" t="s">
        <v>711</v>
      </c>
      <c r="H719" s="1089">
        <v>1</v>
      </c>
      <c r="I719">
        <v>22301</v>
      </c>
      <c r="J719">
        <v>1</v>
      </c>
      <c r="K719">
        <v>2020</v>
      </c>
      <c r="L719" s="1090">
        <v>2</v>
      </c>
      <c r="M719" s="1090">
        <v>2</v>
      </c>
      <c r="N719" t="s">
        <v>2419</v>
      </c>
      <c r="O719">
        <v>13</v>
      </c>
      <c r="P719">
        <v>0</v>
      </c>
      <c r="Q719">
        <v>0</v>
      </c>
      <c r="R719">
        <v>0</v>
      </c>
      <c r="S719">
        <v>0</v>
      </c>
      <c r="T719">
        <v>0</v>
      </c>
      <c r="U719" s="1091">
        <v>231.37</v>
      </c>
      <c r="V719" s="1091">
        <v>0</v>
      </c>
    </row>
    <row r="720" spans="1:22" x14ac:dyDescent="0.25">
      <c r="A720">
        <v>4088200100</v>
      </c>
      <c r="B720" s="1087">
        <v>2</v>
      </c>
      <c r="C720" s="1087">
        <v>5</v>
      </c>
      <c r="D720" s="1088">
        <v>2</v>
      </c>
      <c r="E720" s="1087" t="s">
        <v>2418</v>
      </c>
      <c r="F720" s="1087">
        <v>143</v>
      </c>
      <c r="G720" s="1087" t="s">
        <v>711</v>
      </c>
      <c r="H720" s="1089">
        <v>1</v>
      </c>
      <c r="I720">
        <v>22301</v>
      </c>
      <c r="J720">
        <v>1</v>
      </c>
      <c r="K720">
        <v>2020</v>
      </c>
      <c r="L720" s="1090">
        <v>2</v>
      </c>
      <c r="M720" s="1090">
        <v>2</v>
      </c>
      <c r="N720" t="s">
        <v>2419</v>
      </c>
      <c r="O720">
        <v>13</v>
      </c>
      <c r="P720">
        <v>0</v>
      </c>
      <c r="Q720">
        <v>0</v>
      </c>
      <c r="R720">
        <v>0</v>
      </c>
      <c r="S720">
        <v>0</v>
      </c>
      <c r="T720">
        <v>0</v>
      </c>
      <c r="U720" s="1091">
        <v>0</v>
      </c>
      <c r="V720" s="1091">
        <v>0</v>
      </c>
    </row>
    <row r="721" spans="1:22" x14ac:dyDescent="0.25">
      <c r="A721">
        <v>4088200100</v>
      </c>
      <c r="B721" s="1087">
        <v>2</v>
      </c>
      <c r="C721" s="1087">
        <v>5</v>
      </c>
      <c r="D721" s="1088">
        <v>2</v>
      </c>
      <c r="E721" s="1087" t="s">
        <v>2418</v>
      </c>
      <c r="F721" s="1087">
        <v>143</v>
      </c>
      <c r="G721" s="1087" t="s">
        <v>711</v>
      </c>
      <c r="H721" s="1089">
        <v>1</v>
      </c>
      <c r="I721">
        <v>22301</v>
      </c>
      <c r="J721">
        <v>1</v>
      </c>
      <c r="K721">
        <v>2020</v>
      </c>
      <c r="L721" s="1090">
        <v>2</v>
      </c>
      <c r="M721" s="1090">
        <v>2</v>
      </c>
      <c r="N721" t="s">
        <v>2419</v>
      </c>
      <c r="O721">
        <v>13</v>
      </c>
      <c r="P721">
        <v>0</v>
      </c>
      <c r="Q721">
        <v>0</v>
      </c>
      <c r="R721">
        <v>0</v>
      </c>
      <c r="S721">
        <v>0</v>
      </c>
      <c r="T721">
        <v>0</v>
      </c>
      <c r="U721" s="1091">
        <v>0</v>
      </c>
      <c r="V721" s="1091">
        <v>0</v>
      </c>
    </row>
    <row r="722" spans="1:22" x14ac:dyDescent="0.25">
      <c r="A722">
        <v>4088200100</v>
      </c>
      <c r="B722" s="1087">
        <v>2</v>
      </c>
      <c r="C722" s="1087">
        <v>5</v>
      </c>
      <c r="D722" s="1088">
        <v>2</v>
      </c>
      <c r="E722" s="1087" t="s">
        <v>2418</v>
      </c>
      <c r="F722" s="1087">
        <v>143</v>
      </c>
      <c r="G722" s="1087" t="s">
        <v>711</v>
      </c>
      <c r="H722" s="1089">
        <v>1</v>
      </c>
      <c r="I722">
        <v>22301</v>
      </c>
      <c r="J722">
        <v>1</v>
      </c>
      <c r="K722">
        <v>2020</v>
      </c>
      <c r="L722" s="1090">
        <v>2</v>
      </c>
      <c r="M722" s="1090">
        <v>2</v>
      </c>
      <c r="N722" t="s">
        <v>2419</v>
      </c>
      <c r="O722">
        <v>13</v>
      </c>
      <c r="P722">
        <v>0</v>
      </c>
      <c r="Q722">
        <v>0</v>
      </c>
      <c r="R722">
        <v>0</v>
      </c>
      <c r="S722">
        <v>231.37</v>
      </c>
      <c r="T722">
        <v>231.37</v>
      </c>
      <c r="U722" s="1091">
        <v>0</v>
      </c>
      <c r="V722" s="1091">
        <v>0</v>
      </c>
    </row>
    <row r="723" spans="1:22" x14ac:dyDescent="0.25">
      <c r="A723">
        <v>4088200100</v>
      </c>
      <c r="B723" s="1087">
        <v>2</v>
      </c>
      <c r="C723" s="1087">
        <v>5</v>
      </c>
      <c r="D723" s="1088">
        <v>2</v>
      </c>
      <c r="E723" s="1087" t="s">
        <v>2418</v>
      </c>
      <c r="F723" s="1087">
        <v>143</v>
      </c>
      <c r="G723" s="1087" t="s">
        <v>711</v>
      </c>
      <c r="H723" s="1089">
        <v>1</v>
      </c>
      <c r="I723">
        <v>22301</v>
      </c>
      <c r="J723">
        <v>1</v>
      </c>
      <c r="K723">
        <v>2020</v>
      </c>
      <c r="L723" s="1090">
        <v>2</v>
      </c>
      <c r="M723" s="1090">
        <v>2</v>
      </c>
      <c r="N723" t="s">
        <v>2419</v>
      </c>
      <c r="O723">
        <v>13</v>
      </c>
      <c r="P723">
        <v>0</v>
      </c>
      <c r="Q723">
        <v>231.92</v>
      </c>
      <c r="R723">
        <v>231.92</v>
      </c>
      <c r="S723">
        <v>0</v>
      </c>
      <c r="T723">
        <v>0</v>
      </c>
      <c r="U723" s="1091">
        <v>0</v>
      </c>
      <c r="V723" s="1091">
        <v>0</v>
      </c>
    </row>
    <row r="724" spans="1:22" x14ac:dyDescent="0.25">
      <c r="A724">
        <v>4088200100</v>
      </c>
      <c r="B724" s="1087">
        <v>2</v>
      </c>
      <c r="C724" s="1087">
        <v>5</v>
      </c>
      <c r="D724" s="1088">
        <v>2</v>
      </c>
      <c r="E724" s="1087" t="s">
        <v>2418</v>
      </c>
      <c r="F724" s="1087">
        <v>143</v>
      </c>
      <c r="G724" s="1087" t="s">
        <v>711</v>
      </c>
      <c r="H724" s="1089">
        <v>1</v>
      </c>
      <c r="I724">
        <v>24601</v>
      </c>
      <c r="J724">
        <v>1</v>
      </c>
      <c r="K724">
        <v>2020</v>
      </c>
      <c r="L724" s="1090">
        <v>1</v>
      </c>
      <c r="M724" s="1090">
        <v>1</v>
      </c>
      <c r="N724" t="s">
        <v>2421</v>
      </c>
      <c r="O724">
        <v>13</v>
      </c>
      <c r="P724">
        <v>56500.39</v>
      </c>
      <c r="Q724">
        <v>0</v>
      </c>
      <c r="R724">
        <v>56500.39</v>
      </c>
      <c r="S724">
        <v>0</v>
      </c>
      <c r="T724">
        <v>0</v>
      </c>
      <c r="U724" s="1091">
        <v>0</v>
      </c>
      <c r="V724" s="1091">
        <v>0</v>
      </c>
    </row>
    <row r="725" spans="1:22" x14ac:dyDescent="0.25">
      <c r="A725">
        <v>4088200100</v>
      </c>
      <c r="B725" s="1087">
        <v>2</v>
      </c>
      <c r="C725" s="1087">
        <v>5</v>
      </c>
      <c r="D725" s="1088">
        <v>2</v>
      </c>
      <c r="E725" s="1087" t="s">
        <v>2418</v>
      </c>
      <c r="F725" s="1087">
        <v>143</v>
      </c>
      <c r="G725" s="1087" t="s">
        <v>711</v>
      </c>
      <c r="H725" s="1089">
        <v>1</v>
      </c>
      <c r="I725">
        <v>24601</v>
      </c>
      <c r="J725">
        <v>1</v>
      </c>
      <c r="K725">
        <v>2020</v>
      </c>
      <c r="L725" s="1090">
        <v>1</v>
      </c>
      <c r="M725" s="1090">
        <v>1</v>
      </c>
      <c r="N725" t="s">
        <v>2421</v>
      </c>
      <c r="O725">
        <v>13</v>
      </c>
      <c r="P725">
        <v>56500.38</v>
      </c>
      <c r="Q725">
        <v>0</v>
      </c>
      <c r="R725">
        <v>56500.38</v>
      </c>
      <c r="S725">
        <v>26694.59</v>
      </c>
      <c r="T725">
        <v>26694.59</v>
      </c>
      <c r="U725" s="1091">
        <v>26694.59</v>
      </c>
      <c r="V725" s="1091">
        <v>26694.59</v>
      </c>
    </row>
    <row r="726" spans="1:22" x14ac:dyDescent="0.25">
      <c r="A726">
        <v>4088200100</v>
      </c>
      <c r="B726" s="1087">
        <v>2</v>
      </c>
      <c r="C726" s="1087">
        <v>5</v>
      </c>
      <c r="D726" s="1088">
        <v>2</v>
      </c>
      <c r="E726" s="1087" t="s">
        <v>2418</v>
      </c>
      <c r="F726" s="1087">
        <v>143</v>
      </c>
      <c r="G726" s="1087" t="s">
        <v>711</v>
      </c>
      <c r="H726" s="1089">
        <v>1</v>
      </c>
      <c r="I726">
        <v>24601</v>
      </c>
      <c r="J726">
        <v>1</v>
      </c>
      <c r="K726">
        <v>2020</v>
      </c>
      <c r="L726" s="1090">
        <v>1</v>
      </c>
      <c r="M726" s="1090">
        <v>1</v>
      </c>
      <c r="N726" t="s">
        <v>2421</v>
      </c>
      <c r="O726">
        <v>13</v>
      </c>
      <c r="P726">
        <v>41500.379999999997</v>
      </c>
      <c r="Q726">
        <v>0</v>
      </c>
      <c r="R726">
        <v>41500.379999999997</v>
      </c>
      <c r="S726">
        <v>0</v>
      </c>
      <c r="T726">
        <v>0</v>
      </c>
      <c r="U726" s="1091">
        <v>0</v>
      </c>
      <c r="V726" s="1091">
        <v>0</v>
      </c>
    </row>
    <row r="727" spans="1:22" x14ac:dyDescent="0.25">
      <c r="A727">
        <v>4088200100</v>
      </c>
      <c r="B727" s="1087">
        <v>2</v>
      </c>
      <c r="C727" s="1087">
        <v>5</v>
      </c>
      <c r="D727" s="1088">
        <v>2</v>
      </c>
      <c r="E727" s="1087" t="s">
        <v>2418</v>
      </c>
      <c r="F727" s="1087">
        <v>143</v>
      </c>
      <c r="G727" s="1087" t="s">
        <v>711</v>
      </c>
      <c r="H727" s="1089">
        <v>1</v>
      </c>
      <c r="I727">
        <v>24601</v>
      </c>
      <c r="J727">
        <v>1</v>
      </c>
      <c r="K727">
        <v>2020</v>
      </c>
      <c r="L727" s="1090">
        <v>1</v>
      </c>
      <c r="M727" s="1090">
        <v>1</v>
      </c>
      <c r="N727" t="s">
        <v>2421</v>
      </c>
      <c r="O727">
        <v>13</v>
      </c>
      <c r="P727">
        <v>21500.38</v>
      </c>
      <c r="Q727">
        <v>0</v>
      </c>
      <c r="R727">
        <v>21500.38</v>
      </c>
      <c r="S727">
        <v>2536.7199999999998</v>
      </c>
      <c r="T727">
        <v>2536.7199999999998</v>
      </c>
      <c r="U727" s="1091">
        <v>2536.7199999999998</v>
      </c>
      <c r="V727" s="1091">
        <v>2536.7199999999998</v>
      </c>
    </row>
    <row r="728" spans="1:22" x14ac:dyDescent="0.25">
      <c r="A728">
        <v>4088200100</v>
      </c>
      <c r="B728" s="1087">
        <v>2</v>
      </c>
      <c r="C728" s="1087">
        <v>5</v>
      </c>
      <c r="D728" s="1088">
        <v>2</v>
      </c>
      <c r="E728" s="1087" t="s">
        <v>2418</v>
      </c>
      <c r="F728" s="1087">
        <v>143</v>
      </c>
      <c r="G728" s="1087" t="s">
        <v>711</v>
      </c>
      <c r="H728" s="1089">
        <v>1</v>
      </c>
      <c r="I728">
        <v>24601</v>
      </c>
      <c r="J728">
        <v>1</v>
      </c>
      <c r="K728">
        <v>2020</v>
      </c>
      <c r="L728" s="1090">
        <v>1</v>
      </c>
      <c r="M728" s="1090">
        <v>1</v>
      </c>
      <c r="N728" t="s">
        <v>2421</v>
      </c>
      <c r="O728">
        <v>13</v>
      </c>
      <c r="P728">
        <v>51500.38</v>
      </c>
      <c r="Q728">
        <v>0</v>
      </c>
      <c r="R728">
        <v>51500.38</v>
      </c>
      <c r="S728">
        <v>360</v>
      </c>
      <c r="T728">
        <v>360</v>
      </c>
      <c r="U728" s="1091">
        <v>360</v>
      </c>
      <c r="V728" s="1091">
        <v>360</v>
      </c>
    </row>
    <row r="729" spans="1:22" x14ac:dyDescent="0.25">
      <c r="A729">
        <v>4088200100</v>
      </c>
      <c r="B729" s="1087">
        <v>2</v>
      </c>
      <c r="C729" s="1087">
        <v>5</v>
      </c>
      <c r="D729" s="1088">
        <v>2</v>
      </c>
      <c r="E729" s="1087" t="s">
        <v>2418</v>
      </c>
      <c r="F729" s="1087">
        <v>143</v>
      </c>
      <c r="G729" s="1087" t="s">
        <v>711</v>
      </c>
      <c r="H729" s="1089">
        <v>1</v>
      </c>
      <c r="I729">
        <v>24601</v>
      </c>
      <c r="J729">
        <v>1</v>
      </c>
      <c r="K729">
        <v>2020</v>
      </c>
      <c r="L729" s="1090">
        <v>2</v>
      </c>
      <c r="M729" s="1090">
        <v>2</v>
      </c>
      <c r="N729" t="s">
        <v>2419</v>
      </c>
      <c r="O729">
        <v>13</v>
      </c>
      <c r="P729">
        <v>0</v>
      </c>
      <c r="Q729">
        <v>0</v>
      </c>
      <c r="R729">
        <v>0</v>
      </c>
      <c r="S729">
        <v>0</v>
      </c>
      <c r="T729">
        <v>0</v>
      </c>
      <c r="U729" s="1091">
        <v>0</v>
      </c>
      <c r="V729" s="1091">
        <v>3728.6</v>
      </c>
    </row>
    <row r="730" spans="1:22" x14ac:dyDescent="0.25">
      <c r="A730">
        <v>4088200100</v>
      </c>
      <c r="B730" s="1087">
        <v>2</v>
      </c>
      <c r="C730" s="1087">
        <v>5</v>
      </c>
      <c r="D730" s="1088">
        <v>2</v>
      </c>
      <c r="E730" s="1087" t="s">
        <v>2418</v>
      </c>
      <c r="F730" s="1087">
        <v>143</v>
      </c>
      <c r="G730" s="1087" t="s">
        <v>711</v>
      </c>
      <c r="H730" s="1089">
        <v>1</v>
      </c>
      <c r="I730">
        <v>24601</v>
      </c>
      <c r="J730">
        <v>1</v>
      </c>
      <c r="K730">
        <v>2020</v>
      </c>
      <c r="L730" s="1090">
        <v>2</v>
      </c>
      <c r="M730" s="1090">
        <v>2</v>
      </c>
      <c r="N730" t="s">
        <v>2419</v>
      </c>
      <c r="O730">
        <v>13</v>
      </c>
      <c r="P730">
        <v>0</v>
      </c>
      <c r="Q730">
        <v>0</v>
      </c>
      <c r="R730">
        <v>0</v>
      </c>
      <c r="S730">
        <v>0</v>
      </c>
      <c r="T730">
        <v>0</v>
      </c>
      <c r="U730" s="1091">
        <v>3728.6</v>
      </c>
      <c r="V730" s="1091">
        <v>0</v>
      </c>
    </row>
    <row r="731" spans="1:22" x14ac:dyDescent="0.25">
      <c r="A731">
        <v>4088200100</v>
      </c>
      <c r="B731" s="1087">
        <v>2</v>
      </c>
      <c r="C731" s="1087">
        <v>5</v>
      </c>
      <c r="D731" s="1088">
        <v>2</v>
      </c>
      <c r="E731" s="1087" t="s">
        <v>2418</v>
      </c>
      <c r="F731" s="1087">
        <v>143</v>
      </c>
      <c r="G731" s="1087" t="s">
        <v>711</v>
      </c>
      <c r="H731" s="1089">
        <v>1</v>
      </c>
      <c r="I731">
        <v>24601</v>
      </c>
      <c r="J731">
        <v>1</v>
      </c>
      <c r="K731">
        <v>2020</v>
      </c>
      <c r="L731" s="1090">
        <v>2</v>
      </c>
      <c r="M731" s="1090">
        <v>2</v>
      </c>
      <c r="N731" t="s">
        <v>2419</v>
      </c>
      <c r="O731">
        <v>13</v>
      </c>
      <c r="P731">
        <v>0</v>
      </c>
      <c r="Q731">
        <v>0</v>
      </c>
      <c r="R731">
        <v>0</v>
      </c>
      <c r="S731">
        <v>0</v>
      </c>
      <c r="T731">
        <v>0</v>
      </c>
      <c r="U731" s="1091">
        <v>0</v>
      </c>
      <c r="V731" s="1091">
        <v>0</v>
      </c>
    </row>
    <row r="732" spans="1:22" x14ac:dyDescent="0.25">
      <c r="A732">
        <v>4088200100</v>
      </c>
      <c r="B732" s="1087">
        <v>2</v>
      </c>
      <c r="C732" s="1087">
        <v>5</v>
      </c>
      <c r="D732" s="1088">
        <v>2</v>
      </c>
      <c r="E732" s="1087" t="s">
        <v>2418</v>
      </c>
      <c r="F732" s="1087">
        <v>143</v>
      </c>
      <c r="G732" s="1087" t="s">
        <v>711</v>
      </c>
      <c r="H732" s="1089">
        <v>1</v>
      </c>
      <c r="I732">
        <v>24601</v>
      </c>
      <c r="J732">
        <v>1</v>
      </c>
      <c r="K732">
        <v>2020</v>
      </c>
      <c r="L732" s="1090">
        <v>2</v>
      </c>
      <c r="M732" s="1090">
        <v>2</v>
      </c>
      <c r="N732" t="s">
        <v>2421</v>
      </c>
      <c r="O732">
        <v>13</v>
      </c>
      <c r="P732">
        <v>0</v>
      </c>
      <c r="Q732">
        <v>0</v>
      </c>
      <c r="R732">
        <v>0</v>
      </c>
      <c r="S732">
        <v>0</v>
      </c>
      <c r="T732">
        <v>0</v>
      </c>
      <c r="U732" s="1091">
        <v>0</v>
      </c>
      <c r="V732" s="1091">
        <v>0</v>
      </c>
    </row>
    <row r="733" spans="1:22" x14ac:dyDescent="0.25">
      <c r="A733">
        <v>4088200100</v>
      </c>
      <c r="B733" s="1087">
        <v>2</v>
      </c>
      <c r="C733" s="1087">
        <v>5</v>
      </c>
      <c r="D733" s="1088">
        <v>2</v>
      </c>
      <c r="E733" s="1087" t="s">
        <v>2418</v>
      </c>
      <c r="F733" s="1087">
        <v>143</v>
      </c>
      <c r="G733" s="1087" t="s">
        <v>711</v>
      </c>
      <c r="H733" s="1089">
        <v>1</v>
      </c>
      <c r="I733">
        <v>24601</v>
      </c>
      <c r="J733">
        <v>1</v>
      </c>
      <c r="K733">
        <v>2020</v>
      </c>
      <c r="L733" s="1090">
        <v>2</v>
      </c>
      <c r="M733" s="1090">
        <v>2</v>
      </c>
      <c r="N733" t="s">
        <v>2419</v>
      </c>
      <c r="O733">
        <v>13</v>
      </c>
      <c r="P733">
        <v>0</v>
      </c>
      <c r="Q733">
        <v>0</v>
      </c>
      <c r="R733">
        <v>0</v>
      </c>
      <c r="S733">
        <v>3728.6</v>
      </c>
      <c r="T733">
        <v>3728.6</v>
      </c>
      <c r="U733" s="1091">
        <v>0</v>
      </c>
      <c r="V733" s="1091">
        <v>0</v>
      </c>
    </row>
    <row r="734" spans="1:22" x14ac:dyDescent="0.25">
      <c r="A734">
        <v>4088200100</v>
      </c>
      <c r="B734" s="1087">
        <v>2</v>
      </c>
      <c r="C734" s="1087">
        <v>5</v>
      </c>
      <c r="D734" s="1088">
        <v>2</v>
      </c>
      <c r="E734" s="1087" t="s">
        <v>2418</v>
      </c>
      <c r="F734" s="1087">
        <v>143</v>
      </c>
      <c r="G734" s="1087" t="s">
        <v>711</v>
      </c>
      <c r="H734" s="1089">
        <v>1</v>
      </c>
      <c r="I734">
        <v>24601</v>
      </c>
      <c r="J734">
        <v>1</v>
      </c>
      <c r="K734">
        <v>2020</v>
      </c>
      <c r="L734" s="1090">
        <v>2</v>
      </c>
      <c r="M734" s="1090">
        <v>2</v>
      </c>
      <c r="N734" t="s">
        <v>2419</v>
      </c>
      <c r="O734">
        <v>13</v>
      </c>
      <c r="P734">
        <v>0</v>
      </c>
      <c r="Q734">
        <v>4000</v>
      </c>
      <c r="R734">
        <v>4000</v>
      </c>
      <c r="S734">
        <v>0</v>
      </c>
      <c r="T734">
        <v>0</v>
      </c>
      <c r="U734" s="1091">
        <v>0</v>
      </c>
      <c r="V734" s="1091">
        <v>0</v>
      </c>
    </row>
    <row r="735" spans="1:22" x14ac:dyDescent="0.25">
      <c r="A735">
        <v>4088200100</v>
      </c>
      <c r="B735" s="1087">
        <v>2</v>
      </c>
      <c r="C735" s="1087">
        <v>5</v>
      </c>
      <c r="D735" s="1088">
        <v>2</v>
      </c>
      <c r="E735" s="1087" t="s">
        <v>2418</v>
      </c>
      <c r="F735" s="1087">
        <v>143</v>
      </c>
      <c r="G735" s="1087" t="s">
        <v>711</v>
      </c>
      <c r="H735" s="1089">
        <v>1</v>
      </c>
      <c r="I735">
        <v>24601</v>
      </c>
      <c r="J735">
        <v>1</v>
      </c>
      <c r="K735">
        <v>2020</v>
      </c>
      <c r="L735" s="1090">
        <v>1</v>
      </c>
      <c r="M735" s="1090">
        <v>1</v>
      </c>
      <c r="N735" t="s">
        <v>2421</v>
      </c>
      <c r="O735">
        <v>13</v>
      </c>
      <c r="P735">
        <v>21500.38</v>
      </c>
      <c r="Q735">
        <v>0</v>
      </c>
      <c r="R735">
        <v>21500.38</v>
      </c>
      <c r="S735">
        <v>0</v>
      </c>
      <c r="T735">
        <v>0</v>
      </c>
      <c r="U735" s="1091">
        <v>0</v>
      </c>
      <c r="V735" s="1091">
        <v>0</v>
      </c>
    </row>
    <row r="736" spans="1:22" x14ac:dyDescent="0.25">
      <c r="A736">
        <v>4088200100</v>
      </c>
      <c r="B736" s="1087">
        <v>2</v>
      </c>
      <c r="C736" s="1087">
        <v>5</v>
      </c>
      <c r="D736" s="1088">
        <v>2</v>
      </c>
      <c r="E736" s="1087" t="s">
        <v>2418</v>
      </c>
      <c r="F736" s="1087">
        <v>143</v>
      </c>
      <c r="G736" s="1087" t="s">
        <v>711</v>
      </c>
      <c r="H736" s="1089">
        <v>1</v>
      </c>
      <c r="I736">
        <v>24601</v>
      </c>
      <c r="J736">
        <v>1</v>
      </c>
      <c r="K736">
        <v>2020</v>
      </c>
      <c r="L736" s="1090">
        <v>2</v>
      </c>
      <c r="M736" s="1090">
        <v>2</v>
      </c>
      <c r="N736" t="s">
        <v>2419</v>
      </c>
      <c r="O736">
        <v>13</v>
      </c>
      <c r="P736">
        <v>0</v>
      </c>
      <c r="Q736">
        <v>0</v>
      </c>
      <c r="R736">
        <v>0</v>
      </c>
      <c r="S736">
        <v>0</v>
      </c>
      <c r="T736">
        <v>0</v>
      </c>
      <c r="U736" s="1091">
        <v>0</v>
      </c>
      <c r="V736" s="1091">
        <v>20</v>
      </c>
    </row>
    <row r="737" spans="1:22" x14ac:dyDescent="0.25">
      <c r="A737">
        <v>4088200100</v>
      </c>
      <c r="B737" s="1087">
        <v>2</v>
      </c>
      <c r="C737" s="1087">
        <v>5</v>
      </c>
      <c r="D737" s="1088">
        <v>2</v>
      </c>
      <c r="E737" s="1087" t="s">
        <v>2418</v>
      </c>
      <c r="F737" s="1087">
        <v>143</v>
      </c>
      <c r="G737" s="1087" t="s">
        <v>711</v>
      </c>
      <c r="H737" s="1089">
        <v>1</v>
      </c>
      <c r="I737">
        <v>24601</v>
      </c>
      <c r="J737">
        <v>1</v>
      </c>
      <c r="K737">
        <v>2020</v>
      </c>
      <c r="L737" s="1090">
        <v>2</v>
      </c>
      <c r="M737" s="1090">
        <v>2</v>
      </c>
      <c r="N737" t="s">
        <v>2419</v>
      </c>
      <c r="O737">
        <v>13</v>
      </c>
      <c r="P737">
        <v>0</v>
      </c>
      <c r="Q737">
        <v>0</v>
      </c>
      <c r="R737">
        <v>0</v>
      </c>
      <c r="S737">
        <v>0</v>
      </c>
      <c r="T737">
        <v>0</v>
      </c>
      <c r="U737" s="1091">
        <v>20</v>
      </c>
      <c r="V737" s="1091">
        <v>0</v>
      </c>
    </row>
    <row r="738" spans="1:22" x14ac:dyDescent="0.25">
      <c r="A738">
        <v>4088200100</v>
      </c>
      <c r="B738" s="1087">
        <v>2</v>
      </c>
      <c r="C738" s="1087">
        <v>5</v>
      </c>
      <c r="D738" s="1088">
        <v>2</v>
      </c>
      <c r="E738" s="1087" t="s">
        <v>2418</v>
      </c>
      <c r="F738" s="1087">
        <v>143</v>
      </c>
      <c r="G738" s="1087" t="s">
        <v>711</v>
      </c>
      <c r="H738" s="1089">
        <v>1</v>
      </c>
      <c r="I738">
        <v>24601</v>
      </c>
      <c r="J738">
        <v>1</v>
      </c>
      <c r="K738">
        <v>2020</v>
      </c>
      <c r="L738" s="1090">
        <v>2</v>
      </c>
      <c r="M738" s="1090">
        <v>2</v>
      </c>
      <c r="N738" t="s">
        <v>2419</v>
      </c>
      <c r="O738">
        <v>13</v>
      </c>
      <c r="P738">
        <v>0</v>
      </c>
      <c r="Q738">
        <v>0</v>
      </c>
      <c r="R738">
        <v>0</v>
      </c>
      <c r="S738">
        <v>0</v>
      </c>
      <c r="T738">
        <v>0</v>
      </c>
      <c r="U738" s="1091">
        <v>0</v>
      </c>
      <c r="V738" s="1091">
        <v>0</v>
      </c>
    </row>
    <row r="739" spans="1:22" x14ac:dyDescent="0.25">
      <c r="A739">
        <v>4088200100</v>
      </c>
      <c r="B739" s="1087">
        <v>2</v>
      </c>
      <c r="C739" s="1087">
        <v>5</v>
      </c>
      <c r="D739" s="1088">
        <v>2</v>
      </c>
      <c r="E739" s="1087" t="s">
        <v>2418</v>
      </c>
      <c r="F739" s="1087">
        <v>143</v>
      </c>
      <c r="G739" s="1087" t="s">
        <v>711</v>
      </c>
      <c r="H739" s="1089">
        <v>1</v>
      </c>
      <c r="I739">
        <v>24601</v>
      </c>
      <c r="J739">
        <v>1</v>
      </c>
      <c r="K739">
        <v>2020</v>
      </c>
      <c r="L739" s="1090">
        <v>2</v>
      </c>
      <c r="M739" s="1090">
        <v>2</v>
      </c>
      <c r="N739" t="s">
        <v>2419</v>
      </c>
      <c r="O739">
        <v>13</v>
      </c>
      <c r="P739">
        <v>0</v>
      </c>
      <c r="Q739">
        <v>0</v>
      </c>
      <c r="R739">
        <v>0</v>
      </c>
      <c r="S739">
        <v>0</v>
      </c>
      <c r="T739">
        <v>0</v>
      </c>
      <c r="U739" s="1091">
        <v>0</v>
      </c>
      <c r="V739" s="1091">
        <v>0</v>
      </c>
    </row>
    <row r="740" spans="1:22" x14ac:dyDescent="0.25">
      <c r="A740">
        <v>4088200100</v>
      </c>
      <c r="B740" s="1087">
        <v>2</v>
      </c>
      <c r="C740" s="1087">
        <v>5</v>
      </c>
      <c r="D740" s="1088">
        <v>2</v>
      </c>
      <c r="E740" s="1087" t="s">
        <v>2418</v>
      </c>
      <c r="F740" s="1087">
        <v>143</v>
      </c>
      <c r="G740" s="1087" t="s">
        <v>711</v>
      </c>
      <c r="H740" s="1089">
        <v>1</v>
      </c>
      <c r="I740">
        <v>24601</v>
      </c>
      <c r="J740">
        <v>1</v>
      </c>
      <c r="K740">
        <v>2020</v>
      </c>
      <c r="L740" s="1090">
        <v>2</v>
      </c>
      <c r="M740" s="1090">
        <v>2</v>
      </c>
      <c r="N740" t="s">
        <v>2419</v>
      </c>
      <c r="O740">
        <v>13</v>
      </c>
      <c r="P740">
        <v>0</v>
      </c>
      <c r="Q740">
        <v>0</v>
      </c>
      <c r="R740">
        <v>0</v>
      </c>
      <c r="S740">
        <v>20</v>
      </c>
      <c r="T740">
        <v>20</v>
      </c>
      <c r="U740" s="1091">
        <v>0</v>
      </c>
      <c r="V740" s="1091">
        <v>0</v>
      </c>
    </row>
    <row r="741" spans="1:22" x14ac:dyDescent="0.25">
      <c r="A741">
        <v>4088200100</v>
      </c>
      <c r="B741" s="1087">
        <v>2</v>
      </c>
      <c r="C741" s="1087">
        <v>5</v>
      </c>
      <c r="D741" s="1088">
        <v>2</v>
      </c>
      <c r="E741" s="1087" t="s">
        <v>2418</v>
      </c>
      <c r="F741" s="1087">
        <v>143</v>
      </c>
      <c r="G741" s="1087" t="s">
        <v>711</v>
      </c>
      <c r="H741" s="1089">
        <v>1</v>
      </c>
      <c r="I741">
        <v>24601</v>
      </c>
      <c r="J741">
        <v>1</v>
      </c>
      <c r="K741">
        <v>2020</v>
      </c>
      <c r="L741" s="1090">
        <v>2</v>
      </c>
      <c r="M741" s="1090">
        <v>2</v>
      </c>
      <c r="N741" t="s">
        <v>2419</v>
      </c>
      <c r="O741">
        <v>13</v>
      </c>
      <c r="P741">
        <v>0</v>
      </c>
      <c r="Q741">
        <v>100</v>
      </c>
      <c r="R741">
        <v>100</v>
      </c>
      <c r="S741">
        <v>0</v>
      </c>
      <c r="T741">
        <v>0</v>
      </c>
      <c r="U741" s="1091">
        <v>0</v>
      </c>
      <c r="V741" s="1091">
        <v>0</v>
      </c>
    </row>
    <row r="742" spans="1:22" x14ac:dyDescent="0.25">
      <c r="A742">
        <v>4088200100</v>
      </c>
      <c r="B742" s="1087">
        <v>2</v>
      </c>
      <c r="C742" s="1087">
        <v>5</v>
      </c>
      <c r="D742" s="1088">
        <v>2</v>
      </c>
      <c r="E742" s="1087" t="s">
        <v>2418</v>
      </c>
      <c r="F742" s="1087">
        <v>143</v>
      </c>
      <c r="G742" s="1087" t="s">
        <v>711</v>
      </c>
      <c r="H742" s="1089">
        <v>1</v>
      </c>
      <c r="I742">
        <v>24601</v>
      </c>
      <c r="J742">
        <v>1</v>
      </c>
      <c r="K742">
        <v>2020</v>
      </c>
      <c r="L742" s="1090">
        <v>1</v>
      </c>
      <c r="M742" s="1090">
        <v>1</v>
      </c>
      <c r="N742" t="s">
        <v>2421</v>
      </c>
      <c r="O742">
        <v>13</v>
      </c>
      <c r="P742">
        <v>41500.379999999997</v>
      </c>
      <c r="Q742">
        <v>0</v>
      </c>
      <c r="R742">
        <v>41500.379999999997</v>
      </c>
      <c r="S742">
        <v>1064.98</v>
      </c>
      <c r="T742">
        <v>1064.98</v>
      </c>
      <c r="U742" s="1091">
        <v>1064.98</v>
      </c>
      <c r="V742" s="1091">
        <v>1064.98</v>
      </c>
    </row>
    <row r="743" spans="1:22" x14ac:dyDescent="0.25">
      <c r="A743">
        <v>4088200100</v>
      </c>
      <c r="B743" s="1087">
        <v>2</v>
      </c>
      <c r="C743" s="1087">
        <v>5</v>
      </c>
      <c r="D743" s="1088">
        <v>2</v>
      </c>
      <c r="E743" s="1087" t="s">
        <v>2418</v>
      </c>
      <c r="F743" s="1087">
        <v>143</v>
      </c>
      <c r="G743" s="1087" t="s">
        <v>711</v>
      </c>
      <c r="H743" s="1089">
        <v>1</v>
      </c>
      <c r="I743">
        <v>24801</v>
      </c>
      <c r="J743">
        <v>1</v>
      </c>
      <c r="K743">
        <v>2020</v>
      </c>
      <c r="L743" s="1090">
        <v>2</v>
      </c>
      <c r="M743" s="1090">
        <v>2</v>
      </c>
      <c r="N743" t="s">
        <v>2419</v>
      </c>
      <c r="O743">
        <v>13</v>
      </c>
      <c r="P743">
        <v>7434.91</v>
      </c>
      <c r="Q743">
        <v>-6934</v>
      </c>
      <c r="R743">
        <v>500.91</v>
      </c>
      <c r="S743">
        <v>479.99</v>
      </c>
      <c r="T743">
        <v>479.99</v>
      </c>
      <c r="U743" s="1091">
        <v>479.99</v>
      </c>
      <c r="V743" s="1091">
        <v>479.99</v>
      </c>
    </row>
    <row r="744" spans="1:22" x14ac:dyDescent="0.25">
      <c r="A744">
        <v>4088200100</v>
      </c>
      <c r="B744" s="1087">
        <v>2</v>
      </c>
      <c r="C744" s="1087">
        <v>5</v>
      </c>
      <c r="D744" s="1088">
        <v>2</v>
      </c>
      <c r="E744" s="1087" t="s">
        <v>2418</v>
      </c>
      <c r="F744" s="1087">
        <v>143</v>
      </c>
      <c r="G744" s="1087" t="s">
        <v>711</v>
      </c>
      <c r="H744" s="1089">
        <v>1</v>
      </c>
      <c r="I744">
        <v>24801</v>
      </c>
      <c r="J744">
        <v>1</v>
      </c>
      <c r="K744">
        <v>2020</v>
      </c>
      <c r="L744" s="1090">
        <v>2</v>
      </c>
      <c r="M744" s="1090">
        <v>2</v>
      </c>
      <c r="N744" t="s">
        <v>2419</v>
      </c>
      <c r="O744">
        <v>13</v>
      </c>
      <c r="P744">
        <v>7434.91</v>
      </c>
      <c r="Q744">
        <v>-7430</v>
      </c>
      <c r="R744">
        <v>4.91</v>
      </c>
      <c r="S744">
        <v>0</v>
      </c>
      <c r="T744">
        <v>0</v>
      </c>
      <c r="U744" s="1091">
        <v>0</v>
      </c>
      <c r="V744" s="1091">
        <v>0</v>
      </c>
    </row>
    <row r="745" spans="1:22" x14ac:dyDescent="0.25">
      <c r="A745">
        <v>4088200100</v>
      </c>
      <c r="B745" s="1087">
        <v>2</v>
      </c>
      <c r="C745" s="1087">
        <v>5</v>
      </c>
      <c r="D745" s="1088">
        <v>2</v>
      </c>
      <c r="E745" s="1087" t="s">
        <v>2418</v>
      </c>
      <c r="F745" s="1087">
        <v>143</v>
      </c>
      <c r="G745" s="1087" t="s">
        <v>711</v>
      </c>
      <c r="H745" s="1089">
        <v>1</v>
      </c>
      <c r="I745">
        <v>24801</v>
      </c>
      <c r="J745">
        <v>1</v>
      </c>
      <c r="K745">
        <v>2020</v>
      </c>
      <c r="L745" s="1090">
        <v>2</v>
      </c>
      <c r="M745" s="1090">
        <v>2</v>
      </c>
      <c r="N745" t="s">
        <v>2419</v>
      </c>
      <c r="O745">
        <v>13</v>
      </c>
      <c r="P745">
        <v>7434.93</v>
      </c>
      <c r="Q745">
        <v>-7434</v>
      </c>
      <c r="R745">
        <v>0.93</v>
      </c>
      <c r="S745">
        <v>0</v>
      </c>
      <c r="T745">
        <v>0</v>
      </c>
      <c r="U745" s="1091">
        <v>0</v>
      </c>
      <c r="V745" s="1091">
        <v>0</v>
      </c>
    </row>
    <row r="746" spans="1:22" x14ac:dyDescent="0.25">
      <c r="A746">
        <v>4088200100</v>
      </c>
      <c r="B746" s="1087">
        <v>2</v>
      </c>
      <c r="C746" s="1087">
        <v>5</v>
      </c>
      <c r="D746" s="1088">
        <v>2</v>
      </c>
      <c r="E746" s="1087" t="s">
        <v>2418</v>
      </c>
      <c r="F746" s="1087">
        <v>143</v>
      </c>
      <c r="G746" s="1087" t="s">
        <v>711</v>
      </c>
      <c r="H746" s="1089">
        <v>1</v>
      </c>
      <c r="I746">
        <v>24801</v>
      </c>
      <c r="J746">
        <v>1</v>
      </c>
      <c r="K746">
        <v>2020</v>
      </c>
      <c r="L746" s="1090">
        <v>2</v>
      </c>
      <c r="M746" s="1090">
        <v>2</v>
      </c>
      <c r="N746" t="s">
        <v>2419</v>
      </c>
      <c r="O746">
        <v>13</v>
      </c>
      <c r="P746">
        <v>7434.91</v>
      </c>
      <c r="Q746">
        <v>-7434</v>
      </c>
      <c r="R746">
        <v>0.91</v>
      </c>
      <c r="S746">
        <v>0</v>
      </c>
      <c r="T746">
        <v>0</v>
      </c>
      <c r="U746" s="1091">
        <v>0</v>
      </c>
      <c r="V746" s="1091">
        <v>0</v>
      </c>
    </row>
    <row r="747" spans="1:22" x14ac:dyDescent="0.25">
      <c r="A747">
        <v>4088200100</v>
      </c>
      <c r="B747" s="1087">
        <v>2</v>
      </c>
      <c r="C747" s="1087">
        <v>5</v>
      </c>
      <c r="D747" s="1088">
        <v>2</v>
      </c>
      <c r="E747" s="1087" t="s">
        <v>2418</v>
      </c>
      <c r="F747" s="1087">
        <v>143</v>
      </c>
      <c r="G747" s="1087" t="s">
        <v>711</v>
      </c>
      <c r="H747" s="1089">
        <v>1</v>
      </c>
      <c r="I747">
        <v>24801</v>
      </c>
      <c r="J747">
        <v>1</v>
      </c>
      <c r="K747">
        <v>2020</v>
      </c>
      <c r="L747" s="1090">
        <v>2</v>
      </c>
      <c r="M747" s="1090">
        <v>2</v>
      </c>
      <c r="N747" t="s">
        <v>2419</v>
      </c>
      <c r="O747">
        <v>13</v>
      </c>
      <c r="P747">
        <v>7434.92</v>
      </c>
      <c r="Q747">
        <v>-5799.86</v>
      </c>
      <c r="R747">
        <v>1635.06</v>
      </c>
      <c r="S747">
        <v>1635.06</v>
      </c>
      <c r="T747">
        <v>1635.06</v>
      </c>
      <c r="U747" s="1091">
        <v>1635.06</v>
      </c>
      <c r="V747" s="1091">
        <v>1635.06</v>
      </c>
    </row>
    <row r="748" spans="1:22" x14ac:dyDescent="0.25">
      <c r="A748">
        <v>4088200100</v>
      </c>
      <c r="B748" s="1087">
        <v>2</v>
      </c>
      <c r="C748" s="1087">
        <v>5</v>
      </c>
      <c r="D748" s="1088">
        <v>2</v>
      </c>
      <c r="E748" s="1087" t="s">
        <v>2418</v>
      </c>
      <c r="F748" s="1087">
        <v>143</v>
      </c>
      <c r="G748" s="1087" t="s">
        <v>711</v>
      </c>
      <c r="H748" s="1089">
        <v>1</v>
      </c>
      <c r="I748">
        <v>24801</v>
      </c>
      <c r="J748">
        <v>1</v>
      </c>
      <c r="K748">
        <v>2020</v>
      </c>
      <c r="L748" s="1090">
        <v>2</v>
      </c>
      <c r="M748" s="1090">
        <v>2</v>
      </c>
      <c r="N748" t="s">
        <v>2419</v>
      </c>
      <c r="O748">
        <v>13</v>
      </c>
      <c r="P748">
        <v>7434.91</v>
      </c>
      <c r="Q748">
        <v>-7278</v>
      </c>
      <c r="R748">
        <v>156.91</v>
      </c>
      <c r="S748">
        <v>0</v>
      </c>
      <c r="T748">
        <v>0</v>
      </c>
      <c r="U748" s="1091">
        <v>0</v>
      </c>
      <c r="V748" s="1091">
        <v>0</v>
      </c>
    </row>
    <row r="749" spans="1:22" x14ac:dyDescent="0.25">
      <c r="A749">
        <v>4088200100</v>
      </c>
      <c r="B749" s="1087">
        <v>2</v>
      </c>
      <c r="C749" s="1087">
        <v>5</v>
      </c>
      <c r="D749" s="1088">
        <v>2</v>
      </c>
      <c r="E749" s="1087" t="s">
        <v>2418</v>
      </c>
      <c r="F749" s="1087">
        <v>143</v>
      </c>
      <c r="G749" s="1087" t="s">
        <v>711</v>
      </c>
      <c r="H749" s="1089">
        <v>1</v>
      </c>
      <c r="I749">
        <v>24801</v>
      </c>
      <c r="J749">
        <v>1</v>
      </c>
      <c r="K749">
        <v>2020</v>
      </c>
      <c r="L749" s="1090">
        <v>2</v>
      </c>
      <c r="M749" s="1090">
        <v>2</v>
      </c>
      <c r="N749" t="s">
        <v>2419</v>
      </c>
      <c r="O749">
        <v>13</v>
      </c>
      <c r="P749">
        <v>7434.91</v>
      </c>
      <c r="Q749">
        <v>-7434</v>
      </c>
      <c r="R749">
        <v>0.91</v>
      </c>
      <c r="S749">
        <v>0</v>
      </c>
      <c r="T749">
        <v>0</v>
      </c>
      <c r="U749" s="1091">
        <v>0</v>
      </c>
      <c r="V749" s="1091">
        <v>0</v>
      </c>
    </row>
    <row r="750" spans="1:22" x14ac:dyDescent="0.25">
      <c r="A750">
        <v>4088200100</v>
      </c>
      <c r="B750" s="1087">
        <v>2</v>
      </c>
      <c r="C750" s="1087">
        <v>5</v>
      </c>
      <c r="D750" s="1088">
        <v>2</v>
      </c>
      <c r="E750" s="1087" t="s">
        <v>2418</v>
      </c>
      <c r="F750" s="1087">
        <v>143</v>
      </c>
      <c r="G750" s="1087" t="s">
        <v>711</v>
      </c>
      <c r="H750" s="1089">
        <v>1</v>
      </c>
      <c r="I750">
        <v>24901</v>
      </c>
      <c r="J750">
        <v>1</v>
      </c>
      <c r="K750">
        <v>2020</v>
      </c>
      <c r="L750" s="1090">
        <v>2</v>
      </c>
      <c r="M750" s="1090">
        <v>2</v>
      </c>
      <c r="N750" t="s">
        <v>2419</v>
      </c>
      <c r="O750">
        <v>13</v>
      </c>
      <c r="P750">
        <v>15458.98</v>
      </c>
      <c r="Q750">
        <v>-10170.879999999999</v>
      </c>
      <c r="R750">
        <v>5288.1</v>
      </c>
      <c r="S750">
        <v>0</v>
      </c>
      <c r="T750">
        <v>0</v>
      </c>
      <c r="U750" s="1091">
        <v>0</v>
      </c>
      <c r="V750" s="1091">
        <v>0</v>
      </c>
    </row>
    <row r="751" spans="1:22" x14ac:dyDescent="0.25">
      <c r="A751">
        <v>4088200100</v>
      </c>
      <c r="B751" s="1087">
        <v>2</v>
      </c>
      <c r="C751" s="1087">
        <v>5</v>
      </c>
      <c r="D751" s="1088">
        <v>2</v>
      </c>
      <c r="E751" s="1087" t="s">
        <v>2418</v>
      </c>
      <c r="F751" s="1087">
        <v>143</v>
      </c>
      <c r="G751" s="1087" t="s">
        <v>711</v>
      </c>
      <c r="H751" s="1089">
        <v>1</v>
      </c>
      <c r="I751">
        <v>24901</v>
      </c>
      <c r="J751">
        <v>1</v>
      </c>
      <c r="K751">
        <v>2020</v>
      </c>
      <c r="L751" s="1090">
        <v>2</v>
      </c>
      <c r="M751" s="1090">
        <v>2</v>
      </c>
      <c r="N751" t="s">
        <v>2419</v>
      </c>
      <c r="O751">
        <v>13</v>
      </c>
      <c r="P751">
        <v>15458.98</v>
      </c>
      <c r="Q751">
        <v>0</v>
      </c>
      <c r="R751">
        <v>15458.98</v>
      </c>
      <c r="S751">
        <v>5068.95</v>
      </c>
      <c r="T751">
        <v>5068.95</v>
      </c>
      <c r="U751" s="1091">
        <v>5068.95</v>
      </c>
      <c r="V751" s="1091">
        <v>5068.95</v>
      </c>
    </row>
    <row r="752" spans="1:22" x14ac:dyDescent="0.25">
      <c r="A752">
        <v>4088200100</v>
      </c>
      <c r="B752" s="1087">
        <v>2</v>
      </c>
      <c r="C752" s="1087">
        <v>5</v>
      </c>
      <c r="D752" s="1088">
        <v>2</v>
      </c>
      <c r="E752" s="1087" t="s">
        <v>2418</v>
      </c>
      <c r="F752" s="1087">
        <v>143</v>
      </c>
      <c r="G752" s="1087" t="s">
        <v>711</v>
      </c>
      <c r="H752" s="1089">
        <v>1</v>
      </c>
      <c r="I752">
        <v>24901</v>
      </c>
      <c r="J752">
        <v>1</v>
      </c>
      <c r="K752">
        <v>2020</v>
      </c>
      <c r="L752" s="1090">
        <v>2</v>
      </c>
      <c r="M752" s="1090">
        <v>2</v>
      </c>
      <c r="N752" t="s">
        <v>2419</v>
      </c>
      <c r="O752">
        <v>13</v>
      </c>
      <c r="P752">
        <v>15458.98</v>
      </c>
      <c r="Q752">
        <v>-4000</v>
      </c>
      <c r="R752">
        <v>11458.98</v>
      </c>
      <c r="S752">
        <v>2142.0500000000002</v>
      </c>
      <c r="T752">
        <v>2142.0500000000002</v>
      </c>
      <c r="U752" s="1091">
        <v>2142.0500000000002</v>
      </c>
      <c r="V752" s="1091">
        <v>2142.0500000000002</v>
      </c>
    </row>
    <row r="753" spans="1:22" x14ac:dyDescent="0.25">
      <c r="A753">
        <v>4088200100</v>
      </c>
      <c r="B753" s="1087">
        <v>2</v>
      </c>
      <c r="C753" s="1087">
        <v>5</v>
      </c>
      <c r="D753" s="1088">
        <v>2</v>
      </c>
      <c r="E753" s="1087" t="s">
        <v>2418</v>
      </c>
      <c r="F753" s="1087">
        <v>143</v>
      </c>
      <c r="G753" s="1087" t="s">
        <v>711</v>
      </c>
      <c r="H753" s="1089">
        <v>1</v>
      </c>
      <c r="I753">
        <v>24901</v>
      </c>
      <c r="J753">
        <v>1</v>
      </c>
      <c r="K753">
        <v>2020</v>
      </c>
      <c r="L753" s="1090">
        <v>2</v>
      </c>
      <c r="M753" s="1090">
        <v>2</v>
      </c>
      <c r="N753" t="s">
        <v>2419</v>
      </c>
      <c r="O753">
        <v>13</v>
      </c>
      <c r="P753">
        <v>15458.98</v>
      </c>
      <c r="Q753">
        <v>0</v>
      </c>
      <c r="R753">
        <v>15458.98</v>
      </c>
      <c r="S753">
        <v>4242.8500000000004</v>
      </c>
      <c r="T753">
        <v>4242.8500000000004</v>
      </c>
      <c r="U753" s="1091">
        <v>4242.8500000000004</v>
      </c>
      <c r="V753" s="1091">
        <v>4242.8500000000004</v>
      </c>
    </row>
    <row r="754" spans="1:22" x14ac:dyDescent="0.25">
      <c r="A754">
        <v>4088200100</v>
      </c>
      <c r="B754" s="1087">
        <v>2</v>
      </c>
      <c r="C754" s="1087">
        <v>5</v>
      </c>
      <c r="D754" s="1088">
        <v>2</v>
      </c>
      <c r="E754" s="1087" t="s">
        <v>2418</v>
      </c>
      <c r="F754" s="1087">
        <v>143</v>
      </c>
      <c r="G754" s="1087" t="s">
        <v>711</v>
      </c>
      <c r="H754" s="1089">
        <v>1</v>
      </c>
      <c r="I754">
        <v>24901</v>
      </c>
      <c r="J754">
        <v>1</v>
      </c>
      <c r="K754">
        <v>2020</v>
      </c>
      <c r="L754" s="1090">
        <v>2</v>
      </c>
      <c r="M754" s="1090">
        <v>2</v>
      </c>
      <c r="N754" t="s">
        <v>2419</v>
      </c>
      <c r="O754">
        <v>13</v>
      </c>
      <c r="P754">
        <v>15458.98</v>
      </c>
      <c r="Q754">
        <v>-11550.99</v>
      </c>
      <c r="R754">
        <v>3907.99</v>
      </c>
      <c r="S754">
        <v>1719.94</v>
      </c>
      <c r="T754">
        <v>1719.94</v>
      </c>
      <c r="U754" s="1091">
        <v>1719.94</v>
      </c>
      <c r="V754" s="1091">
        <v>1719.94</v>
      </c>
    </row>
    <row r="755" spans="1:22" x14ac:dyDescent="0.25">
      <c r="A755">
        <v>4088200100</v>
      </c>
      <c r="B755" s="1087">
        <v>2</v>
      </c>
      <c r="C755" s="1087">
        <v>5</v>
      </c>
      <c r="D755" s="1088">
        <v>2</v>
      </c>
      <c r="E755" s="1087" t="s">
        <v>2418</v>
      </c>
      <c r="F755" s="1087">
        <v>143</v>
      </c>
      <c r="G755" s="1087" t="s">
        <v>711</v>
      </c>
      <c r="H755" s="1089">
        <v>1</v>
      </c>
      <c r="I755">
        <v>24901</v>
      </c>
      <c r="J755">
        <v>1</v>
      </c>
      <c r="K755">
        <v>2020</v>
      </c>
      <c r="L755" s="1090">
        <v>2</v>
      </c>
      <c r="M755" s="1090">
        <v>2</v>
      </c>
      <c r="N755" t="s">
        <v>2419</v>
      </c>
      <c r="O755">
        <v>13</v>
      </c>
      <c r="P755">
        <v>15458.98</v>
      </c>
      <c r="Q755">
        <v>0</v>
      </c>
      <c r="R755">
        <v>15458.98</v>
      </c>
      <c r="S755">
        <v>5767.11</v>
      </c>
      <c r="T755">
        <v>5767.11</v>
      </c>
      <c r="U755" s="1091">
        <v>5767.11</v>
      </c>
      <c r="V755" s="1091">
        <v>5767.11</v>
      </c>
    </row>
    <row r="756" spans="1:22" x14ac:dyDescent="0.25">
      <c r="A756">
        <v>4088200100</v>
      </c>
      <c r="B756" s="1087">
        <v>2</v>
      </c>
      <c r="C756" s="1087">
        <v>5</v>
      </c>
      <c r="D756" s="1088">
        <v>2</v>
      </c>
      <c r="E756" s="1087" t="s">
        <v>2418</v>
      </c>
      <c r="F756" s="1087">
        <v>143</v>
      </c>
      <c r="G756" s="1087" t="s">
        <v>711</v>
      </c>
      <c r="H756" s="1089">
        <v>1</v>
      </c>
      <c r="I756">
        <v>24901</v>
      </c>
      <c r="J756">
        <v>1</v>
      </c>
      <c r="K756">
        <v>2020</v>
      </c>
      <c r="L756" s="1090">
        <v>2</v>
      </c>
      <c r="M756" s="1090">
        <v>2</v>
      </c>
      <c r="N756" t="s">
        <v>2419</v>
      </c>
      <c r="O756">
        <v>13</v>
      </c>
      <c r="P756">
        <v>15458.98</v>
      </c>
      <c r="Q756">
        <v>-6538</v>
      </c>
      <c r="R756">
        <v>8920.98</v>
      </c>
      <c r="S756">
        <v>2005.1</v>
      </c>
      <c r="T756">
        <v>2005.1</v>
      </c>
      <c r="U756" s="1091">
        <v>2005.1</v>
      </c>
      <c r="V756" s="1091">
        <v>2005.1</v>
      </c>
    </row>
    <row r="757" spans="1:22" x14ac:dyDescent="0.25">
      <c r="A757">
        <v>4088200100</v>
      </c>
      <c r="B757" s="1087">
        <v>2</v>
      </c>
      <c r="C757" s="1087">
        <v>5</v>
      </c>
      <c r="D757" s="1088">
        <v>2</v>
      </c>
      <c r="E757" s="1087" t="s">
        <v>2418</v>
      </c>
      <c r="F757" s="1087">
        <v>143</v>
      </c>
      <c r="G757" s="1087" t="s">
        <v>711</v>
      </c>
      <c r="H757" s="1089">
        <v>1</v>
      </c>
      <c r="I757">
        <v>26101</v>
      </c>
      <c r="J757">
        <v>1</v>
      </c>
      <c r="K757">
        <v>2020</v>
      </c>
      <c r="L757" s="1090">
        <v>2</v>
      </c>
      <c r="M757" s="1090">
        <v>2</v>
      </c>
      <c r="N757" t="s">
        <v>2419</v>
      </c>
      <c r="O757">
        <v>13</v>
      </c>
      <c r="P757">
        <v>250000</v>
      </c>
      <c r="Q757">
        <v>-46894</v>
      </c>
      <c r="R757">
        <v>203106</v>
      </c>
      <c r="S757">
        <v>66017.16</v>
      </c>
      <c r="T757">
        <v>66017.16</v>
      </c>
      <c r="U757" s="1091">
        <v>66017.16</v>
      </c>
      <c r="V757" s="1091">
        <v>66017.16</v>
      </c>
    </row>
    <row r="758" spans="1:22" x14ac:dyDescent="0.25">
      <c r="A758">
        <v>4088200100</v>
      </c>
      <c r="B758" s="1087">
        <v>2</v>
      </c>
      <c r="C758" s="1087">
        <v>5</v>
      </c>
      <c r="D758" s="1088">
        <v>2</v>
      </c>
      <c r="E758" s="1087" t="s">
        <v>2418</v>
      </c>
      <c r="F758" s="1087">
        <v>143</v>
      </c>
      <c r="G758" s="1087" t="s">
        <v>711</v>
      </c>
      <c r="H758" s="1089">
        <v>1</v>
      </c>
      <c r="I758">
        <v>26101</v>
      </c>
      <c r="J758">
        <v>1</v>
      </c>
      <c r="K758">
        <v>2020</v>
      </c>
      <c r="L758" s="1090">
        <v>2</v>
      </c>
      <c r="M758" s="1090">
        <v>2</v>
      </c>
      <c r="N758" t="s">
        <v>2419</v>
      </c>
      <c r="O758">
        <v>13</v>
      </c>
      <c r="P758">
        <v>0</v>
      </c>
      <c r="Q758">
        <v>0</v>
      </c>
      <c r="R758">
        <v>0</v>
      </c>
      <c r="S758">
        <v>0</v>
      </c>
      <c r="T758">
        <v>0</v>
      </c>
      <c r="U758" s="1091">
        <v>0</v>
      </c>
      <c r="V758" s="1091">
        <v>3500</v>
      </c>
    </row>
    <row r="759" spans="1:22" x14ac:dyDescent="0.25">
      <c r="A759">
        <v>4088200100</v>
      </c>
      <c r="B759" s="1087">
        <v>2</v>
      </c>
      <c r="C759" s="1087">
        <v>5</v>
      </c>
      <c r="D759" s="1088">
        <v>2</v>
      </c>
      <c r="E759" s="1087" t="s">
        <v>2418</v>
      </c>
      <c r="F759" s="1087">
        <v>143</v>
      </c>
      <c r="G759" s="1087" t="s">
        <v>711</v>
      </c>
      <c r="H759" s="1089">
        <v>1</v>
      </c>
      <c r="I759">
        <v>26101</v>
      </c>
      <c r="J759">
        <v>1</v>
      </c>
      <c r="K759">
        <v>2020</v>
      </c>
      <c r="L759" s="1090">
        <v>2</v>
      </c>
      <c r="M759" s="1090">
        <v>2</v>
      </c>
      <c r="N759" t="s">
        <v>2419</v>
      </c>
      <c r="O759">
        <v>13</v>
      </c>
      <c r="P759">
        <v>0</v>
      </c>
      <c r="Q759">
        <v>0</v>
      </c>
      <c r="R759">
        <v>0</v>
      </c>
      <c r="S759">
        <v>0</v>
      </c>
      <c r="T759">
        <v>0</v>
      </c>
      <c r="U759" s="1091">
        <v>3500</v>
      </c>
      <c r="V759" s="1091">
        <v>0</v>
      </c>
    </row>
    <row r="760" spans="1:22" x14ac:dyDescent="0.25">
      <c r="A760">
        <v>4088200100</v>
      </c>
      <c r="B760" s="1087">
        <v>2</v>
      </c>
      <c r="C760" s="1087">
        <v>5</v>
      </c>
      <c r="D760" s="1088">
        <v>2</v>
      </c>
      <c r="E760" s="1087" t="s">
        <v>2418</v>
      </c>
      <c r="F760" s="1087">
        <v>143</v>
      </c>
      <c r="G760" s="1087" t="s">
        <v>711</v>
      </c>
      <c r="H760" s="1089">
        <v>1</v>
      </c>
      <c r="I760">
        <v>26101</v>
      </c>
      <c r="J760">
        <v>1</v>
      </c>
      <c r="K760">
        <v>2020</v>
      </c>
      <c r="L760" s="1090">
        <v>2</v>
      </c>
      <c r="M760" s="1090">
        <v>2</v>
      </c>
      <c r="N760" t="s">
        <v>2419</v>
      </c>
      <c r="O760">
        <v>13</v>
      </c>
      <c r="P760">
        <v>0</v>
      </c>
      <c r="Q760">
        <v>0</v>
      </c>
      <c r="R760">
        <v>0</v>
      </c>
      <c r="S760">
        <v>0</v>
      </c>
      <c r="T760">
        <v>0</v>
      </c>
      <c r="U760" s="1091">
        <v>0</v>
      </c>
      <c r="V760" s="1091">
        <v>0</v>
      </c>
    </row>
    <row r="761" spans="1:22" x14ac:dyDescent="0.25">
      <c r="A761">
        <v>4088200100</v>
      </c>
      <c r="B761" s="1087">
        <v>2</v>
      </c>
      <c r="C761" s="1087">
        <v>5</v>
      </c>
      <c r="D761" s="1088">
        <v>2</v>
      </c>
      <c r="E761" s="1087" t="s">
        <v>2418</v>
      </c>
      <c r="F761" s="1087">
        <v>143</v>
      </c>
      <c r="G761" s="1087" t="s">
        <v>711</v>
      </c>
      <c r="H761" s="1089">
        <v>1</v>
      </c>
      <c r="I761">
        <v>26101</v>
      </c>
      <c r="J761">
        <v>1</v>
      </c>
      <c r="K761">
        <v>2020</v>
      </c>
      <c r="L761" s="1090">
        <v>2</v>
      </c>
      <c r="M761" s="1090">
        <v>2</v>
      </c>
      <c r="N761" t="s">
        <v>2419</v>
      </c>
      <c r="O761">
        <v>13</v>
      </c>
      <c r="P761">
        <v>0</v>
      </c>
      <c r="Q761">
        <v>0</v>
      </c>
      <c r="R761">
        <v>0</v>
      </c>
      <c r="S761">
        <v>0</v>
      </c>
      <c r="T761">
        <v>0</v>
      </c>
      <c r="U761" s="1091">
        <v>0</v>
      </c>
      <c r="V761" s="1091">
        <v>0</v>
      </c>
    </row>
    <row r="762" spans="1:22" x14ac:dyDescent="0.25">
      <c r="A762">
        <v>4088200100</v>
      </c>
      <c r="B762" s="1087">
        <v>2</v>
      </c>
      <c r="C762" s="1087">
        <v>5</v>
      </c>
      <c r="D762" s="1088">
        <v>2</v>
      </c>
      <c r="E762" s="1087" t="s">
        <v>2418</v>
      </c>
      <c r="F762" s="1087">
        <v>143</v>
      </c>
      <c r="G762" s="1087" t="s">
        <v>711</v>
      </c>
      <c r="H762" s="1089">
        <v>1</v>
      </c>
      <c r="I762">
        <v>26101</v>
      </c>
      <c r="J762">
        <v>1</v>
      </c>
      <c r="K762">
        <v>2020</v>
      </c>
      <c r="L762" s="1090">
        <v>2</v>
      </c>
      <c r="M762" s="1090">
        <v>2</v>
      </c>
      <c r="N762" t="s">
        <v>2419</v>
      </c>
      <c r="O762">
        <v>13</v>
      </c>
      <c r="P762">
        <v>0</v>
      </c>
      <c r="Q762">
        <v>0</v>
      </c>
      <c r="R762">
        <v>0</v>
      </c>
      <c r="S762">
        <v>3500</v>
      </c>
      <c r="T762">
        <v>3500</v>
      </c>
      <c r="U762" s="1091">
        <v>0</v>
      </c>
      <c r="V762" s="1091">
        <v>0</v>
      </c>
    </row>
    <row r="763" spans="1:22" x14ac:dyDescent="0.25">
      <c r="A763">
        <v>4088200100</v>
      </c>
      <c r="B763" s="1087">
        <v>2</v>
      </c>
      <c r="C763" s="1087">
        <v>5</v>
      </c>
      <c r="D763" s="1088">
        <v>2</v>
      </c>
      <c r="E763" s="1087" t="s">
        <v>2418</v>
      </c>
      <c r="F763" s="1087">
        <v>143</v>
      </c>
      <c r="G763" s="1087" t="s">
        <v>711</v>
      </c>
      <c r="H763" s="1089">
        <v>1</v>
      </c>
      <c r="I763">
        <v>26101</v>
      </c>
      <c r="J763">
        <v>1</v>
      </c>
      <c r="K763">
        <v>2020</v>
      </c>
      <c r="L763" s="1090">
        <v>2</v>
      </c>
      <c r="M763" s="1090">
        <v>2</v>
      </c>
      <c r="N763" t="s">
        <v>2419</v>
      </c>
      <c r="O763">
        <v>13</v>
      </c>
      <c r="P763">
        <v>0</v>
      </c>
      <c r="Q763">
        <v>7000</v>
      </c>
      <c r="R763">
        <v>7000</v>
      </c>
      <c r="S763">
        <v>0</v>
      </c>
      <c r="T763">
        <v>0</v>
      </c>
      <c r="U763" s="1091">
        <v>0</v>
      </c>
      <c r="V763" s="1091">
        <v>0</v>
      </c>
    </row>
    <row r="764" spans="1:22" x14ac:dyDescent="0.25">
      <c r="A764">
        <v>4088200100</v>
      </c>
      <c r="B764" s="1087">
        <v>2</v>
      </c>
      <c r="C764" s="1087">
        <v>5</v>
      </c>
      <c r="D764" s="1088">
        <v>2</v>
      </c>
      <c r="E764" s="1087" t="s">
        <v>2418</v>
      </c>
      <c r="F764" s="1087">
        <v>143</v>
      </c>
      <c r="G764" s="1087" t="s">
        <v>711</v>
      </c>
      <c r="H764" s="1089">
        <v>1</v>
      </c>
      <c r="I764">
        <v>26101</v>
      </c>
      <c r="J764">
        <v>1</v>
      </c>
      <c r="K764">
        <v>2020</v>
      </c>
      <c r="L764" s="1090">
        <v>1</v>
      </c>
      <c r="M764" s="1090">
        <v>1</v>
      </c>
      <c r="N764" t="s">
        <v>2421</v>
      </c>
      <c r="O764">
        <v>13</v>
      </c>
      <c r="P764">
        <v>59395.66</v>
      </c>
      <c r="Q764">
        <v>0</v>
      </c>
      <c r="R764">
        <v>59395.66</v>
      </c>
      <c r="S764">
        <v>8000</v>
      </c>
      <c r="T764">
        <v>8000</v>
      </c>
      <c r="U764" s="1091">
        <v>8000</v>
      </c>
      <c r="V764" s="1091">
        <v>8000</v>
      </c>
    </row>
    <row r="765" spans="1:22" x14ac:dyDescent="0.25">
      <c r="A765">
        <v>4088200100</v>
      </c>
      <c r="B765" s="1087">
        <v>2</v>
      </c>
      <c r="C765" s="1087">
        <v>5</v>
      </c>
      <c r="D765" s="1088">
        <v>2</v>
      </c>
      <c r="E765" s="1087" t="s">
        <v>2418</v>
      </c>
      <c r="F765" s="1087">
        <v>143</v>
      </c>
      <c r="G765" s="1087" t="s">
        <v>711</v>
      </c>
      <c r="H765" s="1089">
        <v>1</v>
      </c>
      <c r="I765">
        <v>26101</v>
      </c>
      <c r="J765">
        <v>1</v>
      </c>
      <c r="K765">
        <v>2020</v>
      </c>
      <c r="L765" s="1090">
        <v>2</v>
      </c>
      <c r="M765" s="1090">
        <v>2</v>
      </c>
      <c r="N765" t="s">
        <v>2419</v>
      </c>
      <c r="O765">
        <v>13</v>
      </c>
      <c r="P765">
        <v>0</v>
      </c>
      <c r="Q765">
        <v>0</v>
      </c>
      <c r="R765">
        <v>0</v>
      </c>
      <c r="S765">
        <v>0</v>
      </c>
      <c r="T765">
        <v>0</v>
      </c>
      <c r="U765" s="1091">
        <v>0</v>
      </c>
      <c r="V765" s="1091">
        <v>16163.2</v>
      </c>
    </row>
    <row r="766" spans="1:22" x14ac:dyDescent="0.25">
      <c r="A766">
        <v>4088200100</v>
      </c>
      <c r="B766" s="1087">
        <v>2</v>
      </c>
      <c r="C766" s="1087">
        <v>5</v>
      </c>
      <c r="D766" s="1088">
        <v>2</v>
      </c>
      <c r="E766" s="1087" t="s">
        <v>2418</v>
      </c>
      <c r="F766" s="1087">
        <v>143</v>
      </c>
      <c r="G766" s="1087" t="s">
        <v>711</v>
      </c>
      <c r="H766" s="1089">
        <v>1</v>
      </c>
      <c r="I766">
        <v>26101</v>
      </c>
      <c r="J766">
        <v>1</v>
      </c>
      <c r="K766">
        <v>2020</v>
      </c>
      <c r="L766" s="1090">
        <v>2</v>
      </c>
      <c r="M766" s="1090">
        <v>2</v>
      </c>
      <c r="N766" t="s">
        <v>2419</v>
      </c>
      <c r="O766">
        <v>13</v>
      </c>
      <c r="P766">
        <v>0</v>
      </c>
      <c r="Q766">
        <v>0</v>
      </c>
      <c r="R766">
        <v>0</v>
      </c>
      <c r="S766">
        <v>0</v>
      </c>
      <c r="T766">
        <v>0</v>
      </c>
      <c r="U766" s="1091">
        <v>16163.2</v>
      </c>
      <c r="V766" s="1091">
        <v>0</v>
      </c>
    </row>
    <row r="767" spans="1:22" x14ac:dyDescent="0.25">
      <c r="A767">
        <v>4088200100</v>
      </c>
      <c r="B767" s="1087">
        <v>2</v>
      </c>
      <c r="C767" s="1087">
        <v>5</v>
      </c>
      <c r="D767" s="1088">
        <v>2</v>
      </c>
      <c r="E767" s="1087" t="s">
        <v>2418</v>
      </c>
      <c r="F767" s="1087">
        <v>143</v>
      </c>
      <c r="G767" s="1087" t="s">
        <v>711</v>
      </c>
      <c r="H767" s="1089">
        <v>1</v>
      </c>
      <c r="I767">
        <v>26101</v>
      </c>
      <c r="J767">
        <v>1</v>
      </c>
      <c r="K767">
        <v>2020</v>
      </c>
      <c r="L767" s="1090">
        <v>2</v>
      </c>
      <c r="M767" s="1090">
        <v>2</v>
      </c>
      <c r="N767" t="s">
        <v>2419</v>
      </c>
      <c r="O767">
        <v>13</v>
      </c>
      <c r="P767">
        <v>0</v>
      </c>
      <c r="Q767">
        <v>0</v>
      </c>
      <c r="R767">
        <v>0</v>
      </c>
      <c r="S767">
        <v>16163.2</v>
      </c>
      <c r="T767">
        <v>16163.2</v>
      </c>
      <c r="U767" s="1091">
        <v>0</v>
      </c>
      <c r="V767" s="1091">
        <v>0</v>
      </c>
    </row>
    <row r="768" spans="1:22" x14ac:dyDescent="0.25">
      <c r="A768">
        <v>4088200100</v>
      </c>
      <c r="B768" s="1087">
        <v>2</v>
      </c>
      <c r="C768" s="1087">
        <v>5</v>
      </c>
      <c r="D768" s="1088">
        <v>2</v>
      </c>
      <c r="E768" s="1087" t="s">
        <v>2418</v>
      </c>
      <c r="F768" s="1087">
        <v>143</v>
      </c>
      <c r="G768" s="1087" t="s">
        <v>711</v>
      </c>
      <c r="H768" s="1089">
        <v>1</v>
      </c>
      <c r="I768">
        <v>26101</v>
      </c>
      <c r="J768">
        <v>1</v>
      </c>
      <c r="K768">
        <v>2020</v>
      </c>
      <c r="L768" s="1090">
        <v>2</v>
      </c>
      <c r="M768" s="1090">
        <v>2</v>
      </c>
      <c r="N768" t="s">
        <v>2419</v>
      </c>
      <c r="O768">
        <v>13</v>
      </c>
      <c r="P768">
        <v>0</v>
      </c>
      <c r="Q768">
        <v>17394</v>
      </c>
      <c r="R768">
        <v>17394</v>
      </c>
      <c r="S768">
        <v>0</v>
      </c>
      <c r="T768">
        <v>0</v>
      </c>
      <c r="U768" s="1091">
        <v>0</v>
      </c>
      <c r="V768" s="1091">
        <v>0</v>
      </c>
    </row>
    <row r="769" spans="1:22" x14ac:dyDescent="0.25">
      <c r="A769">
        <v>4088200100</v>
      </c>
      <c r="B769" s="1087">
        <v>2</v>
      </c>
      <c r="C769" s="1087">
        <v>5</v>
      </c>
      <c r="D769" s="1088">
        <v>2</v>
      </c>
      <c r="E769" s="1087" t="s">
        <v>2418</v>
      </c>
      <c r="F769" s="1087">
        <v>143</v>
      </c>
      <c r="G769" s="1087" t="s">
        <v>711</v>
      </c>
      <c r="H769" s="1089">
        <v>1</v>
      </c>
      <c r="I769">
        <v>26101</v>
      </c>
      <c r="J769">
        <v>1</v>
      </c>
      <c r="K769">
        <v>2020</v>
      </c>
      <c r="L769" s="1090">
        <v>2</v>
      </c>
      <c r="M769" s="1090">
        <v>2</v>
      </c>
      <c r="N769" t="s">
        <v>2419</v>
      </c>
      <c r="O769">
        <v>13</v>
      </c>
      <c r="P769">
        <v>0</v>
      </c>
      <c r="Q769">
        <v>0</v>
      </c>
      <c r="R769">
        <v>0</v>
      </c>
      <c r="S769">
        <v>0</v>
      </c>
      <c r="T769">
        <v>0</v>
      </c>
      <c r="U769" s="1091">
        <v>0</v>
      </c>
      <c r="V769" s="1091">
        <v>0</v>
      </c>
    </row>
    <row r="770" spans="1:22" x14ac:dyDescent="0.25">
      <c r="A770">
        <v>4088200100</v>
      </c>
      <c r="B770" s="1087">
        <v>2</v>
      </c>
      <c r="C770" s="1087">
        <v>5</v>
      </c>
      <c r="D770" s="1088">
        <v>2</v>
      </c>
      <c r="E770" s="1087" t="s">
        <v>2418</v>
      </c>
      <c r="F770" s="1087">
        <v>143</v>
      </c>
      <c r="G770" s="1087" t="s">
        <v>711</v>
      </c>
      <c r="H770" s="1089">
        <v>1</v>
      </c>
      <c r="I770">
        <v>26101</v>
      </c>
      <c r="J770">
        <v>1</v>
      </c>
      <c r="K770">
        <v>2020</v>
      </c>
      <c r="L770" s="1090">
        <v>2</v>
      </c>
      <c r="M770" s="1090">
        <v>2</v>
      </c>
      <c r="N770" t="s">
        <v>2419</v>
      </c>
      <c r="O770">
        <v>13</v>
      </c>
      <c r="P770">
        <v>0</v>
      </c>
      <c r="Q770">
        <v>0</v>
      </c>
      <c r="R770">
        <v>0</v>
      </c>
      <c r="S770">
        <v>0</v>
      </c>
      <c r="T770">
        <v>0</v>
      </c>
      <c r="U770" s="1091">
        <v>0</v>
      </c>
      <c r="V770" s="1091">
        <v>0</v>
      </c>
    </row>
    <row r="771" spans="1:22" x14ac:dyDescent="0.25">
      <c r="A771">
        <v>4088200100</v>
      </c>
      <c r="B771" s="1087">
        <v>2</v>
      </c>
      <c r="C771" s="1087">
        <v>5</v>
      </c>
      <c r="D771" s="1088">
        <v>2</v>
      </c>
      <c r="E771" s="1087" t="s">
        <v>2418</v>
      </c>
      <c r="F771" s="1087">
        <v>143</v>
      </c>
      <c r="G771" s="1087" t="s">
        <v>711</v>
      </c>
      <c r="H771" s="1089">
        <v>1</v>
      </c>
      <c r="I771">
        <v>26101</v>
      </c>
      <c r="J771">
        <v>1</v>
      </c>
      <c r="K771">
        <v>2020</v>
      </c>
      <c r="L771" s="1090">
        <v>1</v>
      </c>
      <c r="M771" s="1090">
        <v>1</v>
      </c>
      <c r="N771" t="s">
        <v>2421</v>
      </c>
      <c r="O771">
        <v>13</v>
      </c>
      <c r="P771">
        <v>0</v>
      </c>
      <c r="Q771">
        <v>0</v>
      </c>
      <c r="R771">
        <v>0</v>
      </c>
      <c r="S771">
        <v>0</v>
      </c>
      <c r="T771">
        <v>0</v>
      </c>
      <c r="U771" s="1091">
        <v>0</v>
      </c>
      <c r="V771" s="1091">
        <v>1900</v>
      </c>
    </row>
    <row r="772" spans="1:22" x14ac:dyDescent="0.25">
      <c r="A772">
        <v>4088200100</v>
      </c>
      <c r="B772" s="1087">
        <v>2</v>
      </c>
      <c r="C772" s="1087">
        <v>5</v>
      </c>
      <c r="D772" s="1088">
        <v>2</v>
      </c>
      <c r="E772" s="1087" t="s">
        <v>2418</v>
      </c>
      <c r="F772" s="1087">
        <v>143</v>
      </c>
      <c r="G772" s="1087" t="s">
        <v>711</v>
      </c>
      <c r="H772" s="1089">
        <v>1</v>
      </c>
      <c r="I772">
        <v>26101</v>
      </c>
      <c r="J772">
        <v>1</v>
      </c>
      <c r="K772">
        <v>2020</v>
      </c>
      <c r="L772" s="1090">
        <v>1</v>
      </c>
      <c r="M772" s="1090">
        <v>1</v>
      </c>
      <c r="N772" t="s">
        <v>2421</v>
      </c>
      <c r="O772">
        <v>13</v>
      </c>
      <c r="P772">
        <v>0</v>
      </c>
      <c r="Q772">
        <v>0</v>
      </c>
      <c r="R772">
        <v>0</v>
      </c>
      <c r="S772">
        <v>0</v>
      </c>
      <c r="T772">
        <v>0</v>
      </c>
      <c r="U772" s="1091">
        <v>1900</v>
      </c>
      <c r="V772" s="1091">
        <v>0</v>
      </c>
    </row>
    <row r="773" spans="1:22" x14ac:dyDescent="0.25">
      <c r="A773">
        <v>4088200100</v>
      </c>
      <c r="B773" s="1087">
        <v>2</v>
      </c>
      <c r="C773" s="1087">
        <v>5</v>
      </c>
      <c r="D773" s="1088">
        <v>2</v>
      </c>
      <c r="E773" s="1087" t="s">
        <v>2418</v>
      </c>
      <c r="F773" s="1087">
        <v>143</v>
      </c>
      <c r="G773" s="1087" t="s">
        <v>711</v>
      </c>
      <c r="H773" s="1089">
        <v>1</v>
      </c>
      <c r="I773">
        <v>26101</v>
      </c>
      <c r="J773">
        <v>1</v>
      </c>
      <c r="K773">
        <v>2020</v>
      </c>
      <c r="L773" s="1090">
        <v>1</v>
      </c>
      <c r="M773" s="1090">
        <v>1</v>
      </c>
      <c r="N773" t="s">
        <v>2421</v>
      </c>
      <c r="O773">
        <v>13</v>
      </c>
      <c r="P773">
        <v>0</v>
      </c>
      <c r="Q773">
        <v>0</v>
      </c>
      <c r="R773">
        <v>0</v>
      </c>
      <c r="S773">
        <v>0</v>
      </c>
      <c r="T773">
        <v>0</v>
      </c>
      <c r="U773" s="1091">
        <v>0</v>
      </c>
      <c r="V773" s="1091">
        <v>0</v>
      </c>
    </row>
    <row r="774" spans="1:22" x14ac:dyDescent="0.25">
      <c r="A774">
        <v>4088200100</v>
      </c>
      <c r="B774" s="1087">
        <v>2</v>
      </c>
      <c r="C774" s="1087">
        <v>5</v>
      </c>
      <c r="D774" s="1088">
        <v>2</v>
      </c>
      <c r="E774" s="1087" t="s">
        <v>2418</v>
      </c>
      <c r="F774" s="1087">
        <v>143</v>
      </c>
      <c r="G774" s="1087" t="s">
        <v>711</v>
      </c>
      <c r="H774" s="1089">
        <v>1</v>
      </c>
      <c r="I774">
        <v>26101</v>
      </c>
      <c r="J774">
        <v>1</v>
      </c>
      <c r="K774">
        <v>2020</v>
      </c>
      <c r="L774" s="1090">
        <v>1</v>
      </c>
      <c r="M774" s="1090">
        <v>1</v>
      </c>
      <c r="N774" t="s">
        <v>2421</v>
      </c>
      <c r="O774">
        <v>13</v>
      </c>
      <c r="P774">
        <v>0</v>
      </c>
      <c r="Q774">
        <v>0</v>
      </c>
      <c r="R774">
        <v>0</v>
      </c>
      <c r="S774">
        <v>0</v>
      </c>
      <c r="T774">
        <v>0</v>
      </c>
      <c r="U774" s="1091">
        <v>0</v>
      </c>
      <c r="V774" s="1091">
        <v>0</v>
      </c>
    </row>
    <row r="775" spans="1:22" x14ac:dyDescent="0.25">
      <c r="A775">
        <v>4088200100</v>
      </c>
      <c r="B775" s="1087">
        <v>2</v>
      </c>
      <c r="C775" s="1087">
        <v>5</v>
      </c>
      <c r="D775" s="1088">
        <v>2</v>
      </c>
      <c r="E775" s="1087" t="s">
        <v>2418</v>
      </c>
      <c r="F775" s="1087">
        <v>143</v>
      </c>
      <c r="G775" s="1087" t="s">
        <v>711</v>
      </c>
      <c r="H775" s="1089">
        <v>1</v>
      </c>
      <c r="I775">
        <v>26101</v>
      </c>
      <c r="J775">
        <v>1</v>
      </c>
      <c r="K775">
        <v>2020</v>
      </c>
      <c r="L775" s="1090">
        <v>1</v>
      </c>
      <c r="M775" s="1090">
        <v>1</v>
      </c>
      <c r="N775" t="s">
        <v>2421</v>
      </c>
      <c r="O775">
        <v>13</v>
      </c>
      <c r="P775">
        <v>0</v>
      </c>
      <c r="Q775">
        <v>0</v>
      </c>
      <c r="R775">
        <v>0</v>
      </c>
      <c r="S775">
        <v>1900</v>
      </c>
      <c r="T775">
        <v>1900</v>
      </c>
      <c r="U775" s="1091">
        <v>0</v>
      </c>
      <c r="V775" s="1091">
        <v>0</v>
      </c>
    </row>
    <row r="776" spans="1:22" x14ac:dyDescent="0.25">
      <c r="A776">
        <v>4088200100</v>
      </c>
      <c r="B776" s="1087">
        <v>2</v>
      </c>
      <c r="C776" s="1087">
        <v>5</v>
      </c>
      <c r="D776" s="1088">
        <v>2</v>
      </c>
      <c r="E776" s="1087" t="s">
        <v>2418</v>
      </c>
      <c r="F776" s="1087">
        <v>143</v>
      </c>
      <c r="G776" s="1087" t="s">
        <v>711</v>
      </c>
      <c r="H776" s="1089">
        <v>1</v>
      </c>
      <c r="I776">
        <v>26101</v>
      </c>
      <c r="J776">
        <v>1</v>
      </c>
      <c r="K776">
        <v>2020</v>
      </c>
      <c r="L776" s="1090">
        <v>1</v>
      </c>
      <c r="M776" s="1090">
        <v>1</v>
      </c>
      <c r="N776" t="s">
        <v>2421</v>
      </c>
      <c r="O776">
        <v>13</v>
      </c>
      <c r="P776">
        <v>0</v>
      </c>
      <c r="Q776">
        <v>3000</v>
      </c>
      <c r="R776">
        <v>3000</v>
      </c>
      <c r="S776">
        <v>0</v>
      </c>
      <c r="T776">
        <v>0</v>
      </c>
      <c r="U776" s="1091">
        <v>0</v>
      </c>
      <c r="V776" s="1091">
        <v>0</v>
      </c>
    </row>
    <row r="777" spans="1:22" x14ac:dyDescent="0.25">
      <c r="A777">
        <v>4088200100</v>
      </c>
      <c r="B777" s="1087">
        <v>2</v>
      </c>
      <c r="C777" s="1087">
        <v>5</v>
      </c>
      <c r="D777" s="1088">
        <v>2</v>
      </c>
      <c r="E777" s="1087" t="s">
        <v>2418</v>
      </c>
      <c r="F777" s="1087">
        <v>143</v>
      </c>
      <c r="G777" s="1087" t="s">
        <v>711</v>
      </c>
      <c r="H777" s="1089">
        <v>1</v>
      </c>
      <c r="I777">
        <v>26101</v>
      </c>
      <c r="J777">
        <v>1</v>
      </c>
      <c r="K777">
        <v>2020</v>
      </c>
      <c r="L777" s="1090">
        <v>2</v>
      </c>
      <c r="M777" s="1090">
        <v>2</v>
      </c>
      <c r="N777" t="s">
        <v>2419</v>
      </c>
      <c r="O777">
        <v>13</v>
      </c>
      <c r="P777">
        <v>45000</v>
      </c>
      <c r="Q777">
        <v>-6000</v>
      </c>
      <c r="R777">
        <v>39000</v>
      </c>
      <c r="S777">
        <v>15201.23</v>
      </c>
      <c r="T777">
        <v>15201.23</v>
      </c>
      <c r="U777" s="1091">
        <v>15201.23</v>
      </c>
      <c r="V777" s="1091">
        <v>15201.23</v>
      </c>
    </row>
    <row r="778" spans="1:22" x14ac:dyDescent="0.25">
      <c r="A778">
        <v>4088200100</v>
      </c>
      <c r="B778" s="1087">
        <v>2</v>
      </c>
      <c r="C778" s="1087">
        <v>5</v>
      </c>
      <c r="D778" s="1088">
        <v>2</v>
      </c>
      <c r="E778" s="1087" t="s">
        <v>2418</v>
      </c>
      <c r="F778" s="1087">
        <v>143</v>
      </c>
      <c r="G778" s="1087" t="s">
        <v>711</v>
      </c>
      <c r="H778" s="1089">
        <v>1</v>
      </c>
      <c r="I778">
        <v>26101</v>
      </c>
      <c r="J778">
        <v>1</v>
      </c>
      <c r="K778">
        <v>2020</v>
      </c>
      <c r="L778" s="1090">
        <v>2</v>
      </c>
      <c r="M778" s="1090">
        <v>2</v>
      </c>
      <c r="N778" t="s">
        <v>2419</v>
      </c>
      <c r="O778">
        <v>13</v>
      </c>
      <c r="P778">
        <v>0</v>
      </c>
      <c r="Q778">
        <v>0</v>
      </c>
      <c r="R778">
        <v>0</v>
      </c>
      <c r="S778">
        <v>0</v>
      </c>
      <c r="T778">
        <v>0</v>
      </c>
      <c r="U778" s="1091">
        <v>0</v>
      </c>
      <c r="V778" s="1091">
        <v>14489.08</v>
      </c>
    </row>
    <row r="779" spans="1:22" x14ac:dyDescent="0.25">
      <c r="A779">
        <v>4088200100</v>
      </c>
      <c r="B779" s="1087">
        <v>2</v>
      </c>
      <c r="C779" s="1087">
        <v>5</v>
      </c>
      <c r="D779" s="1088">
        <v>2</v>
      </c>
      <c r="E779" s="1087" t="s">
        <v>2418</v>
      </c>
      <c r="F779" s="1087">
        <v>143</v>
      </c>
      <c r="G779" s="1087" t="s">
        <v>711</v>
      </c>
      <c r="H779" s="1089">
        <v>1</v>
      </c>
      <c r="I779">
        <v>26101</v>
      </c>
      <c r="J779">
        <v>1</v>
      </c>
      <c r="K779">
        <v>2020</v>
      </c>
      <c r="L779" s="1090">
        <v>2</v>
      </c>
      <c r="M779" s="1090">
        <v>2</v>
      </c>
      <c r="N779" t="s">
        <v>2419</v>
      </c>
      <c r="O779">
        <v>13</v>
      </c>
      <c r="P779">
        <v>0</v>
      </c>
      <c r="Q779">
        <v>0</v>
      </c>
      <c r="R779">
        <v>0</v>
      </c>
      <c r="S779">
        <v>0</v>
      </c>
      <c r="T779">
        <v>0</v>
      </c>
      <c r="U779" s="1091">
        <v>14489.08</v>
      </c>
      <c r="V779" s="1091">
        <v>0</v>
      </c>
    </row>
    <row r="780" spans="1:22" x14ac:dyDescent="0.25">
      <c r="A780">
        <v>4088200100</v>
      </c>
      <c r="B780" s="1087">
        <v>2</v>
      </c>
      <c r="C780" s="1087">
        <v>5</v>
      </c>
      <c r="D780" s="1088">
        <v>2</v>
      </c>
      <c r="E780" s="1087" t="s">
        <v>2418</v>
      </c>
      <c r="F780" s="1087">
        <v>143</v>
      </c>
      <c r="G780" s="1087" t="s">
        <v>711</v>
      </c>
      <c r="H780" s="1089">
        <v>1</v>
      </c>
      <c r="I780">
        <v>26101</v>
      </c>
      <c r="J780">
        <v>1</v>
      </c>
      <c r="K780">
        <v>2020</v>
      </c>
      <c r="L780" s="1090">
        <v>2</v>
      </c>
      <c r="M780" s="1090">
        <v>2</v>
      </c>
      <c r="N780" t="s">
        <v>2419</v>
      </c>
      <c r="O780">
        <v>13</v>
      </c>
      <c r="P780">
        <v>0</v>
      </c>
      <c r="Q780">
        <v>0</v>
      </c>
      <c r="R780">
        <v>0</v>
      </c>
      <c r="S780">
        <v>0</v>
      </c>
      <c r="T780">
        <v>0</v>
      </c>
      <c r="U780" s="1091">
        <v>0</v>
      </c>
      <c r="V780" s="1091">
        <v>0</v>
      </c>
    </row>
    <row r="781" spans="1:22" x14ac:dyDescent="0.25">
      <c r="A781">
        <v>4088200100</v>
      </c>
      <c r="B781" s="1087">
        <v>2</v>
      </c>
      <c r="C781" s="1087">
        <v>5</v>
      </c>
      <c r="D781" s="1088">
        <v>2</v>
      </c>
      <c r="E781" s="1087" t="s">
        <v>2418</v>
      </c>
      <c r="F781" s="1087">
        <v>143</v>
      </c>
      <c r="G781" s="1087" t="s">
        <v>711</v>
      </c>
      <c r="H781" s="1089">
        <v>1</v>
      </c>
      <c r="I781">
        <v>26101</v>
      </c>
      <c r="J781">
        <v>1</v>
      </c>
      <c r="K781">
        <v>2020</v>
      </c>
      <c r="L781" s="1090">
        <v>2</v>
      </c>
      <c r="M781" s="1090">
        <v>2</v>
      </c>
      <c r="N781" t="s">
        <v>2419</v>
      </c>
      <c r="O781">
        <v>13</v>
      </c>
      <c r="P781">
        <v>0</v>
      </c>
      <c r="Q781">
        <v>0</v>
      </c>
      <c r="R781">
        <v>0</v>
      </c>
      <c r="S781">
        <v>0</v>
      </c>
      <c r="T781">
        <v>0</v>
      </c>
      <c r="U781" s="1091">
        <v>0</v>
      </c>
      <c r="V781" s="1091">
        <v>0</v>
      </c>
    </row>
    <row r="782" spans="1:22" x14ac:dyDescent="0.25">
      <c r="A782">
        <v>4088200100</v>
      </c>
      <c r="B782" s="1087">
        <v>2</v>
      </c>
      <c r="C782" s="1087">
        <v>5</v>
      </c>
      <c r="D782" s="1088">
        <v>2</v>
      </c>
      <c r="E782" s="1087" t="s">
        <v>2418</v>
      </c>
      <c r="F782" s="1087">
        <v>143</v>
      </c>
      <c r="G782" s="1087" t="s">
        <v>711</v>
      </c>
      <c r="H782" s="1089">
        <v>1</v>
      </c>
      <c r="I782">
        <v>26101</v>
      </c>
      <c r="J782">
        <v>1</v>
      </c>
      <c r="K782">
        <v>2020</v>
      </c>
      <c r="L782" s="1090">
        <v>2</v>
      </c>
      <c r="M782" s="1090">
        <v>2</v>
      </c>
      <c r="N782" t="s">
        <v>2419</v>
      </c>
      <c r="O782">
        <v>13</v>
      </c>
      <c r="P782">
        <v>0</v>
      </c>
      <c r="Q782">
        <v>0</v>
      </c>
      <c r="R782">
        <v>0</v>
      </c>
      <c r="S782">
        <v>14489.08</v>
      </c>
      <c r="T782">
        <v>14489.08</v>
      </c>
      <c r="U782" s="1091">
        <v>0</v>
      </c>
      <c r="V782" s="1091">
        <v>0</v>
      </c>
    </row>
    <row r="783" spans="1:22" x14ac:dyDescent="0.25">
      <c r="A783">
        <v>4088200100</v>
      </c>
      <c r="B783" s="1087">
        <v>2</v>
      </c>
      <c r="C783" s="1087">
        <v>5</v>
      </c>
      <c r="D783" s="1088">
        <v>2</v>
      </c>
      <c r="E783" s="1087" t="s">
        <v>2418</v>
      </c>
      <c r="F783" s="1087">
        <v>143</v>
      </c>
      <c r="G783" s="1087" t="s">
        <v>711</v>
      </c>
      <c r="H783" s="1089">
        <v>1</v>
      </c>
      <c r="I783">
        <v>26101</v>
      </c>
      <c r="J783">
        <v>1</v>
      </c>
      <c r="K783">
        <v>2020</v>
      </c>
      <c r="L783" s="1090">
        <v>2</v>
      </c>
      <c r="M783" s="1090">
        <v>2</v>
      </c>
      <c r="N783" t="s">
        <v>2419</v>
      </c>
      <c r="O783">
        <v>13</v>
      </c>
      <c r="P783">
        <v>0</v>
      </c>
      <c r="Q783">
        <v>32000</v>
      </c>
      <c r="R783">
        <v>32000</v>
      </c>
      <c r="S783">
        <v>0</v>
      </c>
      <c r="T783">
        <v>0</v>
      </c>
      <c r="U783" s="1091">
        <v>0</v>
      </c>
      <c r="V783" s="1091">
        <v>0</v>
      </c>
    </row>
    <row r="784" spans="1:22" x14ac:dyDescent="0.25">
      <c r="A784">
        <v>4088200100</v>
      </c>
      <c r="B784" s="1087">
        <v>2</v>
      </c>
      <c r="C784" s="1087">
        <v>5</v>
      </c>
      <c r="D784" s="1088">
        <v>2</v>
      </c>
      <c r="E784" s="1087" t="s">
        <v>2418</v>
      </c>
      <c r="F784" s="1087">
        <v>143</v>
      </c>
      <c r="G784" s="1087" t="s">
        <v>711</v>
      </c>
      <c r="H784" s="1089">
        <v>1</v>
      </c>
      <c r="I784">
        <v>26101</v>
      </c>
      <c r="J784">
        <v>1</v>
      </c>
      <c r="K784">
        <v>2020</v>
      </c>
      <c r="L784" s="1090">
        <v>2</v>
      </c>
      <c r="M784" s="1090">
        <v>2</v>
      </c>
      <c r="N784" t="s">
        <v>2419</v>
      </c>
      <c r="O784">
        <v>13</v>
      </c>
      <c r="P784">
        <v>60000</v>
      </c>
      <c r="Q784">
        <v>0</v>
      </c>
      <c r="R784">
        <v>60000</v>
      </c>
      <c r="S784">
        <v>31389.22</v>
      </c>
      <c r="T784">
        <v>31389.22</v>
      </c>
      <c r="U784" s="1091">
        <v>31389.22</v>
      </c>
      <c r="V784" s="1091">
        <v>31389.22</v>
      </c>
    </row>
    <row r="785" spans="1:22" x14ac:dyDescent="0.25">
      <c r="A785">
        <v>4088200100</v>
      </c>
      <c r="B785" s="1087">
        <v>2</v>
      </c>
      <c r="C785" s="1087">
        <v>5</v>
      </c>
      <c r="D785" s="1088">
        <v>2</v>
      </c>
      <c r="E785" s="1087" t="s">
        <v>2418</v>
      </c>
      <c r="F785" s="1087">
        <v>143</v>
      </c>
      <c r="G785" s="1087" t="s">
        <v>711</v>
      </c>
      <c r="H785" s="1089">
        <v>1</v>
      </c>
      <c r="I785">
        <v>26101</v>
      </c>
      <c r="J785">
        <v>1</v>
      </c>
      <c r="K785">
        <v>2020</v>
      </c>
      <c r="L785" s="1090">
        <v>1</v>
      </c>
      <c r="M785" s="1090">
        <v>1</v>
      </c>
      <c r="N785" t="s">
        <v>2421</v>
      </c>
      <c r="O785">
        <v>13</v>
      </c>
      <c r="P785">
        <v>59395.67</v>
      </c>
      <c r="Q785">
        <v>-3000</v>
      </c>
      <c r="R785">
        <v>56395.67</v>
      </c>
      <c r="S785">
        <v>11862.96</v>
      </c>
      <c r="T785">
        <v>11862.96</v>
      </c>
      <c r="U785" s="1091">
        <v>11862.96</v>
      </c>
      <c r="V785" s="1091">
        <v>11862.96</v>
      </c>
    </row>
    <row r="786" spans="1:22" x14ac:dyDescent="0.25">
      <c r="A786">
        <v>4088200100</v>
      </c>
      <c r="B786" s="1087">
        <v>2</v>
      </c>
      <c r="C786" s="1087">
        <v>5</v>
      </c>
      <c r="D786" s="1088">
        <v>2</v>
      </c>
      <c r="E786" s="1087" t="s">
        <v>2418</v>
      </c>
      <c r="F786" s="1087">
        <v>143</v>
      </c>
      <c r="G786" s="1087" t="s">
        <v>711</v>
      </c>
      <c r="H786" s="1089">
        <v>1</v>
      </c>
      <c r="I786">
        <v>26101</v>
      </c>
      <c r="J786">
        <v>1</v>
      </c>
      <c r="K786">
        <v>2020</v>
      </c>
      <c r="L786" s="1090">
        <v>1</v>
      </c>
      <c r="M786" s="1090">
        <v>1</v>
      </c>
      <c r="N786" t="s">
        <v>2421</v>
      </c>
      <c r="O786">
        <v>13</v>
      </c>
      <c r="P786">
        <v>59395.67</v>
      </c>
      <c r="Q786">
        <v>0</v>
      </c>
      <c r="R786">
        <v>59395.67</v>
      </c>
      <c r="S786">
        <v>14369.03</v>
      </c>
      <c r="T786">
        <v>14369.03</v>
      </c>
      <c r="U786" s="1091">
        <v>14369.03</v>
      </c>
      <c r="V786" s="1091">
        <v>14369.03</v>
      </c>
    </row>
    <row r="787" spans="1:22" x14ac:dyDescent="0.25">
      <c r="A787">
        <v>4088200100</v>
      </c>
      <c r="B787" s="1087">
        <v>2</v>
      </c>
      <c r="C787" s="1087">
        <v>5</v>
      </c>
      <c r="D787" s="1088">
        <v>2</v>
      </c>
      <c r="E787" s="1087" t="s">
        <v>2418</v>
      </c>
      <c r="F787" s="1087">
        <v>143</v>
      </c>
      <c r="G787" s="1087" t="s">
        <v>711</v>
      </c>
      <c r="H787" s="1089">
        <v>1</v>
      </c>
      <c r="I787">
        <v>26101</v>
      </c>
      <c r="J787">
        <v>1</v>
      </c>
      <c r="K787">
        <v>2020</v>
      </c>
      <c r="L787" s="1090">
        <v>2</v>
      </c>
      <c r="M787" s="1090">
        <v>2</v>
      </c>
      <c r="N787" t="s">
        <v>2419</v>
      </c>
      <c r="O787">
        <v>13</v>
      </c>
      <c r="P787">
        <v>0</v>
      </c>
      <c r="Q787">
        <v>0</v>
      </c>
      <c r="R787">
        <v>0</v>
      </c>
      <c r="S787">
        <v>0</v>
      </c>
      <c r="T787">
        <v>0</v>
      </c>
      <c r="U787" s="1091">
        <v>0</v>
      </c>
      <c r="V787" s="1091">
        <v>5293.33</v>
      </c>
    </row>
    <row r="788" spans="1:22" x14ac:dyDescent="0.25">
      <c r="A788">
        <v>4088200100</v>
      </c>
      <c r="B788" s="1087">
        <v>2</v>
      </c>
      <c r="C788" s="1087">
        <v>5</v>
      </c>
      <c r="D788" s="1088">
        <v>2</v>
      </c>
      <c r="E788" s="1087" t="s">
        <v>2418</v>
      </c>
      <c r="F788" s="1087">
        <v>143</v>
      </c>
      <c r="G788" s="1087" t="s">
        <v>711</v>
      </c>
      <c r="H788" s="1089">
        <v>1</v>
      </c>
      <c r="I788">
        <v>26101</v>
      </c>
      <c r="J788">
        <v>1</v>
      </c>
      <c r="K788">
        <v>2020</v>
      </c>
      <c r="L788" s="1090">
        <v>2</v>
      </c>
      <c r="M788" s="1090">
        <v>2</v>
      </c>
      <c r="N788" t="s">
        <v>2419</v>
      </c>
      <c r="O788">
        <v>13</v>
      </c>
      <c r="P788">
        <v>0</v>
      </c>
      <c r="Q788">
        <v>0</v>
      </c>
      <c r="R788">
        <v>0</v>
      </c>
      <c r="S788">
        <v>0</v>
      </c>
      <c r="T788">
        <v>0</v>
      </c>
      <c r="U788" s="1091">
        <v>5293.33</v>
      </c>
      <c r="V788" s="1091">
        <v>0</v>
      </c>
    </row>
    <row r="789" spans="1:22" x14ac:dyDescent="0.25">
      <c r="A789">
        <v>4088200100</v>
      </c>
      <c r="B789" s="1087">
        <v>2</v>
      </c>
      <c r="C789" s="1087">
        <v>5</v>
      </c>
      <c r="D789" s="1088">
        <v>2</v>
      </c>
      <c r="E789" s="1087" t="s">
        <v>2418</v>
      </c>
      <c r="F789" s="1087">
        <v>143</v>
      </c>
      <c r="G789" s="1087" t="s">
        <v>711</v>
      </c>
      <c r="H789" s="1089">
        <v>1</v>
      </c>
      <c r="I789">
        <v>26101</v>
      </c>
      <c r="J789">
        <v>1</v>
      </c>
      <c r="K789">
        <v>2020</v>
      </c>
      <c r="L789" s="1090">
        <v>2</v>
      </c>
      <c r="M789" s="1090">
        <v>2</v>
      </c>
      <c r="N789" t="s">
        <v>2419</v>
      </c>
      <c r="O789">
        <v>13</v>
      </c>
      <c r="P789">
        <v>0</v>
      </c>
      <c r="Q789">
        <v>0</v>
      </c>
      <c r="R789">
        <v>0</v>
      </c>
      <c r="S789">
        <v>0</v>
      </c>
      <c r="T789">
        <v>0</v>
      </c>
      <c r="U789" s="1091">
        <v>0</v>
      </c>
      <c r="V789" s="1091">
        <v>0</v>
      </c>
    </row>
    <row r="790" spans="1:22" x14ac:dyDescent="0.25">
      <c r="A790">
        <v>4088200100</v>
      </c>
      <c r="B790" s="1087">
        <v>2</v>
      </c>
      <c r="C790" s="1087">
        <v>5</v>
      </c>
      <c r="D790" s="1088">
        <v>2</v>
      </c>
      <c r="E790" s="1087" t="s">
        <v>2418</v>
      </c>
      <c r="F790" s="1087">
        <v>143</v>
      </c>
      <c r="G790" s="1087" t="s">
        <v>711</v>
      </c>
      <c r="H790" s="1089">
        <v>1</v>
      </c>
      <c r="I790">
        <v>26101</v>
      </c>
      <c r="J790">
        <v>1</v>
      </c>
      <c r="K790">
        <v>2020</v>
      </c>
      <c r="L790" s="1090">
        <v>2</v>
      </c>
      <c r="M790" s="1090">
        <v>2</v>
      </c>
      <c r="N790" t="s">
        <v>2419</v>
      </c>
      <c r="O790">
        <v>13</v>
      </c>
      <c r="P790">
        <v>0</v>
      </c>
      <c r="Q790">
        <v>0</v>
      </c>
      <c r="R790">
        <v>0</v>
      </c>
      <c r="S790">
        <v>0</v>
      </c>
      <c r="T790">
        <v>0</v>
      </c>
      <c r="U790" s="1091">
        <v>0</v>
      </c>
      <c r="V790" s="1091">
        <v>0</v>
      </c>
    </row>
    <row r="791" spans="1:22" x14ac:dyDescent="0.25">
      <c r="A791">
        <v>4088200100</v>
      </c>
      <c r="B791" s="1087">
        <v>2</v>
      </c>
      <c r="C791" s="1087">
        <v>5</v>
      </c>
      <c r="D791" s="1088">
        <v>2</v>
      </c>
      <c r="E791" s="1087" t="s">
        <v>2418</v>
      </c>
      <c r="F791" s="1087">
        <v>143</v>
      </c>
      <c r="G791" s="1087" t="s">
        <v>711</v>
      </c>
      <c r="H791" s="1089">
        <v>1</v>
      </c>
      <c r="I791">
        <v>26101</v>
      </c>
      <c r="J791">
        <v>1</v>
      </c>
      <c r="K791">
        <v>2020</v>
      </c>
      <c r="L791" s="1090">
        <v>2</v>
      </c>
      <c r="M791" s="1090">
        <v>2</v>
      </c>
      <c r="N791" t="s">
        <v>2419</v>
      </c>
      <c r="O791">
        <v>13</v>
      </c>
      <c r="P791">
        <v>0</v>
      </c>
      <c r="Q791">
        <v>0</v>
      </c>
      <c r="R791">
        <v>0</v>
      </c>
      <c r="S791">
        <v>5293.33</v>
      </c>
      <c r="T791">
        <v>5293.33</v>
      </c>
      <c r="U791" s="1091">
        <v>0</v>
      </c>
      <c r="V791" s="1091">
        <v>0</v>
      </c>
    </row>
    <row r="792" spans="1:22" x14ac:dyDescent="0.25">
      <c r="A792">
        <v>4088200100</v>
      </c>
      <c r="B792" s="1087">
        <v>2</v>
      </c>
      <c r="C792" s="1087">
        <v>5</v>
      </c>
      <c r="D792" s="1088">
        <v>2</v>
      </c>
      <c r="E792" s="1087" t="s">
        <v>2418</v>
      </c>
      <c r="F792" s="1087">
        <v>143</v>
      </c>
      <c r="G792" s="1087" t="s">
        <v>711</v>
      </c>
      <c r="H792" s="1089">
        <v>1</v>
      </c>
      <c r="I792">
        <v>26101</v>
      </c>
      <c r="J792">
        <v>1</v>
      </c>
      <c r="K792">
        <v>2020</v>
      </c>
      <c r="L792" s="1090">
        <v>2</v>
      </c>
      <c r="M792" s="1090">
        <v>2</v>
      </c>
      <c r="N792" t="s">
        <v>2419</v>
      </c>
      <c r="O792">
        <v>13</v>
      </c>
      <c r="P792">
        <v>0</v>
      </c>
      <c r="Q792">
        <v>10000</v>
      </c>
      <c r="R792">
        <v>10000</v>
      </c>
      <c r="S792">
        <v>0</v>
      </c>
      <c r="T792">
        <v>0</v>
      </c>
      <c r="U792" s="1091">
        <v>0</v>
      </c>
      <c r="V792" s="1091">
        <v>0</v>
      </c>
    </row>
    <row r="793" spans="1:22" x14ac:dyDescent="0.25">
      <c r="A793">
        <v>4088200100</v>
      </c>
      <c r="B793" s="1087">
        <v>2</v>
      </c>
      <c r="C793" s="1087">
        <v>5</v>
      </c>
      <c r="D793" s="1088">
        <v>2</v>
      </c>
      <c r="E793" s="1087" t="s">
        <v>2418</v>
      </c>
      <c r="F793" s="1087">
        <v>143</v>
      </c>
      <c r="G793" s="1087" t="s">
        <v>711</v>
      </c>
      <c r="H793" s="1089">
        <v>1</v>
      </c>
      <c r="I793">
        <v>27101</v>
      </c>
      <c r="J793">
        <v>1</v>
      </c>
      <c r="K793">
        <v>2020</v>
      </c>
      <c r="L793" s="1090">
        <v>2</v>
      </c>
      <c r="M793" s="1090">
        <v>2</v>
      </c>
      <c r="N793" t="s">
        <v>2419</v>
      </c>
      <c r="O793">
        <v>13</v>
      </c>
      <c r="P793">
        <v>0</v>
      </c>
      <c r="Q793">
        <v>0</v>
      </c>
      <c r="R793">
        <v>0</v>
      </c>
      <c r="S793">
        <v>0</v>
      </c>
      <c r="T793">
        <v>0</v>
      </c>
      <c r="U793" s="1091">
        <v>0</v>
      </c>
      <c r="V793" s="1091">
        <v>2120.02</v>
      </c>
    </row>
    <row r="794" spans="1:22" x14ac:dyDescent="0.25">
      <c r="A794">
        <v>4088200100</v>
      </c>
      <c r="B794" s="1087">
        <v>2</v>
      </c>
      <c r="C794" s="1087">
        <v>5</v>
      </c>
      <c r="D794" s="1088">
        <v>2</v>
      </c>
      <c r="E794" s="1087" t="s">
        <v>2418</v>
      </c>
      <c r="F794" s="1087">
        <v>143</v>
      </c>
      <c r="G794" s="1087" t="s">
        <v>711</v>
      </c>
      <c r="H794" s="1089">
        <v>1</v>
      </c>
      <c r="I794">
        <v>27101</v>
      </c>
      <c r="J794">
        <v>1</v>
      </c>
      <c r="K794">
        <v>2020</v>
      </c>
      <c r="L794" s="1090">
        <v>2</v>
      </c>
      <c r="M794" s="1090">
        <v>2</v>
      </c>
      <c r="N794" t="s">
        <v>2419</v>
      </c>
      <c r="O794">
        <v>13</v>
      </c>
      <c r="P794">
        <v>0</v>
      </c>
      <c r="Q794">
        <v>0</v>
      </c>
      <c r="R794">
        <v>0</v>
      </c>
      <c r="S794">
        <v>0</v>
      </c>
      <c r="T794">
        <v>0</v>
      </c>
      <c r="U794" s="1091">
        <v>2120.02</v>
      </c>
      <c r="V794" s="1091">
        <v>0</v>
      </c>
    </row>
    <row r="795" spans="1:22" x14ac:dyDescent="0.25">
      <c r="A795">
        <v>4088200100</v>
      </c>
      <c r="B795" s="1087">
        <v>2</v>
      </c>
      <c r="C795" s="1087">
        <v>5</v>
      </c>
      <c r="D795" s="1088">
        <v>2</v>
      </c>
      <c r="E795" s="1087" t="s">
        <v>2418</v>
      </c>
      <c r="F795" s="1087">
        <v>143</v>
      </c>
      <c r="G795" s="1087" t="s">
        <v>711</v>
      </c>
      <c r="H795" s="1089">
        <v>1</v>
      </c>
      <c r="I795">
        <v>27101</v>
      </c>
      <c r="J795">
        <v>1</v>
      </c>
      <c r="K795">
        <v>2020</v>
      </c>
      <c r="L795" s="1090">
        <v>2</v>
      </c>
      <c r="M795" s="1090">
        <v>2</v>
      </c>
      <c r="N795" t="s">
        <v>2419</v>
      </c>
      <c r="O795">
        <v>13</v>
      </c>
      <c r="P795">
        <v>0</v>
      </c>
      <c r="Q795">
        <v>0</v>
      </c>
      <c r="R795">
        <v>0</v>
      </c>
      <c r="S795">
        <v>0</v>
      </c>
      <c r="T795">
        <v>0</v>
      </c>
      <c r="U795" s="1091">
        <v>0</v>
      </c>
      <c r="V795" s="1091">
        <v>0</v>
      </c>
    </row>
    <row r="796" spans="1:22" x14ac:dyDescent="0.25">
      <c r="A796">
        <v>4088200100</v>
      </c>
      <c r="B796" s="1087">
        <v>2</v>
      </c>
      <c r="C796" s="1087">
        <v>5</v>
      </c>
      <c r="D796" s="1088">
        <v>2</v>
      </c>
      <c r="E796" s="1087" t="s">
        <v>2418</v>
      </c>
      <c r="F796" s="1087">
        <v>143</v>
      </c>
      <c r="G796" s="1087" t="s">
        <v>711</v>
      </c>
      <c r="H796" s="1089">
        <v>1</v>
      </c>
      <c r="I796">
        <v>27101</v>
      </c>
      <c r="J796">
        <v>1</v>
      </c>
      <c r="K796">
        <v>2020</v>
      </c>
      <c r="L796" s="1090">
        <v>2</v>
      </c>
      <c r="M796" s="1090">
        <v>2</v>
      </c>
      <c r="N796" t="s">
        <v>2419</v>
      </c>
      <c r="O796">
        <v>13</v>
      </c>
      <c r="P796">
        <v>0</v>
      </c>
      <c r="Q796">
        <v>0</v>
      </c>
      <c r="R796">
        <v>0</v>
      </c>
      <c r="S796">
        <v>0</v>
      </c>
      <c r="T796">
        <v>0</v>
      </c>
      <c r="U796" s="1091">
        <v>0</v>
      </c>
      <c r="V796" s="1091">
        <v>0</v>
      </c>
    </row>
    <row r="797" spans="1:22" x14ac:dyDescent="0.25">
      <c r="A797">
        <v>4088200100</v>
      </c>
      <c r="B797" s="1087">
        <v>2</v>
      </c>
      <c r="C797" s="1087">
        <v>5</v>
      </c>
      <c r="D797" s="1088">
        <v>2</v>
      </c>
      <c r="E797" s="1087" t="s">
        <v>2418</v>
      </c>
      <c r="F797" s="1087">
        <v>143</v>
      </c>
      <c r="G797" s="1087" t="s">
        <v>711</v>
      </c>
      <c r="H797" s="1089">
        <v>1</v>
      </c>
      <c r="I797">
        <v>27101</v>
      </c>
      <c r="J797">
        <v>1</v>
      </c>
      <c r="K797">
        <v>2020</v>
      </c>
      <c r="L797" s="1090">
        <v>2</v>
      </c>
      <c r="M797" s="1090">
        <v>2</v>
      </c>
      <c r="N797" t="s">
        <v>2419</v>
      </c>
      <c r="O797">
        <v>13</v>
      </c>
      <c r="P797">
        <v>0</v>
      </c>
      <c r="Q797">
        <v>0</v>
      </c>
      <c r="R797">
        <v>0</v>
      </c>
      <c r="S797">
        <v>2120.02</v>
      </c>
      <c r="T797">
        <v>2120.02</v>
      </c>
      <c r="U797" s="1091">
        <v>0</v>
      </c>
      <c r="V797" s="1091">
        <v>0</v>
      </c>
    </row>
    <row r="798" spans="1:22" x14ac:dyDescent="0.25">
      <c r="A798">
        <v>4088200100</v>
      </c>
      <c r="B798" s="1087">
        <v>2</v>
      </c>
      <c r="C798" s="1087">
        <v>5</v>
      </c>
      <c r="D798" s="1088">
        <v>2</v>
      </c>
      <c r="E798" s="1087" t="s">
        <v>2418</v>
      </c>
      <c r="F798" s="1087">
        <v>143</v>
      </c>
      <c r="G798" s="1087" t="s">
        <v>711</v>
      </c>
      <c r="H798" s="1089">
        <v>1</v>
      </c>
      <c r="I798">
        <v>27101</v>
      </c>
      <c r="J798">
        <v>1</v>
      </c>
      <c r="K798">
        <v>2020</v>
      </c>
      <c r="L798" s="1090">
        <v>2</v>
      </c>
      <c r="M798" s="1090">
        <v>2</v>
      </c>
      <c r="N798" t="s">
        <v>2419</v>
      </c>
      <c r="O798">
        <v>13</v>
      </c>
      <c r="P798">
        <v>0</v>
      </c>
      <c r="Q798">
        <v>2120.4</v>
      </c>
      <c r="R798">
        <v>2120.4</v>
      </c>
      <c r="S798">
        <v>0</v>
      </c>
      <c r="T798">
        <v>0</v>
      </c>
      <c r="U798" s="1091">
        <v>0</v>
      </c>
      <c r="V798" s="1091">
        <v>0</v>
      </c>
    </row>
    <row r="799" spans="1:22" x14ac:dyDescent="0.25">
      <c r="A799">
        <v>4088200100</v>
      </c>
      <c r="B799" s="1087">
        <v>2</v>
      </c>
      <c r="C799" s="1087">
        <v>5</v>
      </c>
      <c r="D799" s="1088">
        <v>2</v>
      </c>
      <c r="E799" s="1087" t="s">
        <v>2418</v>
      </c>
      <c r="F799" s="1087">
        <v>143</v>
      </c>
      <c r="G799" s="1087" t="s">
        <v>711</v>
      </c>
      <c r="H799" s="1089">
        <v>1</v>
      </c>
      <c r="I799">
        <v>27201</v>
      </c>
      <c r="J799">
        <v>1</v>
      </c>
      <c r="K799">
        <v>2020</v>
      </c>
      <c r="L799" s="1090">
        <v>2</v>
      </c>
      <c r="M799" s="1090">
        <v>2</v>
      </c>
      <c r="N799" t="s">
        <v>2419</v>
      </c>
      <c r="O799">
        <v>13</v>
      </c>
      <c r="P799">
        <v>0</v>
      </c>
      <c r="Q799">
        <v>0</v>
      </c>
      <c r="R799">
        <v>0</v>
      </c>
      <c r="S799">
        <v>0</v>
      </c>
      <c r="T799">
        <v>0</v>
      </c>
      <c r="U799" s="1091">
        <v>0</v>
      </c>
      <c r="V799" s="1091">
        <v>3480</v>
      </c>
    </row>
    <row r="800" spans="1:22" x14ac:dyDescent="0.25">
      <c r="A800">
        <v>4088200100</v>
      </c>
      <c r="B800" s="1087">
        <v>2</v>
      </c>
      <c r="C800" s="1087">
        <v>5</v>
      </c>
      <c r="D800" s="1088">
        <v>2</v>
      </c>
      <c r="E800" s="1087" t="s">
        <v>2418</v>
      </c>
      <c r="F800" s="1087">
        <v>143</v>
      </c>
      <c r="G800" s="1087" t="s">
        <v>711</v>
      </c>
      <c r="H800" s="1089">
        <v>1</v>
      </c>
      <c r="I800">
        <v>27201</v>
      </c>
      <c r="J800">
        <v>1</v>
      </c>
      <c r="K800">
        <v>2020</v>
      </c>
      <c r="L800" s="1090">
        <v>2</v>
      </c>
      <c r="M800" s="1090">
        <v>2</v>
      </c>
      <c r="N800" t="s">
        <v>2419</v>
      </c>
      <c r="O800">
        <v>13</v>
      </c>
      <c r="P800">
        <v>0</v>
      </c>
      <c r="Q800">
        <v>0</v>
      </c>
      <c r="R800">
        <v>0</v>
      </c>
      <c r="S800">
        <v>0</v>
      </c>
      <c r="T800">
        <v>0</v>
      </c>
      <c r="U800" s="1091">
        <v>3480</v>
      </c>
      <c r="V800" s="1091">
        <v>0</v>
      </c>
    </row>
    <row r="801" spans="1:22" x14ac:dyDescent="0.25">
      <c r="A801">
        <v>4088200100</v>
      </c>
      <c r="B801" s="1087">
        <v>2</v>
      </c>
      <c r="C801" s="1087">
        <v>5</v>
      </c>
      <c r="D801" s="1088">
        <v>2</v>
      </c>
      <c r="E801" s="1087" t="s">
        <v>2418</v>
      </c>
      <c r="F801" s="1087">
        <v>143</v>
      </c>
      <c r="G801" s="1087" t="s">
        <v>711</v>
      </c>
      <c r="H801" s="1089">
        <v>1</v>
      </c>
      <c r="I801">
        <v>27201</v>
      </c>
      <c r="J801">
        <v>1</v>
      </c>
      <c r="K801">
        <v>2020</v>
      </c>
      <c r="L801" s="1090">
        <v>2</v>
      </c>
      <c r="M801" s="1090">
        <v>2</v>
      </c>
      <c r="N801" t="s">
        <v>2419</v>
      </c>
      <c r="O801">
        <v>13</v>
      </c>
      <c r="P801">
        <v>0</v>
      </c>
      <c r="Q801">
        <v>0</v>
      </c>
      <c r="R801">
        <v>0</v>
      </c>
      <c r="S801">
        <v>0</v>
      </c>
      <c r="T801">
        <v>0</v>
      </c>
      <c r="U801" s="1091">
        <v>0</v>
      </c>
      <c r="V801" s="1091">
        <v>0</v>
      </c>
    </row>
    <row r="802" spans="1:22" x14ac:dyDescent="0.25">
      <c r="A802">
        <v>4088200100</v>
      </c>
      <c r="B802" s="1087">
        <v>2</v>
      </c>
      <c r="C802" s="1087">
        <v>5</v>
      </c>
      <c r="D802" s="1088">
        <v>2</v>
      </c>
      <c r="E802" s="1087" t="s">
        <v>2418</v>
      </c>
      <c r="F802" s="1087">
        <v>143</v>
      </c>
      <c r="G802" s="1087" t="s">
        <v>711</v>
      </c>
      <c r="H802" s="1089">
        <v>1</v>
      </c>
      <c r="I802">
        <v>27201</v>
      </c>
      <c r="J802">
        <v>1</v>
      </c>
      <c r="K802">
        <v>2020</v>
      </c>
      <c r="L802" s="1090">
        <v>2</v>
      </c>
      <c r="M802" s="1090">
        <v>2</v>
      </c>
      <c r="N802" t="s">
        <v>2419</v>
      </c>
      <c r="O802">
        <v>13</v>
      </c>
      <c r="P802">
        <v>0</v>
      </c>
      <c r="Q802">
        <v>0</v>
      </c>
      <c r="R802">
        <v>0</v>
      </c>
      <c r="S802">
        <v>0</v>
      </c>
      <c r="T802">
        <v>0</v>
      </c>
      <c r="U802" s="1091">
        <v>0</v>
      </c>
      <c r="V802" s="1091">
        <v>0</v>
      </c>
    </row>
    <row r="803" spans="1:22" x14ac:dyDescent="0.25">
      <c r="A803">
        <v>4088200100</v>
      </c>
      <c r="B803" s="1087">
        <v>2</v>
      </c>
      <c r="C803" s="1087">
        <v>5</v>
      </c>
      <c r="D803" s="1088">
        <v>2</v>
      </c>
      <c r="E803" s="1087" t="s">
        <v>2418</v>
      </c>
      <c r="F803" s="1087">
        <v>143</v>
      </c>
      <c r="G803" s="1087" t="s">
        <v>711</v>
      </c>
      <c r="H803" s="1089">
        <v>1</v>
      </c>
      <c r="I803">
        <v>27201</v>
      </c>
      <c r="J803">
        <v>1</v>
      </c>
      <c r="K803">
        <v>2020</v>
      </c>
      <c r="L803" s="1090">
        <v>2</v>
      </c>
      <c r="M803" s="1090">
        <v>2</v>
      </c>
      <c r="N803" t="s">
        <v>2419</v>
      </c>
      <c r="O803">
        <v>13</v>
      </c>
      <c r="P803">
        <v>0</v>
      </c>
      <c r="Q803">
        <v>0</v>
      </c>
      <c r="R803">
        <v>0</v>
      </c>
      <c r="S803">
        <v>3480</v>
      </c>
      <c r="T803">
        <v>3480</v>
      </c>
      <c r="U803" s="1091">
        <v>0</v>
      </c>
      <c r="V803" s="1091">
        <v>0</v>
      </c>
    </row>
    <row r="804" spans="1:22" x14ac:dyDescent="0.25">
      <c r="A804">
        <v>4088200100</v>
      </c>
      <c r="B804" s="1087">
        <v>2</v>
      </c>
      <c r="C804" s="1087">
        <v>5</v>
      </c>
      <c r="D804" s="1088">
        <v>2</v>
      </c>
      <c r="E804" s="1087" t="s">
        <v>2418</v>
      </c>
      <c r="F804" s="1087">
        <v>143</v>
      </c>
      <c r="G804" s="1087" t="s">
        <v>711</v>
      </c>
      <c r="H804" s="1089">
        <v>1</v>
      </c>
      <c r="I804">
        <v>27201</v>
      </c>
      <c r="J804">
        <v>1</v>
      </c>
      <c r="K804">
        <v>2020</v>
      </c>
      <c r="L804" s="1090">
        <v>2</v>
      </c>
      <c r="M804" s="1090">
        <v>2</v>
      </c>
      <c r="N804" t="s">
        <v>2419</v>
      </c>
      <c r="O804">
        <v>13</v>
      </c>
      <c r="P804">
        <v>0</v>
      </c>
      <c r="Q804">
        <v>3480</v>
      </c>
      <c r="R804">
        <v>3480</v>
      </c>
      <c r="S804">
        <v>0</v>
      </c>
      <c r="T804">
        <v>0</v>
      </c>
      <c r="U804" s="1091">
        <v>0</v>
      </c>
      <c r="V804" s="1091">
        <v>0</v>
      </c>
    </row>
    <row r="805" spans="1:22" x14ac:dyDescent="0.25">
      <c r="A805">
        <v>4088200100</v>
      </c>
      <c r="B805" s="1087">
        <v>2</v>
      </c>
      <c r="C805" s="1087">
        <v>5</v>
      </c>
      <c r="D805" s="1088">
        <v>2</v>
      </c>
      <c r="E805" s="1087" t="s">
        <v>2418</v>
      </c>
      <c r="F805" s="1087">
        <v>143</v>
      </c>
      <c r="G805" s="1087" t="s">
        <v>711</v>
      </c>
      <c r="H805" s="1089">
        <v>1</v>
      </c>
      <c r="I805">
        <v>27201</v>
      </c>
      <c r="J805">
        <v>1</v>
      </c>
      <c r="K805">
        <v>2020</v>
      </c>
      <c r="L805" s="1090">
        <v>2</v>
      </c>
      <c r="M805" s="1090">
        <v>2</v>
      </c>
      <c r="N805" t="s">
        <v>2419</v>
      </c>
      <c r="O805">
        <v>13</v>
      </c>
      <c r="P805">
        <v>0</v>
      </c>
      <c r="Q805">
        <v>0</v>
      </c>
      <c r="R805">
        <v>0</v>
      </c>
      <c r="S805">
        <v>0</v>
      </c>
      <c r="T805">
        <v>0</v>
      </c>
      <c r="U805" s="1091">
        <v>0</v>
      </c>
      <c r="V805" s="1091">
        <v>3480</v>
      </c>
    </row>
    <row r="806" spans="1:22" x14ac:dyDescent="0.25">
      <c r="A806">
        <v>4088200100</v>
      </c>
      <c r="B806" s="1087">
        <v>2</v>
      </c>
      <c r="C806" s="1087">
        <v>5</v>
      </c>
      <c r="D806" s="1088">
        <v>2</v>
      </c>
      <c r="E806" s="1087" t="s">
        <v>2418</v>
      </c>
      <c r="F806" s="1087">
        <v>143</v>
      </c>
      <c r="G806" s="1087" t="s">
        <v>711</v>
      </c>
      <c r="H806" s="1089">
        <v>1</v>
      </c>
      <c r="I806">
        <v>27201</v>
      </c>
      <c r="J806">
        <v>1</v>
      </c>
      <c r="K806">
        <v>2020</v>
      </c>
      <c r="L806" s="1090">
        <v>2</v>
      </c>
      <c r="M806" s="1090">
        <v>2</v>
      </c>
      <c r="N806" t="s">
        <v>2419</v>
      </c>
      <c r="O806">
        <v>13</v>
      </c>
      <c r="P806">
        <v>0</v>
      </c>
      <c r="Q806">
        <v>0</v>
      </c>
      <c r="R806">
        <v>0</v>
      </c>
      <c r="S806">
        <v>0</v>
      </c>
      <c r="T806">
        <v>0</v>
      </c>
      <c r="U806" s="1091">
        <v>3480</v>
      </c>
      <c r="V806" s="1091">
        <v>0</v>
      </c>
    </row>
    <row r="807" spans="1:22" x14ac:dyDescent="0.25">
      <c r="A807">
        <v>4088200100</v>
      </c>
      <c r="B807" s="1087">
        <v>2</v>
      </c>
      <c r="C807" s="1087">
        <v>5</v>
      </c>
      <c r="D807" s="1088">
        <v>2</v>
      </c>
      <c r="E807" s="1087" t="s">
        <v>2418</v>
      </c>
      <c r="F807" s="1087">
        <v>143</v>
      </c>
      <c r="G807" s="1087" t="s">
        <v>711</v>
      </c>
      <c r="H807" s="1089">
        <v>1</v>
      </c>
      <c r="I807">
        <v>27201</v>
      </c>
      <c r="J807">
        <v>1</v>
      </c>
      <c r="K807">
        <v>2020</v>
      </c>
      <c r="L807" s="1090">
        <v>2</v>
      </c>
      <c r="M807" s="1090">
        <v>2</v>
      </c>
      <c r="N807" t="s">
        <v>2419</v>
      </c>
      <c r="O807">
        <v>13</v>
      </c>
      <c r="P807">
        <v>0</v>
      </c>
      <c r="Q807">
        <v>0</v>
      </c>
      <c r="R807">
        <v>0</v>
      </c>
      <c r="S807">
        <v>0</v>
      </c>
      <c r="T807">
        <v>0</v>
      </c>
      <c r="U807" s="1091">
        <v>0</v>
      </c>
      <c r="V807" s="1091">
        <v>0</v>
      </c>
    </row>
    <row r="808" spans="1:22" x14ac:dyDescent="0.25">
      <c r="A808">
        <v>4088200100</v>
      </c>
      <c r="B808" s="1087">
        <v>2</v>
      </c>
      <c r="C808" s="1087">
        <v>5</v>
      </c>
      <c r="D808" s="1088">
        <v>2</v>
      </c>
      <c r="E808" s="1087" t="s">
        <v>2418</v>
      </c>
      <c r="F808" s="1087">
        <v>143</v>
      </c>
      <c r="G808" s="1087" t="s">
        <v>711</v>
      </c>
      <c r="H808" s="1089">
        <v>1</v>
      </c>
      <c r="I808">
        <v>27201</v>
      </c>
      <c r="J808">
        <v>1</v>
      </c>
      <c r="K808">
        <v>2020</v>
      </c>
      <c r="L808" s="1090">
        <v>2</v>
      </c>
      <c r="M808" s="1090">
        <v>2</v>
      </c>
      <c r="N808" t="s">
        <v>2419</v>
      </c>
      <c r="O808">
        <v>13</v>
      </c>
      <c r="P808">
        <v>0</v>
      </c>
      <c r="Q808">
        <v>0</v>
      </c>
      <c r="R808">
        <v>0</v>
      </c>
      <c r="S808">
        <v>0</v>
      </c>
      <c r="T808">
        <v>0</v>
      </c>
      <c r="U808" s="1091">
        <v>0</v>
      </c>
      <c r="V808" s="1091">
        <v>0</v>
      </c>
    </row>
    <row r="809" spans="1:22" x14ac:dyDescent="0.25">
      <c r="A809">
        <v>4088200100</v>
      </c>
      <c r="B809" s="1087">
        <v>2</v>
      </c>
      <c r="C809" s="1087">
        <v>5</v>
      </c>
      <c r="D809" s="1088">
        <v>2</v>
      </c>
      <c r="E809" s="1087" t="s">
        <v>2418</v>
      </c>
      <c r="F809" s="1087">
        <v>143</v>
      </c>
      <c r="G809" s="1087" t="s">
        <v>711</v>
      </c>
      <c r="H809" s="1089">
        <v>1</v>
      </c>
      <c r="I809">
        <v>27201</v>
      </c>
      <c r="J809">
        <v>1</v>
      </c>
      <c r="K809">
        <v>2020</v>
      </c>
      <c r="L809" s="1090">
        <v>2</v>
      </c>
      <c r="M809" s="1090">
        <v>2</v>
      </c>
      <c r="N809" t="s">
        <v>2419</v>
      </c>
      <c r="O809">
        <v>13</v>
      </c>
      <c r="P809">
        <v>0</v>
      </c>
      <c r="Q809">
        <v>0</v>
      </c>
      <c r="R809">
        <v>0</v>
      </c>
      <c r="S809">
        <v>3480</v>
      </c>
      <c r="T809">
        <v>3480</v>
      </c>
      <c r="U809" s="1091">
        <v>0</v>
      </c>
      <c r="V809" s="1091">
        <v>0</v>
      </c>
    </row>
    <row r="810" spans="1:22" x14ac:dyDescent="0.25">
      <c r="A810">
        <v>4088200100</v>
      </c>
      <c r="B810" s="1087">
        <v>2</v>
      </c>
      <c r="C810" s="1087">
        <v>5</v>
      </c>
      <c r="D810" s="1088">
        <v>2</v>
      </c>
      <c r="E810" s="1087" t="s">
        <v>2418</v>
      </c>
      <c r="F810" s="1087">
        <v>143</v>
      </c>
      <c r="G810" s="1087" t="s">
        <v>711</v>
      </c>
      <c r="H810" s="1089">
        <v>1</v>
      </c>
      <c r="I810">
        <v>27201</v>
      </c>
      <c r="J810">
        <v>1</v>
      </c>
      <c r="K810">
        <v>2020</v>
      </c>
      <c r="L810" s="1090">
        <v>2</v>
      </c>
      <c r="M810" s="1090">
        <v>2</v>
      </c>
      <c r="N810" t="s">
        <v>2419</v>
      </c>
      <c r="O810">
        <v>13</v>
      </c>
      <c r="P810">
        <v>0</v>
      </c>
      <c r="Q810">
        <v>3480</v>
      </c>
      <c r="R810">
        <v>3480</v>
      </c>
      <c r="S810">
        <v>0</v>
      </c>
      <c r="T810">
        <v>0</v>
      </c>
      <c r="U810" s="1091">
        <v>0</v>
      </c>
      <c r="V810" s="1091">
        <v>0</v>
      </c>
    </row>
    <row r="811" spans="1:22" x14ac:dyDescent="0.25">
      <c r="A811">
        <v>4088200100</v>
      </c>
      <c r="B811" s="1087">
        <v>2</v>
      </c>
      <c r="C811" s="1087">
        <v>5</v>
      </c>
      <c r="D811" s="1088">
        <v>2</v>
      </c>
      <c r="E811" s="1087" t="s">
        <v>2418</v>
      </c>
      <c r="F811" s="1087">
        <v>143</v>
      </c>
      <c r="G811" s="1087" t="s">
        <v>711</v>
      </c>
      <c r="H811" s="1089">
        <v>1</v>
      </c>
      <c r="I811">
        <v>27201</v>
      </c>
      <c r="J811">
        <v>1</v>
      </c>
      <c r="K811">
        <v>2020</v>
      </c>
      <c r="L811" s="1090">
        <v>2</v>
      </c>
      <c r="M811" s="1090">
        <v>2</v>
      </c>
      <c r="N811" t="s">
        <v>2419</v>
      </c>
      <c r="O811">
        <v>13</v>
      </c>
      <c r="P811">
        <v>0</v>
      </c>
      <c r="Q811">
        <v>0</v>
      </c>
      <c r="R811">
        <v>0</v>
      </c>
      <c r="S811">
        <v>0</v>
      </c>
      <c r="T811">
        <v>0</v>
      </c>
      <c r="U811" s="1091">
        <v>0</v>
      </c>
      <c r="V811" s="1091">
        <v>2610</v>
      </c>
    </row>
    <row r="812" spans="1:22" x14ac:dyDescent="0.25">
      <c r="A812">
        <v>4088200100</v>
      </c>
      <c r="B812" s="1087">
        <v>2</v>
      </c>
      <c r="C812" s="1087">
        <v>5</v>
      </c>
      <c r="D812" s="1088">
        <v>2</v>
      </c>
      <c r="E812" s="1087" t="s">
        <v>2418</v>
      </c>
      <c r="F812" s="1087">
        <v>143</v>
      </c>
      <c r="G812" s="1087" t="s">
        <v>711</v>
      </c>
      <c r="H812" s="1089">
        <v>1</v>
      </c>
      <c r="I812">
        <v>27201</v>
      </c>
      <c r="J812">
        <v>1</v>
      </c>
      <c r="K812">
        <v>2020</v>
      </c>
      <c r="L812" s="1090">
        <v>2</v>
      </c>
      <c r="M812" s="1090">
        <v>2</v>
      </c>
      <c r="N812" t="s">
        <v>2419</v>
      </c>
      <c r="O812">
        <v>13</v>
      </c>
      <c r="P812">
        <v>0</v>
      </c>
      <c r="Q812">
        <v>0</v>
      </c>
      <c r="R812">
        <v>0</v>
      </c>
      <c r="S812">
        <v>0</v>
      </c>
      <c r="T812">
        <v>0</v>
      </c>
      <c r="U812" s="1091">
        <v>2610</v>
      </c>
      <c r="V812" s="1091">
        <v>0</v>
      </c>
    </row>
    <row r="813" spans="1:22" x14ac:dyDescent="0.25">
      <c r="A813">
        <v>4088200100</v>
      </c>
      <c r="B813" s="1087">
        <v>2</v>
      </c>
      <c r="C813" s="1087">
        <v>5</v>
      </c>
      <c r="D813" s="1088">
        <v>2</v>
      </c>
      <c r="E813" s="1087" t="s">
        <v>2418</v>
      </c>
      <c r="F813" s="1087">
        <v>143</v>
      </c>
      <c r="G813" s="1087" t="s">
        <v>711</v>
      </c>
      <c r="H813" s="1089">
        <v>1</v>
      </c>
      <c r="I813">
        <v>27201</v>
      </c>
      <c r="J813">
        <v>1</v>
      </c>
      <c r="K813">
        <v>2020</v>
      </c>
      <c r="L813" s="1090">
        <v>2</v>
      </c>
      <c r="M813" s="1090">
        <v>2</v>
      </c>
      <c r="N813" t="s">
        <v>2419</v>
      </c>
      <c r="O813">
        <v>13</v>
      </c>
      <c r="P813">
        <v>0</v>
      </c>
      <c r="Q813">
        <v>0</v>
      </c>
      <c r="R813">
        <v>0</v>
      </c>
      <c r="S813">
        <v>0</v>
      </c>
      <c r="T813">
        <v>0</v>
      </c>
      <c r="U813" s="1091">
        <v>0</v>
      </c>
      <c r="V813" s="1091">
        <v>0</v>
      </c>
    </row>
    <row r="814" spans="1:22" x14ac:dyDescent="0.25">
      <c r="A814">
        <v>4088200100</v>
      </c>
      <c r="B814" s="1087">
        <v>2</v>
      </c>
      <c r="C814" s="1087">
        <v>5</v>
      </c>
      <c r="D814" s="1088">
        <v>2</v>
      </c>
      <c r="E814" s="1087" t="s">
        <v>2418</v>
      </c>
      <c r="F814" s="1087">
        <v>143</v>
      </c>
      <c r="G814" s="1087" t="s">
        <v>711</v>
      </c>
      <c r="H814" s="1089">
        <v>1</v>
      </c>
      <c r="I814">
        <v>27201</v>
      </c>
      <c r="J814">
        <v>1</v>
      </c>
      <c r="K814">
        <v>2020</v>
      </c>
      <c r="L814" s="1090">
        <v>2</v>
      </c>
      <c r="M814" s="1090">
        <v>2</v>
      </c>
      <c r="N814" t="s">
        <v>2419</v>
      </c>
      <c r="O814">
        <v>13</v>
      </c>
      <c r="P814">
        <v>0</v>
      </c>
      <c r="Q814">
        <v>0</v>
      </c>
      <c r="R814">
        <v>0</v>
      </c>
      <c r="S814">
        <v>0</v>
      </c>
      <c r="T814">
        <v>0</v>
      </c>
      <c r="U814" s="1091">
        <v>0</v>
      </c>
      <c r="V814" s="1091">
        <v>0</v>
      </c>
    </row>
    <row r="815" spans="1:22" x14ac:dyDescent="0.25">
      <c r="A815">
        <v>4088200100</v>
      </c>
      <c r="B815" s="1087">
        <v>2</v>
      </c>
      <c r="C815" s="1087">
        <v>5</v>
      </c>
      <c r="D815" s="1088">
        <v>2</v>
      </c>
      <c r="E815" s="1087" t="s">
        <v>2418</v>
      </c>
      <c r="F815" s="1087">
        <v>143</v>
      </c>
      <c r="G815" s="1087" t="s">
        <v>711</v>
      </c>
      <c r="H815" s="1089">
        <v>1</v>
      </c>
      <c r="I815">
        <v>27201</v>
      </c>
      <c r="J815">
        <v>1</v>
      </c>
      <c r="K815">
        <v>2020</v>
      </c>
      <c r="L815" s="1090">
        <v>2</v>
      </c>
      <c r="M815" s="1090">
        <v>2</v>
      </c>
      <c r="N815" t="s">
        <v>2419</v>
      </c>
      <c r="O815">
        <v>13</v>
      </c>
      <c r="P815">
        <v>0</v>
      </c>
      <c r="Q815">
        <v>0</v>
      </c>
      <c r="R815">
        <v>0</v>
      </c>
      <c r="S815">
        <v>2610</v>
      </c>
      <c r="T815">
        <v>2610</v>
      </c>
      <c r="U815" s="1091">
        <v>0</v>
      </c>
      <c r="V815" s="1091">
        <v>0</v>
      </c>
    </row>
    <row r="816" spans="1:22" x14ac:dyDescent="0.25">
      <c r="A816">
        <v>4088200100</v>
      </c>
      <c r="B816" s="1087">
        <v>2</v>
      </c>
      <c r="C816" s="1087">
        <v>5</v>
      </c>
      <c r="D816" s="1088">
        <v>2</v>
      </c>
      <c r="E816" s="1087" t="s">
        <v>2418</v>
      </c>
      <c r="F816" s="1087">
        <v>143</v>
      </c>
      <c r="G816" s="1087" t="s">
        <v>711</v>
      </c>
      <c r="H816" s="1089">
        <v>1</v>
      </c>
      <c r="I816">
        <v>27201</v>
      </c>
      <c r="J816">
        <v>1</v>
      </c>
      <c r="K816">
        <v>2020</v>
      </c>
      <c r="L816" s="1090">
        <v>2</v>
      </c>
      <c r="M816" s="1090">
        <v>2</v>
      </c>
      <c r="N816" t="s">
        <v>2419</v>
      </c>
      <c r="O816">
        <v>13</v>
      </c>
      <c r="P816">
        <v>0</v>
      </c>
      <c r="Q816">
        <v>2610</v>
      </c>
      <c r="R816">
        <v>2610</v>
      </c>
      <c r="S816">
        <v>0</v>
      </c>
      <c r="T816">
        <v>0</v>
      </c>
      <c r="U816" s="1091">
        <v>0</v>
      </c>
      <c r="V816" s="1091">
        <v>0</v>
      </c>
    </row>
    <row r="817" spans="1:22" x14ac:dyDescent="0.25">
      <c r="A817">
        <v>4088200100</v>
      </c>
      <c r="B817" s="1087">
        <v>2</v>
      </c>
      <c r="C817" s="1087">
        <v>5</v>
      </c>
      <c r="D817" s="1088">
        <v>2</v>
      </c>
      <c r="E817" s="1087" t="s">
        <v>2418</v>
      </c>
      <c r="F817" s="1087">
        <v>143</v>
      </c>
      <c r="G817" s="1087" t="s">
        <v>711</v>
      </c>
      <c r="H817" s="1089">
        <v>1</v>
      </c>
      <c r="I817">
        <v>27201</v>
      </c>
      <c r="J817">
        <v>1</v>
      </c>
      <c r="K817">
        <v>2020</v>
      </c>
      <c r="L817" s="1090">
        <v>2</v>
      </c>
      <c r="M817" s="1090">
        <v>2</v>
      </c>
      <c r="N817" t="s">
        <v>2419</v>
      </c>
      <c r="O817">
        <v>13</v>
      </c>
      <c r="P817">
        <v>0</v>
      </c>
      <c r="Q817">
        <v>0</v>
      </c>
      <c r="R817">
        <v>0</v>
      </c>
      <c r="S817">
        <v>0</v>
      </c>
      <c r="T817">
        <v>0</v>
      </c>
      <c r="U817" s="1091">
        <v>0</v>
      </c>
      <c r="V817" s="1091">
        <v>3480</v>
      </c>
    </row>
    <row r="818" spans="1:22" x14ac:dyDescent="0.25">
      <c r="A818">
        <v>4088200100</v>
      </c>
      <c r="B818" s="1087">
        <v>2</v>
      </c>
      <c r="C818" s="1087">
        <v>5</v>
      </c>
      <c r="D818" s="1088">
        <v>2</v>
      </c>
      <c r="E818" s="1087" t="s">
        <v>2418</v>
      </c>
      <c r="F818" s="1087">
        <v>143</v>
      </c>
      <c r="G818" s="1087" t="s">
        <v>711</v>
      </c>
      <c r="H818" s="1089">
        <v>1</v>
      </c>
      <c r="I818">
        <v>27201</v>
      </c>
      <c r="J818">
        <v>1</v>
      </c>
      <c r="K818">
        <v>2020</v>
      </c>
      <c r="L818" s="1090">
        <v>2</v>
      </c>
      <c r="M818" s="1090">
        <v>2</v>
      </c>
      <c r="N818" t="s">
        <v>2419</v>
      </c>
      <c r="O818">
        <v>13</v>
      </c>
      <c r="P818">
        <v>0</v>
      </c>
      <c r="Q818">
        <v>0</v>
      </c>
      <c r="R818">
        <v>0</v>
      </c>
      <c r="S818">
        <v>3480</v>
      </c>
      <c r="T818">
        <v>3480</v>
      </c>
      <c r="U818" s="1091">
        <v>0</v>
      </c>
      <c r="V818" s="1091">
        <v>0</v>
      </c>
    </row>
    <row r="819" spans="1:22" x14ac:dyDescent="0.25">
      <c r="A819">
        <v>4088200100</v>
      </c>
      <c r="B819" s="1087">
        <v>2</v>
      </c>
      <c r="C819" s="1087">
        <v>5</v>
      </c>
      <c r="D819" s="1088">
        <v>2</v>
      </c>
      <c r="E819" s="1087" t="s">
        <v>2418</v>
      </c>
      <c r="F819" s="1087">
        <v>143</v>
      </c>
      <c r="G819" s="1087" t="s">
        <v>711</v>
      </c>
      <c r="H819" s="1089">
        <v>1</v>
      </c>
      <c r="I819">
        <v>27201</v>
      </c>
      <c r="J819">
        <v>1</v>
      </c>
      <c r="K819">
        <v>2020</v>
      </c>
      <c r="L819" s="1090">
        <v>2</v>
      </c>
      <c r="M819" s="1090">
        <v>2</v>
      </c>
      <c r="N819" t="s">
        <v>2419</v>
      </c>
      <c r="O819">
        <v>13</v>
      </c>
      <c r="P819">
        <v>0</v>
      </c>
      <c r="Q819">
        <v>3480</v>
      </c>
      <c r="R819">
        <v>3480</v>
      </c>
      <c r="S819">
        <v>0</v>
      </c>
      <c r="T819">
        <v>0</v>
      </c>
      <c r="U819" s="1091">
        <v>0</v>
      </c>
      <c r="V819" s="1091">
        <v>0</v>
      </c>
    </row>
    <row r="820" spans="1:22" x14ac:dyDescent="0.25">
      <c r="A820">
        <v>4088200100</v>
      </c>
      <c r="B820" s="1087">
        <v>2</v>
      </c>
      <c r="C820" s="1087">
        <v>5</v>
      </c>
      <c r="D820" s="1088">
        <v>2</v>
      </c>
      <c r="E820" s="1087" t="s">
        <v>2418</v>
      </c>
      <c r="F820" s="1087">
        <v>143</v>
      </c>
      <c r="G820" s="1087" t="s">
        <v>711</v>
      </c>
      <c r="H820" s="1089">
        <v>1</v>
      </c>
      <c r="I820">
        <v>27201</v>
      </c>
      <c r="J820">
        <v>1</v>
      </c>
      <c r="K820">
        <v>2020</v>
      </c>
      <c r="L820" s="1090">
        <v>2</v>
      </c>
      <c r="M820" s="1090">
        <v>2</v>
      </c>
      <c r="N820" t="s">
        <v>2419</v>
      </c>
      <c r="O820">
        <v>13</v>
      </c>
      <c r="P820">
        <v>0</v>
      </c>
      <c r="Q820">
        <v>0</v>
      </c>
      <c r="R820">
        <v>0</v>
      </c>
      <c r="S820">
        <v>0</v>
      </c>
      <c r="T820">
        <v>0</v>
      </c>
      <c r="U820" s="1091">
        <v>0</v>
      </c>
      <c r="V820" s="1091">
        <v>0</v>
      </c>
    </row>
    <row r="821" spans="1:22" x14ac:dyDescent="0.25">
      <c r="A821">
        <v>4088200100</v>
      </c>
      <c r="B821" s="1087">
        <v>2</v>
      </c>
      <c r="C821" s="1087">
        <v>5</v>
      </c>
      <c r="D821" s="1088">
        <v>2</v>
      </c>
      <c r="E821" s="1087" t="s">
        <v>2418</v>
      </c>
      <c r="F821" s="1087">
        <v>143</v>
      </c>
      <c r="G821" s="1087" t="s">
        <v>711</v>
      </c>
      <c r="H821" s="1089">
        <v>1</v>
      </c>
      <c r="I821">
        <v>27201</v>
      </c>
      <c r="J821">
        <v>1</v>
      </c>
      <c r="K821">
        <v>2020</v>
      </c>
      <c r="L821" s="1090">
        <v>2</v>
      </c>
      <c r="M821" s="1090">
        <v>2</v>
      </c>
      <c r="N821" t="s">
        <v>2419</v>
      </c>
      <c r="O821">
        <v>13</v>
      </c>
      <c r="P821">
        <v>0</v>
      </c>
      <c r="Q821">
        <v>0</v>
      </c>
      <c r="R821">
        <v>0</v>
      </c>
      <c r="S821">
        <v>0</v>
      </c>
      <c r="T821">
        <v>0</v>
      </c>
      <c r="U821" s="1091">
        <v>3480</v>
      </c>
      <c r="V821" s="1091">
        <v>0</v>
      </c>
    </row>
    <row r="822" spans="1:22" x14ac:dyDescent="0.25">
      <c r="A822">
        <v>4088200100</v>
      </c>
      <c r="B822" s="1087">
        <v>2</v>
      </c>
      <c r="C822" s="1087">
        <v>5</v>
      </c>
      <c r="D822" s="1088">
        <v>2</v>
      </c>
      <c r="E822" s="1087" t="s">
        <v>2418</v>
      </c>
      <c r="F822" s="1087">
        <v>143</v>
      </c>
      <c r="G822" s="1087" t="s">
        <v>711</v>
      </c>
      <c r="H822" s="1089">
        <v>1</v>
      </c>
      <c r="I822">
        <v>27201</v>
      </c>
      <c r="J822">
        <v>1</v>
      </c>
      <c r="K822">
        <v>2020</v>
      </c>
      <c r="L822" s="1090">
        <v>2</v>
      </c>
      <c r="M822" s="1090">
        <v>2</v>
      </c>
      <c r="N822" t="s">
        <v>2419</v>
      </c>
      <c r="O822">
        <v>13</v>
      </c>
      <c r="P822">
        <v>0</v>
      </c>
      <c r="Q822">
        <v>0</v>
      </c>
      <c r="R822">
        <v>0</v>
      </c>
      <c r="S822">
        <v>0</v>
      </c>
      <c r="T822">
        <v>0</v>
      </c>
      <c r="U822" s="1091">
        <v>0</v>
      </c>
      <c r="V822" s="1091">
        <v>0</v>
      </c>
    </row>
    <row r="823" spans="1:22" x14ac:dyDescent="0.25">
      <c r="A823">
        <v>4088200100</v>
      </c>
      <c r="B823" s="1087">
        <v>2</v>
      </c>
      <c r="C823" s="1087">
        <v>5</v>
      </c>
      <c r="D823" s="1088">
        <v>2</v>
      </c>
      <c r="E823" s="1087" t="s">
        <v>2418</v>
      </c>
      <c r="F823" s="1087">
        <v>143</v>
      </c>
      <c r="G823" s="1087" t="s">
        <v>711</v>
      </c>
      <c r="H823" s="1089">
        <v>1</v>
      </c>
      <c r="I823">
        <v>27201</v>
      </c>
      <c r="J823">
        <v>1</v>
      </c>
      <c r="K823">
        <v>2020</v>
      </c>
      <c r="L823" s="1090">
        <v>2</v>
      </c>
      <c r="M823" s="1090">
        <v>2</v>
      </c>
      <c r="N823" t="s">
        <v>2419</v>
      </c>
      <c r="O823">
        <v>13</v>
      </c>
      <c r="P823">
        <v>51952.82</v>
      </c>
      <c r="Q823">
        <v>-17250</v>
      </c>
      <c r="R823">
        <v>34702.82</v>
      </c>
      <c r="S823">
        <v>3480</v>
      </c>
      <c r="T823">
        <v>3480</v>
      </c>
      <c r="U823" s="1091">
        <v>3480</v>
      </c>
      <c r="V823" s="1091">
        <v>3480</v>
      </c>
    </row>
    <row r="824" spans="1:22" x14ac:dyDescent="0.25">
      <c r="A824">
        <v>4088200100</v>
      </c>
      <c r="B824" s="1087">
        <v>2</v>
      </c>
      <c r="C824" s="1087">
        <v>5</v>
      </c>
      <c r="D824" s="1088">
        <v>2</v>
      </c>
      <c r="E824" s="1087" t="s">
        <v>2418</v>
      </c>
      <c r="F824" s="1087">
        <v>143</v>
      </c>
      <c r="G824" s="1087" t="s">
        <v>711</v>
      </c>
      <c r="H824" s="1089">
        <v>1</v>
      </c>
      <c r="I824">
        <v>27201</v>
      </c>
      <c r="J824">
        <v>1</v>
      </c>
      <c r="K824">
        <v>2020</v>
      </c>
      <c r="L824" s="1090">
        <v>2</v>
      </c>
      <c r="M824" s="1090">
        <v>2</v>
      </c>
      <c r="N824" t="s">
        <v>2419</v>
      </c>
      <c r="O824">
        <v>13</v>
      </c>
      <c r="P824">
        <v>51952.82</v>
      </c>
      <c r="Q824">
        <v>-47000</v>
      </c>
      <c r="R824">
        <v>4952.82</v>
      </c>
      <c r="S824">
        <v>3480</v>
      </c>
      <c r="T824">
        <v>3480</v>
      </c>
      <c r="U824" s="1091">
        <v>3480</v>
      </c>
      <c r="V824" s="1091">
        <v>3480</v>
      </c>
    </row>
    <row r="825" spans="1:22" x14ac:dyDescent="0.25">
      <c r="A825">
        <v>4088200100</v>
      </c>
      <c r="B825" s="1087">
        <v>2</v>
      </c>
      <c r="C825" s="1087">
        <v>5</v>
      </c>
      <c r="D825" s="1088">
        <v>2</v>
      </c>
      <c r="E825" s="1087" t="s">
        <v>2418</v>
      </c>
      <c r="F825" s="1087">
        <v>143</v>
      </c>
      <c r="G825" s="1087" t="s">
        <v>711</v>
      </c>
      <c r="H825" s="1089">
        <v>1</v>
      </c>
      <c r="I825">
        <v>27201</v>
      </c>
      <c r="J825">
        <v>1</v>
      </c>
      <c r="K825">
        <v>2020</v>
      </c>
      <c r="L825" s="1090">
        <v>2</v>
      </c>
      <c r="M825" s="1090">
        <v>2</v>
      </c>
      <c r="N825" t="s">
        <v>2419</v>
      </c>
      <c r="O825">
        <v>13</v>
      </c>
      <c r="P825">
        <v>0</v>
      </c>
      <c r="Q825">
        <v>0</v>
      </c>
      <c r="R825">
        <v>0</v>
      </c>
      <c r="S825">
        <v>0</v>
      </c>
      <c r="T825">
        <v>0</v>
      </c>
      <c r="U825" s="1091">
        <v>0</v>
      </c>
      <c r="V825" s="1091">
        <v>3480</v>
      </c>
    </row>
    <row r="826" spans="1:22" x14ac:dyDescent="0.25">
      <c r="A826">
        <v>4088200100</v>
      </c>
      <c r="B826" s="1087">
        <v>2</v>
      </c>
      <c r="C826" s="1087">
        <v>5</v>
      </c>
      <c r="D826" s="1088">
        <v>2</v>
      </c>
      <c r="E826" s="1087" t="s">
        <v>2418</v>
      </c>
      <c r="F826" s="1087">
        <v>143</v>
      </c>
      <c r="G826" s="1087" t="s">
        <v>711</v>
      </c>
      <c r="H826" s="1089">
        <v>1</v>
      </c>
      <c r="I826">
        <v>27201</v>
      </c>
      <c r="J826">
        <v>1</v>
      </c>
      <c r="K826">
        <v>2020</v>
      </c>
      <c r="L826" s="1090">
        <v>2</v>
      </c>
      <c r="M826" s="1090">
        <v>2</v>
      </c>
      <c r="N826" t="s">
        <v>2419</v>
      </c>
      <c r="O826">
        <v>13</v>
      </c>
      <c r="P826">
        <v>0</v>
      </c>
      <c r="Q826">
        <v>0</v>
      </c>
      <c r="R826">
        <v>0</v>
      </c>
      <c r="S826">
        <v>0</v>
      </c>
      <c r="T826">
        <v>0</v>
      </c>
      <c r="U826" s="1091">
        <v>3480</v>
      </c>
      <c r="V826" s="1091">
        <v>0</v>
      </c>
    </row>
    <row r="827" spans="1:22" x14ac:dyDescent="0.25">
      <c r="A827">
        <v>4088200100</v>
      </c>
      <c r="B827" s="1087">
        <v>2</v>
      </c>
      <c r="C827" s="1087">
        <v>5</v>
      </c>
      <c r="D827" s="1088">
        <v>2</v>
      </c>
      <c r="E827" s="1087" t="s">
        <v>2418</v>
      </c>
      <c r="F827" s="1087">
        <v>143</v>
      </c>
      <c r="G827" s="1087" t="s">
        <v>711</v>
      </c>
      <c r="H827" s="1089">
        <v>1</v>
      </c>
      <c r="I827">
        <v>27201</v>
      </c>
      <c r="J827">
        <v>1</v>
      </c>
      <c r="K827">
        <v>2020</v>
      </c>
      <c r="L827" s="1090">
        <v>2</v>
      </c>
      <c r="M827" s="1090">
        <v>2</v>
      </c>
      <c r="N827" t="s">
        <v>2419</v>
      </c>
      <c r="O827">
        <v>13</v>
      </c>
      <c r="P827">
        <v>0</v>
      </c>
      <c r="Q827">
        <v>0</v>
      </c>
      <c r="R827">
        <v>0</v>
      </c>
      <c r="S827">
        <v>0</v>
      </c>
      <c r="T827">
        <v>0</v>
      </c>
      <c r="U827" s="1091">
        <v>0</v>
      </c>
      <c r="V827" s="1091">
        <v>0</v>
      </c>
    </row>
    <row r="828" spans="1:22" x14ac:dyDescent="0.25">
      <c r="A828">
        <v>4088200100</v>
      </c>
      <c r="B828" s="1087">
        <v>2</v>
      </c>
      <c r="C828" s="1087">
        <v>5</v>
      </c>
      <c r="D828" s="1088">
        <v>2</v>
      </c>
      <c r="E828" s="1087" t="s">
        <v>2418</v>
      </c>
      <c r="F828" s="1087">
        <v>143</v>
      </c>
      <c r="G828" s="1087" t="s">
        <v>711</v>
      </c>
      <c r="H828" s="1089">
        <v>1</v>
      </c>
      <c r="I828">
        <v>27201</v>
      </c>
      <c r="J828">
        <v>1</v>
      </c>
      <c r="K828">
        <v>2020</v>
      </c>
      <c r="L828" s="1090">
        <v>2</v>
      </c>
      <c r="M828" s="1090">
        <v>2</v>
      </c>
      <c r="N828" t="s">
        <v>2419</v>
      </c>
      <c r="O828">
        <v>13</v>
      </c>
      <c r="P828">
        <v>0</v>
      </c>
      <c r="Q828">
        <v>0</v>
      </c>
      <c r="R828">
        <v>0</v>
      </c>
      <c r="S828">
        <v>0</v>
      </c>
      <c r="T828">
        <v>0</v>
      </c>
      <c r="U828" s="1091">
        <v>0</v>
      </c>
      <c r="V828" s="1091">
        <v>0</v>
      </c>
    </row>
    <row r="829" spans="1:22" x14ac:dyDescent="0.25">
      <c r="A829">
        <v>4088200100</v>
      </c>
      <c r="B829" s="1087">
        <v>2</v>
      </c>
      <c r="C829" s="1087">
        <v>5</v>
      </c>
      <c r="D829" s="1088">
        <v>2</v>
      </c>
      <c r="E829" s="1087" t="s">
        <v>2418</v>
      </c>
      <c r="F829" s="1087">
        <v>143</v>
      </c>
      <c r="G829" s="1087" t="s">
        <v>711</v>
      </c>
      <c r="H829" s="1089">
        <v>1</v>
      </c>
      <c r="I829">
        <v>27201</v>
      </c>
      <c r="J829">
        <v>1</v>
      </c>
      <c r="K829">
        <v>2020</v>
      </c>
      <c r="L829" s="1090">
        <v>2</v>
      </c>
      <c r="M829" s="1090">
        <v>2</v>
      </c>
      <c r="N829" t="s">
        <v>2419</v>
      </c>
      <c r="O829">
        <v>13</v>
      </c>
      <c r="P829">
        <v>0</v>
      </c>
      <c r="Q829">
        <v>0</v>
      </c>
      <c r="R829">
        <v>0</v>
      </c>
      <c r="S829">
        <v>3480</v>
      </c>
      <c r="T829">
        <v>3480</v>
      </c>
      <c r="U829" s="1091">
        <v>0</v>
      </c>
      <c r="V829" s="1091">
        <v>0</v>
      </c>
    </row>
    <row r="830" spans="1:22" x14ac:dyDescent="0.25">
      <c r="A830">
        <v>4088200100</v>
      </c>
      <c r="B830" s="1087">
        <v>2</v>
      </c>
      <c r="C830" s="1087">
        <v>5</v>
      </c>
      <c r="D830" s="1088">
        <v>2</v>
      </c>
      <c r="E830" s="1087" t="s">
        <v>2418</v>
      </c>
      <c r="F830" s="1087">
        <v>143</v>
      </c>
      <c r="G830" s="1087" t="s">
        <v>711</v>
      </c>
      <c r="H830" s="1089">
        <v>1</v>
      </c>
      <c r="I830">
        <v>27201</v>
      </c>
      <c r="J830">
        <v>1</v>
      </c>
      <c r="K830">
        <v>2020</v>
      </c>
      <c r="L830" s="1090">
        <v>2</v>
      </c>
      <c r="M830" s="1090">
        <v>2</v>
      </c>
      <c r="N830" t="s">
        <v>2419</v>
      </c>
      <c r="O830">
        <v>13</v>
      </c>
      <c r="P830">
        <v>0</v>
      </c>
      <c r="Q830">
        <v>3480</v>
      </c>
      <c r="R830">
        <v>3480</v>
      </c>
      <c r="S830">
        <v>0</v>
      </c>
      <c r="T830">
        <v>0</v>
      </c>
      <c r="U830" s="1091">
        <v>0</v>
      </c>
      <c r="V830" s="1091">
        <v>0</v>
      </c>
    </row>
    <row r="831" spans="1:22" x14ac:dyDescent="0.25">
      <c r="A831">
        <v>4088200100</v>
      </c>
      <c r="B831" s="1087">
        <v>2</v>
      </c>
      <c r="C831" s="1087">
        <v>5</v>
      </c>
      <c r="D831" s="1088">
        <v>2</v>
      </c>
      <c r="E831" s="1087" t="s">
        <v>2418</v>
      </c>
      <c r="F831" s="1087">
        <v>143</v>
      </c>
      <c r="G831" s="1087" t="s">
        <v>711</v>
      </c>
      <c r="H831" s="1089">
        <v>1</v>
      </c>
      <c r="I831">
        <v>29101</v>
      </c>
      <c r="J831">
        <v>1</v>
      </c>
      <c r="K831">
        <v>2020</v>
      </c>
      <c r="L831" s="1090">
        <v>1</v>
      </c>
      <c r="M831" s="1090">
        <v>1</v>
      </c>
      <c r="N831" t="s">
        <v>2421</v>
      </c>
      <c r="O831">
        <v>13</v>
      </c>
      <c r="P831">
        <v>66078.52</v>
      </c>
      <c r="Q831">
        <v>-4000</v>
      </c>
      <c r="R831">
        <v>62078.52</v>
      </c>
      <c r="S831">
        <v>0</v>
      </c>
      <c r="T831">
        <v>0</v>
      </c>
      <c r="U831" s="1091">
        <v>0</v>
      </c>
      <c r="V831" s="1091">
        <v>0</v>
      </c>
    </row>
    <row r="832" spans="1:22" x14ac:dyDescent="0.25">
      <c r="A832">
        <v>4088200100</v>
      </c>
      <c r="B832" s="1087">
        <v>2</v>
      </c>
      <c r="C832" s="1087">
        <v>5</v>
      </c>
      <c r="D832" s="1088">
        <v>2</v>
      </c>
      <c r="E832" s="1087" t="s">
        <v>2418</v>
      </c>
      <c r="F832" s="1087">
        <v>143</v>
      </c>
      <c r="G832" s="1087" t="s">
        <v>711</v>
      </c>
      <c r="H832" s="1089">
        <v>1</v>
      </c>
      <c r="I832">
        <v>29101</v>
      </c>
      <c r="J832">
        <v>1</v>
      </c>
      <c r="K832">
        <v>2020</v>
      </c>
      <c r="L832" s="1090">
        <v>1</v>
      </c>
      <c r="M832" s="1090">
        <v>1</v>
      </c>
      <c r="N832" t="s">
        <v>2421</v>
      </c>
      <c r="O832">
        <v>13</v>
      </c>
      <c r="P832">
        <v>0</v>
      </c>
      <c r="Q832">
        <v>0</v>
      </c>
      <c r="R832">
        <v>0</v>
      </c>
      <c r="S832">
        <v>0</v>
      </c>
      <c r="T832">
        <v>0</v>
      </c>
      <c r="U832" s="1091">
        <v>0</v>
      </c>
      <c r="V832" s="1091">
        <v>1424.93</v>
      </c>
    </row>
    <row r="833" spans="1:22" x14ac:dyDescent="0.25">
      <c r="A833">
        <v>4088200100</v>
      </c>
      <c r="B833" s="1087">
        <v>2</v>
      </c>
      <c r="C833" s="1087">
        <v>5</v>
      </c>
      <c r="D833" s="1088">
        <v>2</v>
      </c>
      <c r="E833" s="1087" t="s">
        <v>2418</v>
      </c>
      <c r="F833" s="1087">
        <v>143</v>
      </c>
      <c r="G833" s="1087" t="s">
        <v>711</v>
      </c>
      <c r="H833" s="1089">
        <v>1</v>
      </c>
      <c r="I833">
        <v>29101</v>
      </c>
      <c r="J833">
        <v>1</v>
      </c>
      <c r="K833">
        <v>2020</v>
      </c>
      <c r="L833" s="1090">
        <v>1</v>
      </c>
      <c r="M833" s="1090">
        <v>1</v>
      </c>
      <c r="N833" t="s">
        <v>2421</v>
      </c>
      <c r="O833">
        <v>13</v>
      </c>
      <c r="P833">
        <v>0</v>
      </c>
      <c r="Q833">
        <v>0</v>
      </c>
      <c r="R833">
        <v>0</v>
      </c>
      <c r="S833">
        <v>0</v>
      </c>
      <c r="T833">
        <v>0</v>
      </c>
      <c r="U833" s="1091">
        <v>1424.93</v>
      </c>
      <c r="V833" s="1091">
        <v>0</v>
      </c>
    </row>
    <row r="834" spans="1:22" x14ac:dyDescent="0.25">
      <c r="A834">
        <v>4088200100</v>
      </c>
      <c r="B834" s="1087">
        <v>2</v>
      </c>
      <c r="C834" s="1087">
        <v>5</v>
      </c>
      <c r="D834" s="1088">
        <v>2</v>
      </c>
      <c r="E834" s="1087" t="s">
        <v>2418</v>
      </c>
      <c r="F834" s="1087">
        <v>143</v>
      </c>
      <c r="G834" s="1087" t="s">
        <v>711</v>
      </c>
      <c r="H834" s="1089">
        <v>1</v>
      </c>
      <c r="I834">
        <v>29101</v>
      </c>
      <c r="J834">
        <v>1</v>
      </c>
      <c r="K834">
        <v>2020</v>
      </c>
      <c r="L834" s="1090">
        <v>1</v>
      </c>
      <c r="M834" s="1090">
        <v>1</v>
      </c>
      <c r="N834" t="s">
        <v>2421</v>
      </c>
      <c r="O834">
        <v>13</v>
      </c>
      <c r="P834">
        <v>0</v>
      </c>
      <c r="Q834">
        <v>0</v>
      </c>
      <c r="R834">
        <v>0</v>
      </c>
      <c r="S834">
        <v>1424.93</v>
      </c>
      <c r="T834">
        <v>1424.93</v>
      </c>
      <c r="U834" s="1091">
        <v>0</v>
      </c>
      <c r="V834" s="1091">
        <v>0</v>
      </c>
    </row>
    <row r="835" spans="1:22" x14ac:dyDescent="0.25">
      <c r="A835">
        <v>4088200100</v>
      </c>
      <c r="B835" s="1087">
        <v>2</v>
      </c>
      <c r="C835" s="1087">
        <v>5</v>
      </c>
      <c r="D835" s="1088">
        <v>2</v>
      </c>
      <c r="E835" s="1087" t="s">
        <v>2418</v>
      </c>
      <c r="F835" s="1087">
        <v>143</v>
      </c>
      <c r="G835" s="1087" t="s">
        <v>711</v>
      </c>
      <c r="H835" s="1089">
        <v>1</v>
      </c>
      <c r="I835">
        <v>29101</v>
      </c>
      <c r="J835">
        <v>1</v>
      </c>
      <c r="K835">
        <v>2020</v>
      </c>
      <c r="L835" s="1090">
        <v>1</v>
      </c>
      <c r="M835" s="1090">
        <v>1</v>
      </c>
      <c r="N835" t="s">
        <v>2421</v>
      </c>
      <c r="O835">
        <v>13</v>
      </c>
      <c r="P835">
        <v>0</v>
      </c>
      <c r="Q835">
        <v>2000</v>
      </c>
      <c r="R835">
        <v>2000</v>
      </c>
      <c r="S835">
        <v>0</v>
      </c>
      <c r="T835">
        <v>0</v>
      </c>
      <c r="U835" s="1091">
        <v>0</v>
      </c>
      <c r="V835" s="1091">
        <v>0</v>
      </c>
    </row>
    <row r="836" spans="1:22" x14ac:dyDescent="0.25">
      <c r="A836">
        <v>4088200100</v>
      </c>
      <c r="B836" s="1087">
        <v>2</v>
      </c>
      <c r="C836" s="1087">
        <v>5</v>
      </c>
      <c r="D836" s="1088">
        <v>2</v>
      </c>
      <c r="E836" s="1087" t="s">
        <v>2418</v>
      </c>
      <c r="F836" s="1087">
        <v>143</v>
      </c>
      <c r="G836" s="1087" t="s">
        <v>711</v>
      </c>
      <c r="H836" s="1089">
        <v>1</v>
      </c>
      <c r="I836">
        <v>29101</v>
      </c>
      <c r="J836">
        <v>1</v>
      </c>
      <c r="K836">
        <v>2020</v>
      </c>
      <c r="L836" s="1090">
        <v>1</v>
      </c>
      <c r="M836" s="1090">
        <v>1</v>
      </c>
      <c r="N836" t="s">
        <v>2421</v>
      </c>
      <c r="O836">
        <v>13</v>
      </c>
      <c r="P836">
        <v>0</v>
      </c>
      <c r="Q836">
        <v>0</v>
      </c>
      <c r="R836">
        <v>0</v>
      </c>
      <c r="S836">
        <v>0</v>
      </c>
      <c r="T836">
        <v>0</v>
      </c>
      <c r="U836" s="1091">
        <v>0</v>
      </c>
      <c r="V836" s="1091">
        <v>0</v>
      </c>
    </row>
    <row r="837" spans="1:22" x14ac:dyDescent="0.25">
      <c r="A837">
        <v>4088200100</v>
      </c>
      <c r="B837" s="1087">
        <v>2</v>
      </c>
      <c r="C837" s="1087">
        <v>5</v>
      </c>
      <c r="D837" s="1088">
        <v>2</v>
      </c>
      <c r="E837" s="1087" t="s">
        <v>2418</v>
      </c>
      <c r="F837" s="1087">
        <v>143</v>
      </c>
      <c r="G837" s="1087" t="s">
        <v>711</v>
      </c>
      <c r="H837" s="1089">
        <v>1</v>
      </c>
      <c r="I837">
        <v>29101</v>
      </c>
      <c r="J837">
        <v>1</v>
      </c>
      <c r="K837">
        <v>2020</v>
      </c>
      <c r="L837" s="1090">
        <v>1</v>
      </c>
      <c r="M837" s="1090">
        <v>1</v>
      </c>
      <c r="N837" t="s">
        <v>2421</v>
      </c>
      <c r="O837">
        <v>13</v>
      </c>
      <c r="P837">
        <v>0</v>
      </c>
      <c r="Q837">
        <v>0</v>
      </c>
      <c r="R837">
        <v>0</v>
      </c>
      <c r="S837">
        <v>0</v>
      </c>
      <c r="T837">
        <v>0</v>
      </c>
      <c r="U837" s="1091">
        <v>0</v>
      </c>
      <c r="V837" s="1091">
        <v>0</v>
      </c>
    </row>
    <row r="838" spans="1:22" x14ac:dyDescent="0.25">
      <c r="A838">
        <v>4088200100</v>
      </c>
      <c r="B838" s="1087">
        <v>2</v>
      </c>
      <c r="C838" s="1087">
        <v>5</v>
      </c>
      <c r="D838" s="1088">
        <v>2</v>
      </c>
      <c r="E838" s="1087" t="s">
        <v>2418</v>
      </c>
      <c r="F838" s="1087">
        <v>143</v>
      </c>
      <c r="G838" s="1087" t="s">
        <v>711</v>
      </c>
      <c r="H838" s="1089">
        <v>1</v>
      </c>
      <c r="I838">
        <v>29101</v>
      </c>
      <c r="J838">
        <v>1</v>
      </c>
      <c r="K838">
        <v>2020</v>
      </c>
      <c r="L838" s="1090">
        <v>1</v>
      </c>
      <c r="M838" s="1090">
        <v>1</v>
      </c>
      <c r="N838" t="s">
        <v>2421</v>
      </c>
      <c r="O838">
        <v>13</v>
      </c>
      <c r="P838">
        <v>0</v>
      </c>
      <c r="Q838">
        <v>0</v>
      </c>
      <c r="R838">
        <v>0</v>
      </c>
      <c r="S838">
        <v>0</v>
      </c>
      <c r="T838">
        <v>0</v>
      </c>
      <c r="U838" s="1091">
        <v>0</v>
      </c>
      <c r="V838" s="1091">
        <v>0</v>
      </c>
    </row>
    <row r="839" spans="1:22" x14ac:dyDescent="0.25">
      <c r="A839">
        <v>4088200100</v>
      </c>
      <c r="B839" s="1087">
        <v>2</v>
      </c>
      <c r="C839" s="1087">
        <v>5</v>
      </c>
      <c r="D839" s="1088">
        <v>2</v>
      </c>
      <c r="E839" s="1087" t="s">
        <v>2418</v>
      </c>
      <c r="F839" s="1087">
        <v>143</v>
      </c>
      <c r="G839" s="1087" t="s">
        <v>711</v>
      </c>
      <c r="H839" s="1089">
        <v>1</v>
      </c>
      <c r="I839">
        <v>29101</v>
      </c>
      <c r="J839">
        <v>1</v>
      </c>
      <c r="K839">
        <v>2020</v>
      </c>
      <c r="L839" s="1090">
        <v>1</v>
      </c>
      <c r="M839" s="1090">
        <v>1</v>
      </c>
      <c r="N839" t="s">
        <v>2421</v>
      </c>
      <c r="O839">
        <v>13</v>
      </c>
      <c r="P839">
        <v>0</v>
      </c>
      <c r="Q839">
        <v>1500</v>
      </c>
      <c r="R839">
        <v>1500</v>
      </c>
      <c r="S839">
        <v>0</v>
      </c>
      <c r="T839">
        <v>0</v>
      </c>
      <c r="U839" s="1091">
        <v>0</v>
      </c>
      <c r="V839" s="1091">
        <v>0</v>
      </c>
    </row>
    <row r="840" spans="1:22" x14ac:dyDescent="0.25">
      <c r="A840">
        <v>4088200100</v>
      </c>
      <c r="B840" s="1087">
        <v>2</v>
      </c>
      <c r="C840" s="1087">
        <v>5</v>
      </c>
      <c r="D840" s="1088">
        <v>2</v>
      </c>
      <c r="E840" s="1087" t="s">
        <v>2418</v>
      </c>
      <c r="F840" s="1087">
        <v>143</v>
      </c>
      <c r="G840" s="1087" t="s">
        <v>711</v>
      </c>
      <c r="H840" s="1089">
        <v>1</v>
      </c>
      <c r="I840">
        <v>29101</v>
      </c>
      <c r="J840">
        <v>1</v>
      </c>
      <c r="K840">
        <v>2020</v>
      </c>
      <c r="L840" s="1090">
        <v>2</v>
      </c>
      <c r="M840" s="1090">
        <v>2</v>
      </c>
      <c r="N840" t="s">
        <v>2419</v>
      </c>
      <c r="O840">
        <v>13</v>
      </c>
      <c r="P840">
        <v>0</v>
      </c>
      <c r="Q840">
        <v>0</v>
      </c>
      <c r="R840">
        <v>0</v>
      </c>
      <c r="S840">
        <v>0</v>
      </c>
      <c r="T840">
        <v>0</v>
      </c>
      <c r="U840" s="1091">
        <v>0</v>
      </c>
      <c r="V840" s="1091">
        <v>557</v>
      </c>
    </row>
    <row r="841" spans="1:22" x14ac:dyDescent="0.25">
      <c r="A841">
        <v>4088200100</v>
      </c>
      <c r="B841" s="1087">
        <v>2</v>
      </c>
      <c r="C841" s="1087">
        <v>5</v>
      </c>
      <c r="D841" s="1088">
        <v>2</v>
      </c>
      <c r="E841" s="1087" t="s">
        <v>2418</v>
      </c>
      <c r="F841" s="1087">
        <v>143</v>
      </c>
      <c r="G841" s="1087" t="s">
        <v>711</v>
      </c>
      <c r="H841" s="1089">
        <v>1</v>
      </c>
      <c r="I841">
        <v>29101</v>
      </c>
      <c r="J841">
        <v>1</v>
      </c>
      <c r="K841">
        <v>2020</v>
      </c>
      <c r="L841" s="1090">
        <v>2</v>
      </c>
      <c r="M841" s="1090">
        <v>2</v>
      </c>
      <c r="N841" t="s">
        <v>2419</v>
      </c>
      <c r="O841">
        <v>13</v>
      </c>
      <c r="P841">
        <v>0</v>
      </c>
      <c r="Q841">
        <v>0</v>
      </c>
      <c r="R841">
        <v>0</v>
      </c>
      <c r="S841">
        <v>0</v>
      </c>
      <c r="T841">
        <v>0</v>
      </c>
      <c r="U841" s="1091">
        <v>557</v>
      </c>
      <c r="V841" s="1091">
        <v>0</v>
      </c>
    </row>
    <row r="842" spans="1:22" x14ac:dyDescent="0.25">
      <c r="A842">
        <v>4088200100</v>
      </c>
      <c r="B842" s="1087">
        <v>2</v>
      </c>
      <c r="C842" s="1087">
        <v>5</v>
      </c>
      <c r="D842" s="1088">
        <v>2</v>
      </c>
      <c r="E842" s="1087" t="s">
        <v>2418</v>
      </c>
      <c r="F842" s="1087">
        <v>143</v>
      </c>
      <c r="G842" s="1087" t="s">
        <v>711</v>
      </c>
      <c r="H842" s="1089">
        <v>1</v>
      </c>
      <c r="I842">
        <v>29101</v>
      </c>
      <c r="J842">
        <v>1</v>
      </c>
      <c r="K842">
        <v>2020</v>
      </c>
      <c r="L842" s="1090">
        <v>2</v>
      </c>
      <c r="M842" s="1090">
        <v>2</v>
      </c>
      <c r="N842" t="s">
        <v>2419</v>
      </c>
      <c r="O842">
        <v>13</v>
      </c>
      <c r="P842">
        <v>0</v>
      </c>
      <c r="Q842">
        <v>0</v>
      </c>
      <c r="R842">
        <v>0</v>
      </c>
      <c r="S842">
        <v>0</v>
      </c>
      <c r="T842">
        <v>0</v>
      </c>
      <c r="U842" s="1091">
        <v>0</v>
      </c>
      <c r="V842" s="1091">
        <v>0</v>
      </c>
    </row>
    <row r="843" spans="1:22" x14ac:dyDescent="0.25">
      <c r="A843">
        <v>4088200100</v>
      </c>
      <c r="B843" s="1087">
        <v>2</v>
      </c>
      <c r="C843" s="1087">
        <v>5</v>
      </c>
      <c r="D843" s="1088">
        <v>2</v>
      </c>
      <c r="E843" s="1087" t="s">
        <v>2418</v>
      </c>
      <c r="F843" s="1087">
        <v>143</v>
      </c>
      <c r="G843" s="1087" t="s">
        <v>711</v>
      </c>
      <c r="H843" s="1089">
        <v>1</v>
      </c>
      <c r="I843">
        <v>29101</v>
      </c>
      <c r="J843">
        <v>1</v>
      </c>
      <c r="K843">
        <v>2020</v>
      </c>
      <c r="L843" s="1090">
        <v>2</v>
      </c>
      <c r="M843" s="1090">
        <v>2</v>
      </c>
      <c r="N843" t="s">
        <v>2419</v>
      </c>
      <c r="O843">
        <v>13</v>
      </c>
      <c r="P843">
        <v>0</v>
      </c>
      <c r="Q843">
        <v>0</v>
      </c>
      <c r="R843">
        <v>0</v>
      </c>
      <c r="S843">
        <v>0</v>
      </c>
      <c r="T843">
        <v>0</v>
      </c>
      <c r="U843" s="1091">
        <v>0</v>
      </c>
      <c r="V843" s="1091">
        <v>0</v>
      </c>
    </row>
    <row r="844" spans="1:22" x14ac:dyDescent="0.25">
      <c r="A844">
        <v>4088200100</v>
      </c>
      <c r="B844" s="1087">
        <v>2</v>
      </c>
      <c r="C844" s="1087">
        <v>5</v>
      </c>
      <c r="D844" s="1088">
        <v>2</v>
      </c>
      <c r="E844" s="1087" t="s">
        <v>2418</v>
      </c>
      <c r="F844" s="1087">
        <v>143</v>
      </c>
      <c r="G844" s="1087" t="s">
        <v>711</v>
      </c>
      <c r="H844" s="1089">
        <v>1</v>
      </c>
      <c r="I844">
        <v>29101</v>
      </c>
      <c r="J844">
        <v>1</v>
      </c>
      <c r="K844">
        <v>2020</v>
      </c>
      <c r="L844" s="1090">
        <v>2</v>
      </c>
      <c r="M844" s="1090">
        <v>2</v>
      </c>
      <c r="N844" t="s">
        <v>2419</v>
      </c>
      <c r="O844">
        <v>13</v>
      </c>
      <c r="P844">
        <v>0</v>
      </c>
      <c r="Q844">
        <v>0</v>
      </c>
      <c r="R844">
        <v>0</v>
      </c>
      <c r="S844">
        <v>557</v>
      </c>
      <c r="T844">
        <v>557</v>
      </c>
      <c r="U844" s="1091">
        <v>0</v>
      </c>
      <c r="V844" s="1091">
        <v>0</v>
      </c>
    </row>
    <row r="845" spans="1:22" x14ac:dyDescent="0.25">
      <c r="A845">
        <v>4088200100</v>
      </c>
      <c r="B845" s="1087">
        <v>2</v>
      </c>
      <c r="C845" s="1087">
        <v>5</v>
      </c>
      <c r="D845" s="1088">
        <v>2</v>
      </c>
      <c r="E845" s="1087" t="s">
        <v>2418</v>
      </c>
      <c r="F845" s="1087">
        <v>143</v>
      </c>
      <c r="G845" s="1087" t="s">
        <v>711</v>
      </c>
      <c r="H845" s="1089">
        <v>1</v>
      </c>
      <c r="I845">
        <v>29101</v>
      </c>
      <c r="J845">
        <v>1</v>
      </c>
      <c r="K845">
        <v>2020</v>
      </c>
      <c r="L845" s="1090">
        <v>2</v>
      </c>
      <c r="M845" s="1090">
        <v>2</v>
      </c>
      <c r="N845" t="s">
        <v>2419</v>
      </c>
      <c r="O845">
        <v>13</v>
      </c>
      <c r="P845">
        <v>0</v>
      </c>
      <c r="Q845">
        <v>557</v>
      </c>
      <c r="R845">
        <v>557</v>
      </c>
      <c r="S845">
        <v>0</v>
      </c>
      <c r="T845">
        <v>0</v>
      </c>
      <c r="U845" s="1091">
        <v>0</v>
      </c>
      <c r="V845" s="1091">
        <v>0</v>
      </c>
    </row>
    <row r="846" spans="1:22" x14ac:dyDescent="0.25">
      <c r="A846">
        <v>4088200100</v>
      </c>
      <c r="B846" s="1087">
        <v>2</v>
      </c>
      <c r="C846" s="1087">
        <v>5</v>
      </c>
      <c r="D846" s="1088">
        <v>2</v>
      </c>
      <c r="E846" s="1087" t="s">
        <v>2418</v>
      </c>
      <c r="F846" s="1087">
        <v>143</v>
      </c>
      <c r="G846" s="1087" t="s">
        <v>711</v>
      </c>
      <c r="H846" s="1089">
        <v>1</v>
      </c>
      <c r="I846">
        <v>29101</v>
      </c>
      <c r="J846">
        <v>1</v>
      </c>
      <c r="K846">
        <v>2020</v>
      </c>
      <c r="L846" s="1090">
        <v>1</v>
      </c>
      <c r="M846" s="1090">
        <v>1</v>
      </c>
      <c r="N846" t="s">
        <v>2421</v>
      </c>
      <c r="O846">
        <v>13</v>
      </c>
      <c r="P846">
        <v>0</v>
      </c>
      <c r="Q846">
        <v>0</v>
      </c>
      <c r="R846">
        <v>0</v>
      </c>
      <c r="S846">
        <v>0</v>
      </c>
      <c r="T846">
        <v>0</v>
      </c>
      <c r="U846" s="1091">
        <v>0</v>
      </c>
      <c r="V846" s="1091">
        <v>371.99</v>
      </c>
    </row>
    <row r="847" spans="1:22" x14ac:dyDescent="0.25">
      <c r="A847">
        <v>4088200100</v>
      </c>
      <c r="B847" s="1087">
        <v>2</v>
      </c>
      <c r="C847" s="1087">
        <v>5</v>
      </c>
      <c r="D847" s="1088">
        <v>2</v>
      </c>
      <c r="E847" s="1087" t="s">
        <v>2418</v>
      </c>
      <c r="F847" s="1087">
        <v>143</v>
      </c>
      <c r="G847" s="1087" t="s">
        <v>711</v>
      </c>
      <c r="H847" s="1089">
        <v>1</v>
      </c>
      <c r="I847">
        <v>29101</v>
      </c>
      <c r="J847">
        <v>1</v>
      </c>
      <c r="K847">
        <v>2020</v>
      </c>
      <c r="L847" s="1090">
        <v>1</v>
      </c>
      <c r="M847" s="1090">
        <v>1</v>
      </c>
      <c r="N847" t="s">
        <v>2421</v>
      </c>
      <c r="O847">
        <v>13</v>
      </c>
      <c r="P847">
        <v>0</v>
      </c>
      <c r="Q847">
        <v>0</v>
      </c>
      <c r="R847">
        <v>0</v>
      </c>
      <c r="S847">
        <v>0</v>
      </c>
      <c r="T847">
        <v>0</v>
      </c>
      <c r="U847" s="1091">
        <v>371.99</v>
      </c>
      <c r="V847" s="1091">
        <v>0</v>
      </c>
    </row>
    <row r="848" spans="1:22" x14ac:dyDescent="0.25">
      <c r="A848">
        <v>4088200100</v>
      </c>
      <c r="B848" s="1087">
        <v>2</v>
      </c>
      <c r="C848" s="1087">
        <v>5</v>
      </c>
      <c r="D848" s="1088">
        <v>2</v>
      </c>
      <c r="E848" s="1087" t="s">
        <v>2418</v>
      </c>
      <c r="F848" s="1087">
        <v>143</v>
      </c>
      <c r="G848" s="1087" t="s">
        <v>711</v>
      </c>
      <c r="H848" s="1089">
        <v>1</v>
      </c>
      <c r="I848">
        <v>29101</v>
      </c>
      <c r="J848">
        <v>1</v>
      </c>
      <c r="K848">
        <v>2020</v>
      </c>
      <c r="L848" s="1090">
        <v>1</v>
      </c>
      <c r="M848" s="1090">
        <v>1</v>
      </c>
      <c r="N848" t="s">
        <v>2421</v>
      </c>
      <c r="O848">
        <v>13</v>
      </c>
      <c r="P848">
        <v>0</v>
      </c>
      <c r="Q848">
        <v>0</v>
      </c>
      <c r="R848">
        <v>0</v>
      </c>
      <c r="S848">
        <v>0</v>
      </c>
      <c r="T848">
        <v>0</v>
      </c>
      <c r="U848" s="1091">
        <v>0</v>
      </c>
      <c r="V848" s="1091">
        <v>0</v>
      </c>
    </row>
    <row r="849" spans="1:22" x14ac:dyDescent="0.25">
      <c r="A849">
        <v>4088200100</v>
      </c>
      <c r="B849" s="1087">
        <v>2</v>
      </c>
      <c r="C849" s="1087">
        <v>5</v>
      </c>
      <c r="D849" s="1088">
        <v>2</v>
      </c>
      <c r="E849" s="1087" t="s">
        <v>2418</v>
      </c>
      <c r="F849" s="1087">
        <v>143</v>
      </c>
      <c r="G849" s="1087" t="s">
        <v>711</v>
      </c>
      <c r="H849" s="1089">
        <v>1</v>
      </c>
      <c r="I849">
        <v>29101</v>
      </c>
      <c r="J849">
        <v>1</v>
      </c>
      <c r="K849">
        <v>2020</v>
      </c>
      <c r="L849" s="1090">
        <v>1</v>
      </c>
      <c r="M849" s="1090">
        <v>1</v>
      </c>
      <c r="N849" t="s">
        <v>2421</v>
      </c>
      <c r="O849">
        <v>13</v>
      </c>
      <c r="P849">
        <v>0</v>
      </c>
      <c r="Q849">
        <v>0</v>
      </c>
      <c r="R849">
        <v>0</v>
      </c>
      <c r="S849">
        <v>0</v>
      </c>
      <c r="T849">
        <v>0</v>
      </c>
      <c r="U849" s="1091">
        <v>0</v>
      </c>
      <c r="V849" s="1091">
        <v>0</v>
      </c>
    </row>
    <row r="850" spans="1:22" x14ac:dyDescent="0.25">
      <c r="A850">
        <v>4088200100</v>
      </c>
      <c r="B850" s="1087">
        <v>2</v>
      </c>
      <c r="C850" s="1087">
        <v>5</v>
      </c>
      <c r="D850" s="1088">
        <v>2</v>
      </c>
      <c r="E850" s="1087" t="s">
        <v>2418</v>
      </c>
      <c r="F850" s="1087">
        <v>143</v>
      </c>
      <c r="G850" s="1087" t="s">
        <v>711</v>
      </c>
      <c r="H850" s="1089">
        <v>1</v>
      </c>
      <c r="I850">
        <v>29101</v>
      </c>
      <c r="J850">
        <v>1</v>
      </c>
      <c r="K850">
        <v>2020</v>
      </c>
      <c r="L850" s="1090">
        <v>1</v>
      </c>
      <c r="M850" s="1090">
        <v>1</v>
      </c>
      <c r="N850" t="s">
        <v>2421</v>
      </c>
      <c r="O850">
        <v>13</v>
      </c>
      <c r="P850">
        <v>0</v>
      </c>
      <c r="Q850">
        <v>0</v>
      </c>
      <c r="R850">
        <v>0</v>
      </c>
      <c r="S850">
        <v>371.99</v>
      </c>
      <c r="T850">
        <v>371.99</v>
      </c>
      <c r="U850" s="1091">
        <v>0</v>
      </c>
      <c r="V850" s="1091">
        <v>0</v>
      </c>
    </row>
    <row r="851" spans="1:22" x14ac:dyDescent="0.25">
      <c r="A851">
        <v>4088200100</v>
      </c>
      <c r="B851" s="1087">
        <v>2</v>
      </c>
      <c r="C851" s="1087">
        <v>5</v>
      </c>
      <c r="D851" s="1088">
        <v>2</v>
      </c>
      <c r="E851" s="1087" t="s">
        <v>2418</v>
      </c>
      <c r="F851" s="1087">
        <v>143</v>
      </c>
      <c r="G851" s="1087" t="s">
        <v>711</v>
      </c>
      <c r="H851" s="1089">
        <v>1</v>
      </c>
      <c r="I851">
        <v>29101</v>
      </c>
      <c r="J851">
        <v>1</v>
      </c>
      <c r="K851">
        <v>2020</v>
      </c>
      <c r="L851" s="1090">
        <v>1</v>
      </c>
      <c r="M851" s="1090">
        <v>1</v>
      </c>
      <c r="N851" t="s">
        <v>2421</v>
      </c>
      <c r="O851">
        <v>13</v>
      </c>
      <c r="P851">
        <v>0</v>
      </c>
      <c r="Q851">
        <v>500</v>
      </c>
      <c r="R851">
        <v>500</v>
      </c>
      <c r="S851">
        <v>0</v>
      </c>
      <c r="T851">
        <v>0</v>
      </c>
      <c r="U851" s="1091">
        <v>0</v>
      </c>
      <c r="V851" s="1091">
        <v>0</v>
      </c>
    </row>
    <row r="852" spans="1:22" x14ac:dyDescent="0.25">
      <c r="A852">
        <v>4088200100</v>
      </c>
      <c r="B852" s="1087">
        <v>2</v>
      </c>
      <c r="C852" s="1087">
        <v>5</v>
      </c>
      <c r="D852" s="1088">
        <v>2</v>
      </c>
      <c r="E852" s="1087" t="s">
        <v>2418</v>
      </c>
      <c r="F852" s="1087">
        <v>143</v>
      </c>
      <c r="G852" s="1087" t="s">
        <v>711</v>
      </c>
      <c r="H852" s="1089">
        <v>1</v>
      </c>
      <c r="I852">
        <v>29101</v>
      </c>
      <c r="J852">
        <v>1</v>
      </c>
      <c r="K852">
        <v>2020</v>
      </c>
      <c r="L852" s="1090">
        <v>2</v>
      </c>
      <c r="M852" s="1090">
        <v>2</v>
      </c>
      <c r="N852" t="s">
        <v>2419</v>
      </c>
      <c r="O852">
        <v>13</v>
      </c>
      <c r="P852">
        <v>0</v>
      </c>
      <c r="Q852">
        <v>0</v>
      </c>
      <c r="R852">
        <v>0</v>
      </c>
      <c r="S852">
        <v>0</v>
      </c>
      <c r="T852">
        <v>0</v>
      </c>
      <c r="U852" s="1091">
        <v>0</v>
      </c>
      <c r="V852" s="1091">
        <v>535.33000000000004</v>
      </c>
    </row>
    <row r="853" spans="1:22" x14ac:dyDescent="0.25">
      <c r="A853">
        <v>4088200100</v>
      </c>
      <c r="B853" s="1087">
        <v>2</v>
      </c>
      <c r="C853" s="1087">
        <v>5</v>
      </c>
      <c r="D853" s="1088">
        <v>2</v>
      </c>
      <c r="E853" s="1087" t="s">
        <v>2418</v>
      </c>
      <c r="F853" s="1087">
        <v>143</v>
      </c>
      <c r="G853" s="1087" t="s">
        <v>711</v>
      </c>
      <c r="H853" s="1089">
        <v>1</v>
      </c>
      <c r="I853">
        <v>29101</v>
      </c>
      <c r="J853">
        <v>1</v>
      </c>
      <c r="K853">
        <v>2020</v>
      </c>
      <c r="L853" s="1090">
        <v>2</v>
      </c>
      <c r="M853" s="1090">
        <v>2</v>
      </c>
      <c r="N853" t="s">
        <v>2419</v>
      </c>
      <c r="O853">
        <v>13</v>
      </c>
      <c r="P853">
        <v>0</v>
      </c>
      <c r="Q853">
        <v>0</v>
      </c>
      <c r="R853">
        <v>0</v>
      </c>
      <c r="S853">
        <v>0</v>
      </c>
      <c r="T853">
        <v>0</v>
      </c>
      <c r="U853" s="1091">
        <v>535.33000000000004</v>
      </c>
      <c r="V853" s="1091">
        <v>0</v>
      </c>
    </row>
    <row r="854" spans="1:22" x14ac:dyDescent="0.25">
      <c r="A854">
        <v>4088200100</v>
      </c>
      <c r="B854" s="1087">
        <v>2</v>
      </c>
      <c r="C854" s="1087">
        <v>5</v>
      </c>
      <c r="D854" s="1088">
        <v>2</v>
      </c>
      <c r="E854" s="1087" t="s">
        <v>2418</v>
      </c>
      <c r="F854" s="1087">
        <v>143</v>
      </c>
      <c r="G854" s="1087" t="s">
        <v>711</v>
      </c>
      <c r="H854" s="1089">
        <v>1</v>
      </c>
      <c r="I854">
        <v>29101</v>
      </c>
      <c r="J854">
        <v>1</v>
      </c>
      <c r="K854">
        <v>2020</v>
      </c>
      <c r="L854" s="1090">
        <v>2</v>
      </c>
      <c r="M854" s="1090">
        <v>2</v>
      </c>
      <c r="N854" t="s">
        <v>2419</v>
      </c>
      <c r="O854">
        <v>13</v>
      </c>
      <c r="P854">
        <v>0</v>
      </c>
      <c r="Q854">
        <v>0</v>
      </c>
      <c r="R854">
        <v>0</v>
      </c>
      <c r="S854">
        <v>535.33000000000004</v>
      </c>
      <c r="T854">
        <v>535.33000000000004</v>
      </c>
      <c r="U854" s="1091">
        <v>0</v>
      </c>
      <c r="V854" s="1091">
        <v>0</v>
      </c>
    </row>
    <row r="855" spans="1:22" x14ac:dyDescent="0.25">
      <c r="A855">
        <v>4088200100</v>
      </c>
      <c r="B855" s="1087">
        <v>2</v>
      </c>
      <c r="C855" s="1087">
        <v>5</v>
      </c>
      <c r="D855" s="1088">
        <v>2</v>
      </c>
      <c r="E855" s="1087" t="s">
        <v>2418</v>
      </c>
      <c r="F855" s="1087">
        <v>143</v>
      </c>
      <c r="G855" s="1087" t="s">
        <v>711</v>
      </c>
      <c r="H855" s="1089">
        <v>1</v>
      </c>
      <c r="I855">
        <v>29101</v>
      </c>
      <c r="J855">
        <v>1</v>
      </c>
      <c r="K855">
        <v>2020</v>
      </c>
      <c r="L855" s="1090">
        <v>2</v>
      </c>
      <c r="M855" s="1090">
        <v>2</v>
      </c>
      <c r="N855" t="s">
        <v>2419</v>
      </c>
      <c r="O855">
        <v>13</v>
      </c>
      <c r="P855">
        <v>0</v>
      </c>
      <c r="Q855">
        <v>546.53</v>
      </c>
      <c r="R855">
        <v>546.53</v>
      </c>
      <c r="S855">
        <v>0</v>
      </c>
      <c r="T855">
        <v>0</v>
      </c>
      <c r="U855" s="1091">
        <v>0</v>
      </c>
      <c r="V855" s="1091">
        <v>0</v>
      </c>
    </row>
    <row r="856" spans="1:22" x14ac:dyDescent="0.25">
      <c r="A856">
        <v>4088200100</v>
      </c>
      <c r="B856" s="1087">
        <v>2</v>
      </c>
      <c r="C856" s="1087">
        <v>5</v>
      </c>
      <c r="D856" s="1088">
        <v>2</v>
      </c>
      <c r="E856" s="1087" t="s">
        <v>2418</v>
      </c>
      <c r="F856" s="1087">
        <v>143</v>
      </c>
      <c r="G856" s="1087" t="s">
        <v>711</v>
      </c>
      <c r="H856" s="1089">
        <v>1</v>
      </c>
      <c r="I856">
        <v>29101</v>
      </c>
      <c r="J856">
        <v>1</v>
      </c>
      <c r="K856">
        <v>2020</v>
      </c>
      <c r="L856" s="1090">
        <v>2</v>
      </c>
      <c r="M856" s="1090">
        <v>2</v>
      </c>
      <c r="N856" t="s">
        <v>2419</v>
      </c>
      <c r="O856">
        <v>13</v>
      </c>
      <c r="P856">
        <v>0</v>
      </c>
      <c r="Q856">
        <v>0</v>
      </c>
      <c r="R856">
        <v>0</v>
      </c>
      <c r="S856">
        <v>0</v>
      </c>
      <c r="T856">
        <v>0</v>
      </c>
      <c r="U856" s="1091">
        <v>0</v>
      </c>
      <c r="V856" s="1091">
        <v>0</v>
      </c>
    </row>
    <row r="857" spans="1:22" x14ac:dyDescent="0.25">
      <c r="A857">
        <v>4088200100</v>
      </c>
      <c r="B857" s="1087">
        <v>2</v>
      </c>
      <c r="C857" s="1087">
        <v>5</v>
      </c>
      <c r="D857" s="1088">
        <v>2</v>
      </c>
      <c r="E857" s="1087" t="s">
        <v>2418</v>
      </c>
      <c r="F857" s="1087">
        <v>143</v>
      </c>
      <c r="G857" s="1087" t="s">
        <v>711</v>
      </c>
      <c r="H857" s="1089">
        <v>1</v>
      </c>
      <c r="I857">
        <v>29101</v>
      </c>
      <c r="J857">
        <v>1</v>
      </c>
      <c r="K857">
        <v>2020</v>
      </c>
      <c r="L857" s="1090">
        <v>2</v>
      </c>
      <c r="M857" s="1090">
        <v>2</v>
      </c>
      <c r="N857" t="s">
        <v>2419</v>
      </c>
      <c r="O857">
        <v>13</v>
      </c>
      <c r="P857">
        <v>0</v>
      </c>
      <c r="Q857">
        <v>0</v>
      </c>
      <c r="R857">
        <v>0</v>
      </c>
      <c r="S857">
        <v>0</v>
      </c>
      <c r="T857">
        <v>0</v>
      </c>
      <c r="U857" s="1091">
        <v>0</v>
      </c>
      <c r="V857" s="1091">
        <v>0</v>
      </c>
    </row>
    <row r="858" spans="1:22" x14ac:dyDescent="0.25">
      <c r="A858">
        <v>4088200100</v>
      </c>
      <c r="B858" s="1087">
        <v>2</v>
      </c>
      <c r="C858" s="1087">
        <v>5</v>
      </c>
      <c r="D858" s="1088">
        <v>2</v>
      </c>
      <c r="E858" s="1087" t="s">
        <v>2418</v>
      </c>
      <c r="F858" s="1087">
        <v>143</v>
      </c>
      <c r="G858" s="1087" t="s">
        <v>711</v>
      </c>
      <c r="H858" s="1089">
        <v>1</v>
      </c>
      <c r="I858">
        <v>29101</v>
      </c>
      <c r="J858">
        <v>1</v>
      </c>
      <c r="K858">
        <v>2020</v>
      </c>
      <c r="L858" s="1090">
        <v>2</v>
      </c>
      <c r="M858" s="1090">
        <v>2</v>
      </c>
      <c r="N858" t="s">
        <v>2419</v>
      </c>
      <c r="O858">
        <v>13</v>
      </c>
      <c r="P858">
        <v>0</v>
      </c>
      <c r="Q858">
        <v>0</v>
      </c>
      <c r="R858">
        <v>0</v>
      </c>
      <c r="S858">
        <v>0</v>
      </c>
      <c r="T858">
        <v>0</v>
      </c>
      <c r="U858" s="1091">
        <v>0</v>
      </c>
      <c r="V858" s="1091">
        <v>1131.01</v>
      </c>
    </row>
    <row r="859" spans="1:22" x14ac:dyDescent="0.25">
      <c r="A859">
        <v>4088200100</v>
      </c>
      <c r="B859" s="1087">
        <v>2</v>
      </c>
      <c r="C859" s="1087">
        <v>5</v>
      </c>
      <c r="D859" s="1088">
        <v>2</v>
      </c>
      <c r="E859" s="1087" t="s">
        <v>2418</v>
      </c>
      <c r="F859" s="1087">
        <v>143</v>
      </c>
      <c r="G859" s="1087" t="s">
        <v>711</v>
      </c>
      <c r="H859" s="1089">
        <v>1</v>
      </c>
      <c r="I859">
        <v>29101</v>
      </c>
      <c r="J859">
        <v>1</v>
      </c>
      <c r="K859">
        <v>2020</v>
      </c>
      <c r="L859" s="1090">
        <v>2</v>
      </c>
      <c r="M859" s="1090">
        <v>2</v>
      </c>
      <c r="N859" t="s">
        <v>2419</v>
      </c>
      <c r="O859">
        <v>13</v>
      </c>
      <c r="P859">
        <v>0</v>
      </c>
      <c r="Q859">
        <v>0</v>
      </c>
      <c r="R859">
        <v>0</v>
      </c>
      <c r="S859">
        <v>0</v>
      </c>
      <c r="T859">
        <v>0</v>
      </c>
      <c r="U859" s="1091">
        <v>1131.01</v>
      </c>
      <c r="V859" s="1091">
        <v>0</v>
      </c>
    </row>
    <row r="860" spans="1:22" x14ac:dyDescent="0.25">
      <c r="A860">
        <v>4088200100</v>
      </c>
      <c r="B860" s="1087">
        <v>2</v>
      </c>
      <c r="C860" s="1087">
        <v>5</v>
      </c>
      <c r="D860" s="1088">
        <v>2</v>
      </c>
      <c r="E860" s="1087" t="s">
        <v>2418</v>
      </c>
      <c r="F860" s="1087">
        <v>143</v>
      </c>
      <c r="G860" s="1087" t="s">
        <v>711</v>
      </c>
      <c r="H860" s="1089">
        <v>1</v>
      </c>
      <c r="I860">
        <v>29101</v>
      </c>
      <c r="J860">
        <v>1</v>
      </c>
      <c r="K860">
        <v>2020</v>
      </c>
      <c r="L860" s="1090">
        <v>2</v>
      </c>
      <c r="M860" s="1090">
        <v>2</v>
      </c>
      <c r="N860" t="s">
        <v>2419</v>
      </c>
      <c r="O860">
        <v>13</v>
      </c>
      <c r="P860">
        <v>0</v>
      </c>
      <c r="Q860">
        <v>0</v>
      </c>
      <c r="R860">
        <v>0</v>
      </c>
      <c r="S860">
        <v>0</v>
      </c>
      <c r="T860">
        <v>0</v>
      </c>
      <c r="U860" s="1091">
        <v>0</v>
      </c>
      <c r="V860" s="1091">
        <v>0</v>
      </c>
    </row>
    <row r="861" spans="1:22" x14ac:dyDescent="0.25">
      <c r="A861">
        <v>4088200100</v>
      </c>
      <c r="B861" s="1087">
        <v>2</v>
      </c>
      <c r="C861" s="1087">
        <v>5</v>
      </c>
      <c r="D861" s="1088">
        <v>2</v>
      </c>
      <c r="E861" s="1087" t="s">
        <v>2418</v>
      </c>
      <c r="F861" s="1087">
        <v>143</v>
      </c>
      <c r="G861" s="1087" t="s">
        <v>711</v>
      </c>
      <c r="H861" s="1089">
        <v>1</v>
      </c>
      <c r="I861">
        <v>29101</v>
      </c>
      <c r="J861">
        <v>1</v>
      </c>
      <c r="K861">
        <v>2020</v>
      </c>
      <c r="L861" s="1090">
        <v>2</v>
      </c>
      <c r="M861" s="1090">
        <v>2</v>
      </c>
      <c r="N861" t="s">
        <v>2419</v>
      </c>
      <c r="O861">
        <v>13</v>
      </c>
      <c r="P861">
        <v>0</v>
      </c>
      <c r="Q861">
        <v>0</v>
      </c>
      <c r="R861">
        <v>0</v>
      </c>
      <c r="S861">
        <v>0</v>
      </c>
      <c r="T861">
        <v>0</v>
      </c>
      <c r="U861" s="1091">
        <v>0</v>
      </c>
      <c r="V861" s="1091">
        <v>0</v>
      </c>
    </row>
    <row r="862" spans="1:22" x14ac:dyDescent="0.25">
      <c r="A862">
        <v>4088200100</v>
      </c>
      <c r="B862" s="1087">
        <v>2</v>
      </c>
      <c r="C862" s="1087">
        <v>5</v>
      </c>
      <c r="D862" s="1088">
        <v>2</v>
      </c>
      <c r="E862" s="1087" t="s">
        <v>2418</v>
      </c>
      <c r="F862" s="1087">
        <v>143</v>
      </c>
      <c r="G862" s="1087" t="s">
        <v>711</v>
      </c>
      <c r="H862" s="1089">
        <v>1</v>
      </c>
      <c r="I862">
        <v>29101</v>
      </c>
      <c r="J862">
        <v>1</v>
      </c>
      <c r="K862">
        <v>2020</v>
      </c>
      <c r="L862" s="1090">
        <v>2</v>
      </c>
      <c r="M862" s="1090">
        <v>2</v>
      </c>
      <c r="N862" t="s">
        <v>2419</v>
      </c>
      <c r="O862">
        <v>13</v>
      </c>
      <c r="P862">
        <v>0</v>
      </c>
      <c r="Q862">
        <v>0</v>
      </c>
      <c r="R862">
        <v>0</v>
      </c>
      <c r="S862">
        <v>1131.01</v>
      </c>
      <c r="T862">
        <v>1131.01</v>
      </c>
      <c r="U862" s="1091">
        <v>0</v>
      </c>
      <c r="V862" s="1091">
        <v>0</v>
      </c>
    </row>
    <row r="863" spans="1:22" x14ac:dyDescent="0.25">
      <c r="A863">
        <v>4088200100</v>
      </c>
      <c r="B863" s="1087">
        <v>2</v>
      </c>
      <c r="C863" s="1087">
        <v>5</v>
      </c>
      <c r="D863" s="1088">
        <v>2</v>
      </c>
      <c r="E863" s="1087" t="s">
        <v>2418</v>
      </c>
      <c r="F863" s="1087">
        <v>143</v>
      </c>
      <c r="G863" s="1087" t="s">
        <v>711</v>
      </c>
      <c r="H863" s="1089">
        <v>1</v>
      </c>
      <c r="I863">
        <v>29101</v>
      </c>
      <c r="J863">
        <v>1</v>
      </c>
      <c r="K863">
        <v>2020</v>
      </c>
      <c r="L863" s="1090">
        <v>2</v>
      </c>
      <c r="M863" s="1090">
        <v>2</v>
      </c>
      <c r="N863" t="s">
        <v>2419</v>
      </c>
      <c r="O863">
        <v>13</v>
      </c>
      <c r="P863">
        <v>0</v>
      </c>
      <c r="Q863">
        <v>1131.01</v>
      </c>
      <c r="R863">
        <v>1131.01</v>
      </c>
      <c r="S863">
        <v>0</v>
      </c>
      <c r="T863">
        <v>0</v>
      </c>
      <c r="U863" s="1091">
        <v>0</v>
      </c>
      <c r="V863" s="1091">
        <v>0</v>
      </c>
    </row>
    <row r="864" spans="1:22" x14ac:dyDescent="0.25">
      <c r="A864">
        <v>4088200100</v>
      </c>
      <c r="B864" s="1087">
        <v>2</v>
      </c>
      <c r="C864" s="1087">
        <v>5</v>
      </c>
      <c r="D864" s="1088">
        <v>2</v>
      </c>
      <c r="E864" s="1087" t="s">
        <v>2418</v>
      </c>
      <c r="F864" s="1087">
        <v>143</v>
      </c>
      <c r="G864" s="1087" t="s">
        <v>711</v>
      </c>
      <c r="H864" s="1089">
        <v>1</v>
      </c>
      <c r="I864">
        <v>29201</v>
      </c>
      <c r="J864">
        <v>1</v>
      </c>
      <c r="K864">
        <v>2020</v>
      </c>
      <c r="L864" s="1090">
        <v>2</v>
      </c>
      <c r="M864" s="1090">
        <v>2</v>
      </c>
      <c r="N864" t="s">
        <v>2419</v>
      </c>
      <c r="O864">
        <v>13</v>
      </c>
      <c r="P864">
        <v>39916.67</v>
      </c>
      <c r="Q864">
        <v>-28100.01</v>
      </c>
      <c r="R864">
        <v>11816.66</v>
      </c>
      <c r="S864">
        <v>348</v>
      </c>
      <c r="T864">
        <v>348</v>
      </c>
      <c r="U864" s="1091">
        <v>348</v>
      </c>
      <c r="V864" s="1091">
        <v>348</v>
      </c>
    </row>
    <row r="865" spans="1:22" x14ac:dyDescent="0.25">
      <c r="A865">
        <v>4088200100</v>
      </c>
      <c r="B865" s="1087">
        <v>2</v>
      </c>
      <c r="C865" s="1087">
        <v>5</v>
      </c>
      <c r="D865" s="1088">
        <v>2</v>
      </c>
      <c r="E865" s="1087" t="s">
        <v>2418</v>
      </c>
      <c r="F865" s="1087">
        <v>143</v>
      </c>
      <c r="G865" s="1087" t="s">
        <v>711</v>
      </c>
      <c r="H865" s="1089">
        <v>1</v>
      </c>
      <c r="I865">
        <v>29201</v>
      </c>
      <c r="J865">
        <v>1</v>
      </c>
      <c r="K865">
        <v>2020</v>
      </c>
      <c r="L865" s="1090">
        <v>2</v>
      </c>
      <c r="M865" s="1090">
        <v>2</v>
      </c>
      <c r="N865" t="s">
        <v>2419</v>
      </c>
      <c r="O865">
        <v>13</v>
      </c>
      <c r="P865">
        <v>39916.68</v>
      </c>
      <c r="Q865">
        <v>-25000</v>
      </c>
      <c r="R865">
        <v>14916.68</v>
      </c>
      <c r="S865">
        <v>816.67</v>
      </c>
      <c r="T865">
        <v>816.67</v>
      </c>
      <c r="U865" s="1091">
        <v>816.67</v>
      </c>
      <c r="V865" s="1091">
        <v>816.67</v>
      </c>
    </row>
    <row r="866" spans="1:22" x14ac:dyDescent="0.25">
      <c r="A866">
        <v>4088200100</v>
      </c>
      <c r="B866" s="1087">
        <v>2</v>
      </c>
      <c r="C866" s="1087">
        <v>5</v>
      </c>
      <c r="D866" s="1088">
        <v>2</v>
      </c>
      <c r="E866" s="1087" t="s">
        <v>2418</v>
      </c>
      <c r="F866" s="1087">
        <v>143</v>
      </c>
      <c r="G866" s="1087" t="s">
        <v>711</v>
      </c>
      <c r="H866" s="1089">
        <v>1</v>
      </c>
      <c r="I866">
        <v>29201</v>
      </c>
      <c r="J866">
        <v>1</v>
      </c>
      <c r="K866">
        <v>2020</v>
      </c>
      <c r="L866" s="1090">
        <v>1</v>
      </c>
      <c r="M866" s="1090">
        <v>1</v>
      </c>
      <c r="N866" t="s">
        <v>2421</v>
      </c>
      <c r="O866">
        <v>13</v>
      </c>
      <c r="P866">
        <v>29114.43</v>
      </c>
      <c r="Q866">
        <v>0</v>
      </c>
      <c r="R866">
        <v>29114.43</v>
      </c>
      <c r="S866">
        <v>0</v>
      </c>
      <c r="T866">
        <v>0</v>
      </c>
      <c r="U866" s="1091">
        <v>0</v>
      </c>
      <c r="V866" s="1091">
        <v>0</v>
      </c>
    </row>
    <row r="867" spans="1:22" x14ac:dyDescent="0.25">
      <c r="A867">
        <v>4088200100</v>
      </c>
      <c r="B867" s="1087">
        <v>2</v>
      </c>
      <c r="C867" s="1087">
        <v>5</v>
      </c>
      <c r="D867" s="1088">
        <v>2</v>
      </c>
      <c r="E867" s="1087" t="s">
        <v>2418</v>
      </c>
      <c r="F867" s="1087">
        <v>143</v>
      </c>
      <c r="G867" s="1087" t="s">
        <v>711</v>
      </c>
      <c r="H867" s="1089">
        <v>1</v>
      </c>
      <c r="I867">
        <v>29401</v>
      </c>
      <c r="J867">
        <v>1</v>
      </c>
      <c r="K867">
        <v>2020</v>
      </c>
      <c r="L867" s="1090">
        <v>2</v>
      </c>
      <c r="M867" s="1090">
        <v>2</v>
      </c>
      <c r="N867" t="s">
        <v>2419</v>
      </c>
      <c r="O867">
        <v>13</v>
      </c>
      <c r="P867">
        <v>11167.34</v>
      </c>
      <c r="Q867">
        <v>0</v>
      </c>
      <c r="R867">
        <v>11167.34</v>
      </c>
      <c r="S867">
        <v>391</v>
      </c>
      <c r="T867">
        <v>391</v>
      </c>
      <c r="U867" s="1091">
        <v>391</v>
      </c>
      <c r="V867" s="1091">
        <v>391</v>
      </c>
    </row>
    <row r="868" spans="1:22" x14ac:dyDescent="0.25">
      <c r="A868">
        <v>4088200100</v>
      </c>
      <c r="B868" s="1087">
        <v>2</v>
      </c>
      <c r="C868" s="1087">
        <v>5</v>
      </c>
      <c r="D868" s="1088">
        <v>2</v>
      </c>
      <c r="E868" s="1087" t="s">
        <v>2418</v>
      </c>
      <c r="F868" s="1087">
        <v>143</v>
      </c>
      <c r="G868" s="1087" t="s">
        <v>711</v>
      </c>
      <c r="H868" s="1089">
        <v>1</v>
      </c>
      <c r="I868">
        <v>29401</v>
      </c>
      <c r="J868">
        <v>1</v>
      </c>
      <c r="K868">
        <v>2020</v>
      </c>
      <c r="L868" s="1090">
        <v>1</v>
      </c>
      <c r="M868" s="1090">
        <v>1</v>
      </c>
      <c r="N868" t="s">
        <v>2421</v>
      </c>
      <c r="O868">
        <v>13</v>
      </c>
      <c r="P868">
        <v>14801.55</v>
      </c>
      <c r="Q868">
        <v>0</v>
      </c>
      <c r="R868">
        <v>14801.55</v>
      </c>
      <c r="S868">
        <v>0</v>
      </c>
      <c r="T868">
        <v>0</v>
      </c>
      <c r="U868" s="1091">
        <v>0</v>
      </c>
      <c r="V868" s="1091">
        <v>0</v>
      </c>
    </row>
    <row r="869" spans="1:22" x14ac:dyDescent="0.25">
      <c r="A869">
        <v>4088200100</v>
      </c>
      <c r="B869" s="1087">
        <v>2</v>
      </c>
      <c r="C869" s="1087">
        <v>5</v>
      </c>
      <c r="D869" s="1088">
        <v>2</v>
      </c>
      <c r="E869" s="1087" t="s">
        <v>2418</v>
      </c>
      <c r="F869" s="1087">
        <v>143</v>
      </c>
      <c r="G869" s="1087" t="s">
        <v>711</v>
      </c>
      <c r="H869" s="1089">
        <v>1</v>
      </c>
      <c r="I869">
        <v>29601</v>
      </c>
      <c r="J869">
        <v>1</v>
      </c>
      <c r="K869">
        <v>2020</v>
      </c>
      <c r="L869" s="1090">
        <v>2</v>
      </c>
      <c r="M869" s="1090">
        <v>2</v>
      </c>
      <c r="N869" t="s">
        <v>2419</v>
      </c>
      <c r="O869">
        <v>13</v>
      </c>
      <c r="P869">
        <v>0</v>
      </c>
      <c r="Q869">
        <v>0</v>
      </c>
      <c r="R869">
        <v>0</v>
      </c>
      <c r="S869">
        <v>0</v>
      </c>
      <c r="T869">
        <v>0</v>
      </c>
      <c r="U869" s="1091">
        <v>0</v>
      </c>
      <c r="V869" s="1091">
        <v>10706.8</v>
      </c>
    </row>
    <row r="870" spans="1:22" x14ac:dyDescent="0.25">
      <c r="A870">
        <v>4088200100</v>
      </c>
      <c r="B870" s="1087">
        <v>2</v>
      </c>
      <c r="C870" s="1087">
        <v>5</v>
      </c>
      <c r="D870" s="1088">
        <v>2</v>
      </c>
      <c r="E870" s="1087" t="s">
        <v>2418</v>
      </c>
      <c r="F870" s="1087">
        <v>143</v>
      </c>
      <c r="G870" s="1087" t="s">
        <v>711</v>
      </c>
      <c r="H870" s="1089">
        <v>1</v>
      </c>
      <c r="I870">
        <v>29601</v>
      </c>
      <c r="J870">
        <v>1</v>
      </c>
      <c r="K870">
        <v>2020</v>
      </c>
      <c r="L870" s="1090">
        <v>2</v>
      </c>
      <c r="M870" s="1090">
        <v>2</v>
      </c>
      <c r="N870" t="s">
        <v>2419</v>
      </c>
      <c r="O870">
        <v>13</v>
      </c>
      <c r="P870">
        <v>0</v>
      </c>
      <c r="Q870">
        <v>0</v>
      </c>
      <c r="R870">
        <v>0</v>
      </c>
      <c r="S870">
        <v>0</v>
      </c>
      <c r="T870">
        <v>0</v>
      </c>
      <c r="U870" s="1091">
        <v>10706.8</v>
      </c>
      <c r="V870" s="1091">
        <v>0</v>
      </c>
    </row>
    <row r="871" spans="1:22" x14ac:dyDescent="0.25">
      <c r="A871">
        <v>4088200100</v>
      </c>
      <c r="B871" s="1087">
        <v>2</v>
      </c>
      <c r="C871" s="1087">
        <v>5</v>
      </c>
      <c r="D871" s="1088">
        <v>2</v>
      </c>
      <c r="E871" s="1087" t="s">
        <v>2418</v>
      </c>
      <c r="F871" s="1087">
        <v>143</v>
      </c>
      <c r="G871" s="1087" t="s">
        <v>711</v>
      </c>
      <c r="H871" s="1089">
        <v>1</v>
      </c>
      <c r="I871">
        <v>29601</v>
      </c>
      <c r="J871">
        <v>1</v>
      </c>
      <c r="K871">
        <v>2020</v>
      </c>
      <c r="L871" s="1090">
        <v>2</v>
      </c>
      <c r="M871" s="1090">
        <v>2</v>
      </c>
      <c r="N871" t="s">
        <v>2419</v>
      </c>
      <c r="O871">
        <v>13</v>
      </c>
      <c r="P871">
        <v>0</v>
      </c>
      <c r="Q871">
        <v>0</v>
      </c>
      <c r="R871">
        <v>0</v>
      </c>
      <c r="S871">
        <v>0</v>
      </c>
      <c r="T871">
        <v>0</v>
      </c>
      <c r="U871" s="1091">
        <v>0</v>
      </c>
      <c r="V871" s="1091">
        <v>0</v>
      </c>
    </row>
    <row r="872" spans="1:22" x14ac:dyDescent="0.25">
      <c r="A872">
        <v>4088200100</v>
      </c>
      <c r="B872" s="1087">
        <v>2</v>
      </c>
      <c r="C872" s="1087">
        <v>5</v>
      </c>
      <c r="D872" s="1088">
        <v>2</v>
      </c>
      <c r="E872" s="1087" t="s">
        <v>2418</v>
      </c>
      <c r="F872" s="1087">
        <v>143</v>
      </c>
      <c r="G872" s="1087" t="s">
        <v>711</v>
      </c>
      <c r="H872" s="1089">
        <v>1</v>
      </c>
      <c r="I872">
        <v>29601</v>
      </c>
      <c r="J872">
        <v>1</v>
      </c>
      <c r="K872">
        <v>2020</v>
      </c>
      <c r="L872" s="1090">
        <v>2</v>
      </c>
      <c r="M872" s="1090">
        <v>2</v>
      </c>
      <c r="N872" t="s">
        <v>2419</v>
      </c>
      <c r="O872">
        <v>13</v>
      </c>
      <c r="P872">
        <v>0</v>
      </c>
      <c r="Q872">
        <v>0</v>
      </c>
      <c r="R872">
        <v>0</v>
      </c>
      <c r="S872">
        <v>0</v>
      </c>
      <c r="T872">
        <v>0</v>
      </c>
      <c r="U872" s="1091">
        <v>0</v>
      </c>
      <c r="V872" s="1091">
        <v>0</v>
      </c>
    </row>
    <row r="873" spans="1:22" x14ac:dyDescent="0.25">
      <c r="A873">
        <v>4088200100</v>
      </c>
      <c r="B873" s="1087">
        <v>2</v>
      </c>
      <c r="C873" s="1087">
        <v>5</v>
      </c>
      <c r="D873" s="1088">
        <v>2</v>
      </c>
      <c r="E873" s="1087" t="s">
        <v>2418</v>
      </c>
      <c r="F873" s="1087">
        <v>143</v>
      </c>
      <c r="G873" s="1087" t="s">
        <v>711</v>
      </c>
      <c r="H873" s="1089">
        <v>1</v>
      </c>
      <c r="I873">
        <v>29601</v>
      </c>
      <c r="J873">
        <v>1</v>
      </c>
      <c r="K873">
        <v>2020</v>
      </c>
      <c r="L873" s="1090">
        <v>2</v>
      </c>
      <c r="M873" s="1090">
        <v>2</v>
      </c>
      <c r="N873" t="s">
        <v>2419</v>
      </c>
      <c r="O873">
        <v>13</v>
      </c>
      <c r="P873">
        <v>0</v>
      </c>
      <c r="Q873">
        <v>0</v>
      </c>
      <c r="R873">
        <v>0</v>
      </c>
      <c r="S873">
        <v>10706.8</v>
      </c>
      <c r="T873">
        <v>10706.8</v>
      </c>
      <c r="U873" s="1091">
        <v>0</v>
      </c>
      <c r="V873" s="1091">
        <v>0</v>
      </c>
    </row>
    <row r="874" spans="1:22" x14ac:dyDescent="0.25">
      <c r="A874">
        <v>4088200100</v>
      </c>
      <c r="B874" s="1087">
        <v>2</v>
      </c>
      <c r="C874" s="1087">
        <v>5</v>
      </c>
      <c r="D874" s="1088">
        <v>2</v>
      </c>
      <c r="E874" s="1087" t="s">
        <v>2418</v>
      </c>
      <c r="F874" s="1087">
        <v>143</v>
      </c>
      <c r="G874" s="1087" t="s">
        <v>711</v>
      </c>
      <c r="H874" s="1089">
        <v>1</v>
      </c>
      <c r="I874">
        <v>29601</v>
      </c>
      <c r="J874">
        <v>1</v>
      </c>
      <c r="K874">
        <v>2020</v>
      </c>
      <c r="L874" s="1090">
        <v>2</v>
      </c>
      <c r="M874" s="1090">
        <v>2</v>
      </c>
      <c r="N874" t="s">
        <v>2419</v>
      </c>
      <c r="O874">
        <v>13</v>
      </c>
      <c r="P874">
        <v>0</v>
      </c>
      <c r="Q874">
        <v>10707</v>
      </c>
      <c r="R874">
        <v>10707</v>
      </c>
      <c r="S874">
        <v>0</v>
      </c>
      <c r="T874">
        <v>0</v>
      </c>
      <c r="U874" s="1091">
        <v>0</v>
      </c>
      <c r="V874" s="1091">
        <v>0</v>
      </c>
    </row>
    <row r="875" spans="1:22" x14ac:dyDescent="0.25">
      <c r="A875">
        <v>4088200100</v>
      </c>
      <c r="B875" s="1087">
        <v>2</v>
      </c>
      <c r="C875" s="1087">
        <v>5</v>
      </c>
      <c r="D875" s="1088">
        <v>2</v>
      </c>
      <c r="E875" s="1087" t="s">
        <v>2418</v>
      </c>
      <c r="F875" s="1087">
        <v>143</v>
      </c>
      <c r="G875" s="1087" t="s">
        <v>711</v>
      </c>
      <c r="H875" s="1089">
        <v>1</v>
      </c>
      <c r="I875">
        <v>29601</v>
      </c>
      <c r="J875">
        <v>1</v>
      </c>
      <c r="K875">
        <v>2020</v>
      </c>
      <c r="L875" s="1090">
        <v>2</v>
      </c>
      <c r="M875" s="1090">
        <v>2</v>
      </c>
      <c r="N875" t="s">
        <v>2419</v>
      </c>
      <c r="O875">
        <v>13</v>
      </c>
      <c r="P875">
        <v>0</v>
      </c>
      <c r="Q875">
        <v>0</v>
      </c>
      <c r="R875">
        <v>0</v>
      </c>
      <c r="S875">
        <v>0</v>
      </c>
      <c r="T875">
        <v>0</v>
      </c>
      <c r="U875" s="1091">
        <v>0</v>
      </c>
      <c r="V875" s="1091">
        <v>11168.48</v>
      </c>
    </row>
    <row r="876" spans="1:22" x14ac:dyDescent="0.25">
      <c r="A876">
        <v>4088200100</v>
      </c>
      <c r="B876" s="1087">
        <v>2</v>
      </c>
      <c r="C876" s="1087">
        <v>5</v>
      </c>
      <c r="D876" s="1088">
        <v>2</v>
      </c>
      <c r="E876" s="1087" t="s">
        <v>2418</v>
      </c>
      <c r="F876" s="1087">
        <v>143</v>
      </c>
      <c r="G876" s="1087" t="s">
        <v>711</v>
      </c>
      <c r="H876" s="1089">
        <v>1</v>
      </c>
      <c r="I876">
        <v>29601</v>
      </c>
      <c r="J876">
        <v>1</v>
      </c>
      <c r="K876">
        <v>2020</v>
      </c>
      <c r="L876" s="1090">
        <v>2</v>
      </c>
      <c r="M876" s="1090">
        <v>2</v>
      </c>
      <c r="N876" t="s">
        <v>2419</v>
      </c>
      <c r="O876">
        <v>13</v>
      </c>
      <c r="P876">
        <v>0</v>
      </c>
      <c r="Q876">
        <v>0</v>
      </c>
      <c r="R876">
        <v>0</v>
      </c>
      <c r="S876">
        <v>0</v>
      </c>
      <c r="T876">
        <v>0</v>
      </c>
      <c r="U876" s="1091">
        <v>11168.48</v>
      </c>
      <c r="V876" s="1091">
        <v>0</v>
      </c>
    </row>
    <row r="877" spans="1:22" x14ac:dyDescent="0.25">
      <c r="A877">
        <v>4088200100</v>
      </c>
      <c r="B877" s="1087">
        <v>2</v>
      </c>
      <c r="C877" s="1087">
        <v>5</v>
      </c>
      <c r="D877" s="1088">
        <v>2</v>
      </c>
      <c r="E877" s="1087" t="s">
        <v>2418</v>
      </c>
      <c r="F877" s="1087">
        <v>143</v>
      </c>
      <c r="G877" s="1087" t="s">
        <v>711</v>
      </c>
      <c r="H877" s="1089">
        <v>1</v>
      </c>
      <c r="I877">
        <v>29601</v>
      </c>
      <c r="J877">
        <v>1</v>
      </c>
      <c r="K877">
        <v>2020</v>
      </c>
      <c r="L877" s="1090">
        <v>2</v>
      </c>
      <c r="M877" s="1090">
        <v>2</v>
      </c>
      <c r="N877" t="s">
        <v>2419</v>
      </c>
      <c r="O877">
        <v>13</v>
      </c>
      <c r="P877">
        <v>0</v>
      </c>
      <c r="Q877">
        <v>0</v>
      </c>
      <c r="R877">
        <v>0</v>
      </c>
      <c r="S877">
        <v>0</v>
      </c>
      <c r="T877">
        <v>0</v>
      </c>
      <c r="U877" s="1091">
        <v>0</v>
      </c>
      <c r="V877" s="1091">
        <v>0</v>
      </c>
    </row>
    <row r="878" spans="1:22" x14ac:dyDescent="0.25">
      <c r="A878">
        <v>4088200100</v>
      </c>
      <c r="B878" s="1087">
        <v>2</v>
      </c>
      <c r="C878" s="1087">
        <v>5</v>
      </c>
      <c r="D878" s="1088">
        <v>2</v>
      </c>
      <c r="E878" s="1087" t="s">
        <v>2418</v>
      </c>
      <c r="F878" s="1087">
        <v>143</v>
      </c>
      <c r="G878" s="1087" t="s">
        <v>711</v>
      </c>
      <c r="H878" s="1089">
        <v>1</v>
      </c>
      <c r="I878">
        <v>29601</v>
      </c>
      <c r="J878">
        <v>1</v>
      </c>
      <c r="K878">
        <v>2020</v>
      </c>
      <c r="L878" s="1090">
        <v>2</v>
      </c>
      <c r="M878" s="1090">
        <v>2</v>
      </c>
      <c r="N878" t="s">
        <v>2419</v>
      </c>
      <c r="O878">
        <v>13</v>
      </c>
      <c r="P878">
        <v>0</v>
      </c>
      <c r="Q878">
        <v>0</v>
      </c>
      <c r="R878">
        <v>0</v>
      </c>
      <c r="S878">
        <v>0</v>
      </c>
      <c r="T878">
        <v>0</v>
      </c>
      <c r="U878" s="1091">
        <v>0</v>
      </c>
      <c r="V878" s="1091">
        <v>0</v>
      </c>
    </row>
    <row r="879" spans="1:22" x14ac:dyDescent="0.25">
      <c r="A879">
        <v>4088200100</v>
      </c>
      <c r="B879" s="1087">
        <v>2</v>
      </c>
      <c r="C879" s="1087">
        <v>5</v>
      </c>
      <c r="D879" s="1088">
        <v>2</v>
      </c>
      <c r="E879" s="1087" t="s">
        <v>2418</v>
      </c>
      <c r="F879" s="1087">
        <v>143</v>
      </c>
      <c r="G879" s="1087" t="s">
        <v>711</v>
      </c>
      <c r="H879" s="1089">
        <v>1</v>
      </c>
      <c r="I879">
        <v>29601</v>
      </c>
      <c r="J879">
        <v>1</v>
      </c>
      <c r="K879">
        <v>2020</v>
      </c>
      <c r="L879" s="1090">
        <v>2</v>
      </c>
      <c r="M879" s="1090">
        <v>2</v>
      </c>
      <c r="N879" t="s">
        <v>2419</v>
      </c>
      <c r="O879">
        <v>13</v>
      </c>
      <c r="P879">
        <v>0</v>
      </c>
      <c r="Q879">
        <v>0</v>
      </c>
      <c r="R879">
        <v>0</v>
      </c>
      <c r="S879">
        <v>11168.48</v>
      </c>
      <c r="T879">
        <v>11168.48</v>
      </c>
      <c r="U879" s="1091">
        <v>0</v>
      </c>
      <c r="V879" s="1091">
        <v>0</v>
      </c>
    </row>
    <row r="880" spans="1:22" x14ac:dyDescent="0.25">
      <c r="A880">
        <v>4088200100</v>
      </c>
      <c r="B880" s="1087">
        <v>2</v>
      </c>
      <c r="C880" s="1087">
        <v>5</v>
      </c>
      <c r="D880" s="1088">
        <v>2</v>
      </c>
      <c r="E880" s="1087" t="s">
        <v>2418</v>
      </c>
      <c r="F880" s="1087">
        <v>143</v>
      </c>
      <c r="G880" s="1087" t="s">
        <v>711</v>
      </c>
      <c r="H880" s="1089">
        <v>1</v>
      </c>
      <c r="I880">
        <v>29601</v>
      </c>
      <c r="J880">
        <v>1</v>
      </c>
      <c r="K880">
        <v>2020</v>
      </c>
      <c r="L880" s="1090">
        <v>2</v>
      </c>
      <c r="M880" s="1090">
        <v>2</v>
      </c>
      <c r="N880" t="s">
        <v>2419</v>
      </c>
      <c r="O880">
        <v>13</v>
      </c>
      <c r="P880">
        <v>0</v>
      </c>
      <c r="Q880">
        <v>11168.48</v>
      </c>
      <c r="R880">
        <v>11168.48</v>
      </c>
      <c r="S880">
        <v>0</v>
      </c>
      <c r="T880">
        <v>0</v>
      </c>
      <c r="U880" s="1091">
        <v>0</v>
      </c>
      <c r="V880" s="1091">
        <v>0</v>
      </c>
    </row>
    <row r="881" spans="1:22" x14ac:dyDescent="0.25">
      <c r="A881">
        <v>4088200100</v>
      </c>
      <c r="B881" s="1087">
        <v>2</v>
      </c>
      <c r="C881" s="1087">
        <v>5</v>
      </c>
      <c r="D881" s="1088">
        <v>2</v>
      </c>
      <c r="E881" s="1087" t="s">
        <v>2418</v>
      </c>
      <c r="F881" s="1087">
        <v>143</v>
      </c>
      <c r="G881" s="1087" t="s">
        <v>711</v>
      </c>
      <c r="H881" s="1089">
        <v>1</v>
      </c>
      <c r="I881">
        <v>29601</v>
      </c>
      <c r="J881">
        <v>1</v>
      </c>
      <c r="K881">
        <v>2020</v>
      </c>
      <c r="L881" s="1090">
        <v>2</v>
      </c>
      <c r="M881" s="1090">
        <v>2</v>
      </c>
      <c r="N881" t="s">
        <v>2419</v>
      </c>
      <c r="O881">
        <v>13</v>
      </c>
      <c r="P881">
        <v>0</v>
      </c>
      <c r="Q881">
        <v>0</v>
      </c>
      <c r="R881">
        <v>0</v>
      </c>
      <c r="S881">
        <v>0</v>
      </c>
      <c r="T881">
        <v>0</v>
      </c>
      <c r="U881" s="1091">
        <v>0</v>
      </c>
      <c r="V881" s="1091">
        <v>6746.79</v>
      </c>
    </row>
    <row r="882" spans="1:22" x14ac:dyDescent="0.25">
      <c r="A882">
        <v>4088200100</v>
      </c>
      <c r="B882" s="1087">
        <v>2</v>
      </c>
      <c r="C882" s="1087">
        <v>5</v>
      </c>
      <c r="D882" s="1088">
        <v>2</v>
      </c>
      <c r="E882" s="1087" t="s">
        <v>2418</v>
      </c>
      <c r="F882" s="1087">
        <v>143</v>
      </c>
      <c r="G882" s="1087" t="s">
        <v>711</v>
      </c>
      <c r="H882" s="1089">
        <v>1</v>
      </c>
      <c r="I882">
        <v>29601</v>
      </c>
      <c r="J882">
        <v>1</v>
      </c>
      <c r="K882">
        <v>2020</v>
      </c>
      <c r="L882" s="1090">
        <v>2</v>
      </c>
      <c r="M882" s="1090">
        <v>2</v>
      </c>
      <c r="N882" t="s">
        <v>2419</v>
      </c>
      <c r="O882">
        <v>13</v>
      </c>
      <c r="P882">
        <v>0</v>
      </c>
      <c r="Q882">
        <v>0</v>
      </c>
      <c r="R882">
        <v>0</v>
      </c>
      <c r="S882">
        <v>0</v>
      </c>
      <c r="T882">
        <v>0</v>
      </c>
      <c r="U882" s="1091">
        <v>6746.79</v>
      </c>
      <c r="V882" s="1091">
        <v>0</v>
      </c>
    </row>
    <row r="883" spans="1:22" x14ac:dyDescent="0.25">
      <c r="A883">
        <v>4088200100</v>
      </c>
      <c r="B883" s="1087">
        <v>2</v>
      </c>
      <c r="C883" s="1087">
        <v>5</v>
      </c>
      <c r="D883" s="1088">
        <v>2</v>
      </c>
      <c r="E883" s="1087" t="s">
        <v>2418</v>
      </c>
      <c r="F883" s="1087">
        <v>143</v>
      </c>
      <c r="G883" s="1087" t="s">
        <v>711</v>
      </c>
      <c r="H883" s="1089">
        <v>1</v>
      </c>
      <c r="I883">
        <v>29601</v>
      </c>
      <c r="J883">
        <v>1</v>
      </c>
      <c r="K883">
        <v>2020</v>
      </c>
      <c r="L883" s="1090">
        <v>2</v>
      </c>
      <c r="M883" s="1090">
        <v>2</v>
      </c>
      <c r="N883" t="s">
        <v>2419</v>
      </c>
      <c r="O883">
        <v>13</v>
      </c>
      <c r="P883">
        <v>0</v>
      </c>
      <c r="Q883">
        <v>0</v>
      </c>
      <c r="R883">
        <v>0</v>
      </c>
      <c r="S883">
        <v>6746.79</v>
      </c>
      <c r="T883">
        <v>6746.79</v>
      </c>
      <c r="U883" s="1091">
        <v>0</v>
      </c>
      <c r="V883" s="1091">
        <v>0</v>
      </c>
    </row>
    <row r="884" spans="1:22" x14ac:dyDescent="0.25">
      <c r="A884">
        <v>4088200100</v>
      </c>
      <c r="B884" s="1087">
        <v>2</v>
      </c>
      <c r="C884" s="1087">
        <v>5</v>
      </c>
      <c r="D884" s="1088">
        <v>2</v>
      </c>
      <c r="E884" s="1087" t="s">
        <v>2418</v>
      </c>
      <c r="F884" s="1087">
        <v>143</v>
      </c>
      <c r="G884" s="1087" t="s">
        <v>711</v>
      </c>
      <c r="H884" s="1089">
        <v>1</v>
      </c>
      <c r="I884">
        <v>29601</v>
      </c>
      <c r="J884">
        <v>1</v>
      </c>
      <c r="K884">
        <v>2020</v>
      </c>
      <c r="L884" s="1090">
        <v>2</v>
      </c>
      <c r="M884" s="1090">
        <v>2</v>
      </c>
      <c r="N884" t="s">
        <v>2419</v>
      </c>
      <c r="O884">
        <v>13</v>
      </c>
      <c r="P884">
        <v>0</v>
      </c>
      <c r="Q884">
        <v>6752.8</v>
      </c>
      <c r="R884">
        <v>6752.8</v>
      </c>
      <c r="S884">
        <v>0</v>
      </c>
      <c r="T884">
        <v>0</v>
      </c>
      <c r="U884" s="1091">
        <v>0</v>
      </c>
      <c r="V884" s="1091">
        <v>0</v>
      </c>
    </row>
    <row r="885" spans="1:22" x14ac:dyDescent="0.25">
      <c r="A885">
        <v>4088200100</v>
      </c>
      <c r="B885" s="1087">
        <v>2</v>
      </c>
      <c r="C885" s="1087">
        <v>5</v>
      </c>
      <c r="D885" s="1088">
        <v>2</v>
      </c>
      <c r="E885" s="1087" t="s">
        <v>2418</v>
      </c>
      <c r="F885" s="1087">
        <v>143</v>
      </c>
      <c r="G885" s="1087" t="s">
        <v>711</v>
      </c>
      <c r="H885" s="1089">
        <v>1</v>
      </c>
      <c r="I885">
        <v>29601</v>
      </c>
      <c r="J885">
        <v>1</v>
      </c>
      <c r="K885">
        <v>2020</v>
      </c>
      <c r="L885" s="1090">
        <v>2</v>
      </c>
      <c r="M885" s="1090">
        <v>2</v>
      </c>
      <c r="N885" t="s">
        <v>2419</v>
      </c>
      <c r="O885">
        <v>13</v>
      </c>
      <c r="P885">
        <v>0</v>
      </c>
      <c r="Q885">
        <v>0</v>
      </c>
      <c r="R885">
        <v>0</v>
      </c>
      <c r="S885">
        <v>0</v>
      </c>
      <c r="T885">
        <v>0</v>
      </c>
      <c r="U885" s="1091">
        <v>0</v>
      </c>
      <c r="V885" s="1091">
        <v>0</v>
      </c>
    </row>
    <row r="886" spans="1:22" x14ac:dyDescent="0.25">
      <c r="A886">
        <v>4088200100</v>
      </c>
      <c r="B886" s="1087">
        <v>2</v>
      </c>
      <c r="C886" s="1087">
        <v>5</v>
      </c>
      <c r="D886" s="1088">
        <v>2</v>
      </c>
      <c r="E886" s="1087" t="s">
        <v>2418</v>
      </c>
      <c r="F886" s="1087">
        <v>143</v>
      </c>
      <c r="G886" s="1087" t="s">
        <v>711</v>
      </c>
      <c r="H886" s="1089">
        <v>1</v>
      </c>
      <c r="I886">
        <v>29601</v>
      </c>
      <c r="J886">
        <v>1</v>
      </c>
      <c r="K886">
        <v>2020</v>
      </c>
      <c r="L886" s="1090">
        <v>2</v>
      </c>
      <c r="M886" s="1090">
        <v>2</v>
      </c>
      <c r="N886" t="s">
        <v>2419</v>
      </c>
      <c r="O886">
        <v>13</v>
      </c>
      <c r="P886">
        <v>0</v>
      </c>
      <c r="Q886">
        <v>0</v>
      </c>
      <c r="R886">
        <v>0</v>
      </c>
      <c r="S886">
        <v>0</v>
      </c>
      <c r="T886">
        <v>0</v>
      </c>
      <c r="U886" s="1091">
        <v>0</v>
      </c>
      <c r="V886" s="1091">
        <v>0</v>
      </c>
    </row>
    <row r="887" spans="1:22" x14ac:dyDescent="0.25">
      <c r="A887">
        <v>4088200100</v>
      </c>
      <c r="B887" s="1087">
        <v>2</v>
      </c>
      <c r="C887" s="1087">
        <v>5</v>
      </c>
      <c r="D887" s="1088">
        <v>2</v>
      </c>
      <c r="E887" s="1087" t="s">
        <v>2418</v>
      </c>
      <c r="F887" s="1087">
        <v>143</v>
      </c>
      <c r="G887" s="1087" t="s">
        <v>711</v>
      </c>
      <c r="H887" s="1089">
        <v>1</v>
      </c>
      <c r="I887">
        <v>29601</v>
      </c>
      <c r="J887">
        <v>1</v>
      </c>
      <c r="K887">
        <v>2020</v>
      </c>
      <c r="L887" s="1090">
        <v>2</v>
      </c>
      <c r="M887" s="1090">
        <v>2</v>
      </c>
      <c r="N887" t="s">
        <v>2419</v>
      </c>
      <c r="O887">
        <v>13</v>
      </c>
      <c r="P887">
        <v>0</v>
      </c>
      <c r="Q887">
        <v>0</v>
      </c>
      <c r="R887">
        <v>0</v>
      </c>
      <c r="S887">
        <v>0</v>
      </c>
      <c r="T887">
        <v>0</v>
      </c>
      <c r="U887" s="1091">
        <v>0</v>
      </c>
      <c r="V887" s="1091">
        <v>18958.580000000002</v>
      </c>
    </row>
    <row r="888" spans="1:22" x14ac:dyDescent="0.25">
      <c r="A888">
        <v>4088200100</v>
      </c>
      <c r="B888" s="1087">
        <v>2</v>
      </c>
      <c r="C888" s="1087">
        <v>5</v>
      </c>
      <c r="D888" s="1088">
        <v>2</v>
      </c>
      <c r="E888" s="1087" t="s">
        <v>2418</v>
      </c>
      <c r="F888" s="1087">
        <v>143</v>
      </c>
      <c r="G888" s="1087" t="s">
        <v>711</v>
      </c>
      <c r="H888" s="1089">
        <v>1</v>
      </c>
      <c r="I888">
        <v>29601</v>
      </c>
      <c r="J888">
        <v>1</v>
      </c>
      <c r="K888">
        <v>2020</v>
      </c>
      <c r="L888" s="1090">
        <v>2</v>
      </c>
      <c r="M888" s="1090">
        <v>2</v>
      </c>
      <c r="N888" t="s">
        <v>2419</v>
      </c>
      <c r="O888">
        <v>13</v>
      </c>
      <c r="P888">
        <v>0</v>
      </c>
      <c r="Q888">
        <v>0</v>
      </c>
      <c r="R888">
        <v>0</v>
      </c>
      <c r="S888">
        <v>0</v>
      </c>
      <c r="T888">
        <v>0</v>
      </c>
      <c r="U888" s="1091">
        <v>18958.580000000002</v>
      </c>
      <c r="V888" s="1091">
        <v>0</v>
      </c>
    </row>
    <row r="889" spans="1:22" x14ac:dyDescent="0.25">
      <c r="A889">
        <v>4088200100</v>
      </c>
      <c r="B889" s="1087">
        <v>2</v>
      </c>
      <c r="C889" s="1087">
        <v>5</v>
      </c>
      <c r="D889" s="1088">
        <v>2</v>
      </c>
      <c r="E889" s="1087" t="s">
        <v>2418</v>
      </c>
      <c r="F889" s="1087">
        <v>143</v>
      </c>
      <c r="G889" s="1087" t="s">
        <v>711</v>
      </c>
      <c r="H889" s="1089">
        <v>1</v>
      </c>
      <c r="I889">
        <v>29601</v>
      </c>
      <c r="J889">
        <v>1</v>
      </c>
      <c r="K889">
        <v>2020</v>
      </c>
      <c r="L889" s="1090">
        <v>2</v>
      </c>
      <c r="M889" s="1090">
        <v>2</v>
      </c>
      <c r="N889" t="s">
        <v>2419</v>
      </c>
      <c r="O889">
        <v>13</v>
      </c>
      <c r="P889">
        <v>0</v>
      </c>
      <c r="Q889">
        <v>0</v>
      </c>
      <c r="R889">
        <v>0</v>
      </c>
      <c r="S889">
        <v>0</v>
      </c>
      <c r="T889">
        <v>0</v>
      </c>
      <c r="U889" s="1091">
        <v>0</v>
      </c>
      <c r="V889" s="1091">
        <v>0</v>
      </c>
    </row>
    <row r="890" spans="1:22" x14ac:dyDescent="0.25">
      <c r="A890">
        <v>4088200100</v>
      </c>
      <c r="B890" s="1087">
        <v>2</v>
      </c>
      <c r="C890" s="1087">
        <v>5</v>
      </c>
      <c r="D890" s="1088">
        <v>2</v>
      </c>
      <c r="E890" s="1087" t="s">
        <v>2418</v>
      </c>
      <c r="F890" s="1087">
        <v>143</v>
      </c>
      <c r="G890" s="1087" t="s">
        <v>711</v>
      </c>
      <c r="H890" s="1089">
        <v>1</v>
      </c>
      <c r="I890">
        <v>29601</v>
      </c>
      <c r="J890">
        <v>1</v>
      </c>
      <c r="K890">
        <v>2020</v>
      </c>
      <c r="L890" s="1090">
        <v>2</v>
      </c>
      <c r="M890" s="1090">
        <v>2</v>
      </c>
      <c r="N890" t="s">
        <v>2419</v>
      </c>
      <c r="O890">
        <v>13</v>
      </c>
      <c r="P890">
        <v>0</v>
      </c>
      <c r="Q890">
        <v>0</v>
      </c>
      <c r="R890">
        <v>0</v>
      </c>
      <c r="S890">
        <v>0</v>
      </c>
      <c r="T890">
        <v>0</v>
      </c>
      <c r="U890" s="1091">
        <v>0</v>
      </c>
      <c r="V890" s="1091">
        <v>0</v>
      </c>
    </row>
    <row r="891" spans="1:22" x14ac:dyDescent="0.25">
      <c r="A891">
        <v>4088200100</v>
      </c>
      <c r="B891" s="1087">
        <v>2</v>
      </c>
      <c r="C891" s="1087">
        <v>5</v>
      </c>
      <c r="D891" s="1088">
        <v>2</v>
      </c>
      <c r="E891" s="1087" t="s">
        <v>2418</v>
      </c>
      <c r="F891" s="1087">
        <v>143</v>
      </c>
      <c r="G891" s="1087" t="s">
        <v>711</v>
      </c>
      <c r="H891" s="1089">
        <v>1</v>
      </c>
      <c r="I891">
        <v>29601</v>
      </c>
      <c r="J891">
        <v>1</v>
      </c>
      <c r="K891">
        <v>2020</v>
      </c>
      <c r="L891" s="1090">
        <v>2</v>
      </c>
      <c r="M891" s="1090">
        <v>2</v>
      </c>
      <c r="N891" t="s">
        <v>2419</v>
      </c>
      <c r="O891">
        <v>13</v>
      </c>
      <c r="P891">
        <v>0</v>
      </c>
      <c r="Q891">
        <v>0</v>
      </c>
      <c r="R891">
        <v>0</v>
      </c>
      <c r="S891">
        <v>18958.580000000002</v>
      </c>
      <c r="T891">
        <v>18958.580000000002</v>
      </c>
      <c r="U891" s="1091">
        <v>0</v>
      </c>
      <c r="V891" s="1091">
        <v>0</v>
      </c>
    </row>
    <row r="892" spans="1:22" x14ac:dyDescent="0.25">
      <c r="A892">
        <v>4088200100</v>
      </c>
      <c r="B892" s="1087">
        <v>2</v>
      </c>
      <c r="C892" s="1087">
        <v>5</v>
      </c>
      <c r="D892" s="1088">
        <v>2</v>
      </c>
      <c r="E892" s="1087" t="s">
        <v>2418</v>
      </c>
      <c r="F892" s="1087">
        <v>143</v>
      </c>
      <c r="G892" s="1087" t="s">
        <v>711</v>
      </c>
      <c r="H892" s="1089">
        <v>1</v>
      </c>
      <c r="I892">
        <v>29601</v>
      </c>
      <c r="J892">
        <v>1</v>
      </c>
      <c r="K892">
        <v>2020</v>
      </c>
      <c r="L892" s="1090">
        <v>2</v>
      </c>
      <c r="M892" s="1090">
        <v>2</v>
      </c>
      <c r="N892" t="s">
        <v>2419</v>
      </c>
      <c r="O892">
        <v>13</v>
      </c>
      <c r="P892">
        <v>0</v>
      </c>
      <c r="Q892">
        <v>18960</v>
      </c>
      <c r="R892">
        <v>18960</v>
      </c>
      <c r="S892">
        <v>0</v>
      </c>
      <c r="T892">
        <v>0</v>
      </c>
      <c r="U892" s="1091">
        <v>0</v>
      </c>
      <c r="V892" s="1091">
        <v>0</v>
      </c>
    </row>
    <row r="893" spans="1:22" x14ac:dyDescent="0.25">
      <c r="A893">
        <v>4088200100</v>
      </c>
      <c r="B893" s="1087">
        <v>2</v>
      </c>
      <c r="C893" s="1087">
        <v>5</v>
      </c>
      <c r="D893" s="1088">
        <v>2</v>
      </c>
      <c r="E893" s="1087" t="s">
        <v>2418</v>
      </c>
      <c r="F893" s="1087">
        <v>143</v>
      </c>
      <c r="G893" s="1087" t="s">
        <v>711</v>
      </c>
      <c r="H893" s="1089">
        <v>1</v>
      </c>
      <c r="I893">
        <v>29601</v>
      </c>
      <c r="J893">
        <v>1</v>
      </c>
      <c r="K893">
        <v>2020</v>
      </c>
      <c r="L893" s="1090">
        <v>2</v>
      </c>
      <c r="M893" s="1090">
        <v>2</v>
      </c>
      <c r="N893" t="s">
        <v>2419</v>
      </c>
      <c r="O893">
        <v>13</v>
      </c>
      <c r="P893">
        <v>55925.17</v>
      </c>
      <c r="Q893">
        <v>-43822.01</v>
      </c>
      <c r="R893">
        <v>12103.16</v>
      </c>
      <c r="S893">
        <v>12077.89</v>
      </c>
      <c r="T893">
        <v>12077.89</v>
      </c>
      <c r="U893" s="1091">
        <v>12077.89</v>
      </c>
      <c r="V893" s="1091">
        <v>12077.89</v>
      </c>
    </row>
    <row r="894" spans="1:22" x14ac:dyDescent="0.25">
      <c r="A894">
        <v>4088200100</v>
      </c>
      <c r="B894" s="1087">
        <v>2</v>
      </c>
      <c r="C894" s="1087">
        <v>5</v>
      </c>
      <c r="D894" s="1088">
        <v>2</v>
      </c>
      <c r="E894" s="1087" t="s">
        <v>2418</v>
      </c>
      <c r="F894" s="1087">
        <v>143</v>
      </c>
      <c r="G894" s="1087" t="s">
        <v>711</v>
      </c>
      <c r="H894" s="1089">
        <v>1</v>
      </c>
      <c r="I894">
        <v>29601</v>
      </c>
      <c r="J894">
        <v>1</v>
      </c>
      <c r="K894">
        <v>2020</v>
      </c>
      <c r="L894" s="1090">
        <v>2</v>
      </c>
      <c r="M894" s="1090">
        <v>2</v>
      </c>
      <c r="N894" t="s">
        <v>2419</v>
      </c>
      <c r="O894">
        <v>13</v>
      </c>
      <c r="P894">
        <v>55925.17</v>
      </c>
      <c r="Q894">
        <v>-36179.449999999997</v>
      </c>
      <c r="R894">
        <v>19745.72</v>
      </c>
      <c r="S894">
        <v>19745.71</v>
      </c>
      <c r="T894">
        <v>19745.71</v>
      </c>
      <c r="U894" s="1091">
        <v>19745.71</v>
      </c>
      <c r="V894" s="1091">
        <v>19745.71</v>
      </c>
    </row>
    <row r="895" spans="1:22" x14ac:dyDescent="0.25">
      <c r="A895">
        <v>4088200100</v>
      </c>
      <c r="B895" s="1087">
        <v>2</v>
      </c>
      <c r="C895" s="1087">
        <v>5</v>
      </c>
      <c r="D895" s="1088">
        <v>2</v>
      </c>
      <c r="E895" s="1087" t="s">
        <v>2418</v>
      </c>
      <c r="F895" s="1087">
        <v>143</v>
      </c>
      <c r="G895" s="1087" t="s">
        <v>711</v>
      </c>
      <c r="H895" s="1089">
        <v>1</v>
      </c>
      <c r="I895">
        <v>29601</v>
      </c>
      <c r="J895">
        <v>1</v>
      </c>
      <c r="K895">
        <v>2020</v>
      </c>
      <c r="L895" s="1090">
        <v>2</v>
      </c>
      <c r="M895" s="1090">
        <v>2</v>
      </c>
      <c r="N895" t="s">
        <v>2419</v>
      </c>
      <c r="O895">
        <v>13</v>
      </c>
      <c r="P895">
        <v>55925.16</v>
      </c>
      <c r="Q895">
        <v>-43999.64</v>
      </c>
      <c r="R895">
        <v>11925.52</v>
      </c>
      <c r="S895">
        <v>11865.05</v>
      </c>
      <c r="T895">
        <v>11865.05</v>
      </c>
      <c r="U895" s="1091">
        <v>11865.05</v>
      </c>
      <c r="V895" s="1091">
        <v>11865.05</v>
      </c>
    </row>
    <row r="896" spans="1:22" x14ac:dyDescent="0.25">
      <c r="A896">
        <v>4088200100</v>
      </c>
      <c r="B896" s="1087">
        <v>2</v>
      </c>
      <c r="C896" s="1087">
        <v>5</v>
      </c>
      <c r="D896" s="1088">
        <v>2</v>
      </c>
      <c r="E896" s="1087" t="s">
        <v>2418</v>
      </c>
      <c r="F896" s="1087">
        <v>143</v>
      </c>
      <c r="G896" s="1087" t="s">
        <v>711</v>
      </c>
      <c r="H896" s="1089">
        <v>1</v>
      </c>
      <c r="I896">
        <v>29801</v>
      </c>
      <c r="J896">
        <v>1</v>
      </c>
      <c r="K896">
        <v>2020</v>
      </c>
      <c r="L896" s="1090">
        <v>2</v>
      </c>
      <c r="M896" s="1090">
        <v>2</v>
      </c>
      <c r="N896" t="s">
        <v>2419</v>
      </c>
      <c r="O896">
        <v>13</v>
      </c>
      <c r="P896">
        <v>20552.650000000001</v>
      </c>
      <c r="Q896">
        <v>-6999</v>
      </c>
      <c r="R896">
        <v>13553.65</v>
      </c>
      <c r="S896">
        <v>0</v>
      </c>
      <c r="T896">
        <v>0</v>
      </c>
      <c r="U896" s="1091">
        <v>0</v>
      </c>
      <c r="V896" s="1091">
        <v>0</v>
      </c>
    </row>
    <row r="897" spans="1:22" x14ac:dyDescent="0.25">
      <c r="A897">
        <v>4088200100</v>
      </c>
      <c r="B897" s="1087">
        <v>2</v>
      </c>
      <c r="C897" s="1087">
        <v>5</v>
      </c>
      <c r="D897" s="1088">
        <v>2</v>
      </c>
      <c r="E897" s="1087" t="s">
        <v>2418</v>
      </c>
      <c r="F897" s="1087">
        <v>143</v>
      </c>
      <c r="G897" s="1087" t="s">
        <v>711</v>
      </c>
      <c r="H897" s="1089">
        <v>1</v>
      </c>
      <c r="I897">
        <v>29801</v>
      </c>
      <c r="J897">
        <v>1</v>
      </c>
      <c r="K897">
        <v>2020</v>
      </c>
      <c r="L897" s="1090">
        <v>2</v>
      </c>
      <c r="M897" s="1090">
        <v>2</v>
      </c>
      <c r="N897" t="s">
        <v>2419</v>
      </c>
      <c r="O897">
        <v>13</v>
      </c>
      <c r="P897">
        <v>0</v>
      </c>
      <c r="Q897">
        <v>0</v>
      </c>
      <c r="R897">
        <v>0</v>
      </c>
      <c r="S897">
        <v>0</v>
      </c>
      <c r="T897">
        <v>0</v>
      </c>
      <c r="U897" s="1091">
        <v>0</v>
      </c>
      <c r="V897" s="1091">
        <v>0</v>
      </c>
    </row>
    <row r="898" spans="1:22" x14ac:dyDescent="0.25">
      <c r="A898">
        <v>4088200100</v>
      </c>
      <c r="B898" s="1087">
        <v>2</v>
      </c>
      <c r="C898" s="1087">
        <v>5</v>
      </c>
      <c r="D898" s="1088">
        <v>2</v>
      </c>
      <c r="E898" s="1087" t="s">
        <v>2418</v>
      </c>
      <c r="F898" s="1087">
        <v>143</v>
      </c>
      <c r="G898" s="1087" t="s">
        <v>711</v>
      </c>
      <c r="H898" s="1089">
        <v>1</v>
      </c>
      <c r="I898">
        <v>29801</v>
      </c>
      <c r="J898">
        <v>1</v>
      </c>
      <c r="K898">
        <v>2020</v>
      </c>
      <c r="L898" s="1090">
        <v>2</v>
      </c>
      <c r="M898" s="1090">
        <v>2</v>
      </c>
      <c r="N898" t="s">
        <v>2419</v>
      </c>
      <c r="O898">
        <v>13</v>
      </c>
      <c r="P898">
        <v>0</v>
      </c>
      <c r="Q898">
        <v>1000</v>
      </c>
      <c r="R898">
        <v>1000</v>
      </c>
      <c r="S898">
        <v>0</v>
      </c>
      <c r="T898">
        <v>0</v>
      </c>
      <c r="U898" s="1091">
        <v>0</v>
      </c>
      <c r="V898" s="1091">
        <v>0</v>
      </c>
    </row>
    <row r="899" spans="1:22" x14ac:dyDescent="0.25">
      <c r="A899">
        <v>4088200100</v>
      </c>
      <c r="B899" s="1087">
        <v>2</v>
      </c>
      <c r="C899" s="1087">
        <v>5</v>
      </c>
      <c r="D899" s="1088">
        <v>2</v>
      </c>
      <c r="E899" s="1087" t="s">
        <v>2418</v>
      </c>
      <c r="F899" s="1087">
        <v>143</v>
      </c>
      <c r="G899" s="1087" t="s">
        <v>711</v>
      </c>
      <c r="H899" s="1089">
        <v>1</v>
      </c>
      <c r="I899">
        <v>29801</v>
      </c>
      <c r="J899">
        <v>1</v>
      </c>
      <c r="K899">
        <v>2020</v>
      </c>
      <c r="L899" s="1090">
        <v>1</v>
      </c>
      <c r="M899" s="1090">
        <v>1</v>
      </c>
      <c r="N899" t="s">
        <v>2421</v>
      </c>
      <c r="O899">
        <v>13</v>
      </c>
      <c r="P899">
        <v>13800.84</v>
      </c>
      <c r="Q899">
        <v>0</v>
      </c>
      <c r="R899">
        <v>13800.84</v>
      </c>
      <c r="S899">
        <v>0</v>
      </c>
      <c r="T899">
        <v>0</v>
      </c>
      <c r="U899" s="1091">
        <v>0</v>
      </c>
      <c r="V899" s="1091">
        <v>0</v>
      </c>
    </row>
    <row r="900" spans="1:22" x14ac:dyDescent="0.25">
      <c r="A900">
        <v>4088200100</v>
      </c>
      <c r="B900" s="1087">
        <v>2</v>
      </c>
      <c r="C900" s="1087">
        <v>5</v>
      </c>
      <c r="D900" s="1088">
        <v>2</v>
      </c>
      <c r="E900" s="1087" t="s">
        <v>2418</v>
      </c>
      <c r="F900" s="1087">
        <v>143</v>
      </c>
      <c r="G900" s="1087" t="s">
        <v>711</v>
      </c>
      <c r="H900" s="1089">
        <v>1</v>
      </c>
      <c r="I900">
        <v>31101</v>
      </c>
      <c r="J900">
        <v>1</v>
      </c>
      <c r="K900">
        <v>2020</v>
      </c>
      <c r="L900" s="1090">
        <v>2</v>
      </c>
      <c r="M900" s="1090">
        <v>2</v>
      </c>
      <c r="N900" t="s">
        <v>2419</v>
      </c>
      <c r="O900">
        <v>13</v>
      </c>
      <c r="P900">
        <v>71398.92</v>
      </c>
      <c r="Q900">
        <v>0</v>
      </c>
      <c r="R900">
        <v>71398.92</v>
      </c>
      <c r="S900">
        <v>56192</v>
      </c>
      <c r="T900">
        <v>56192</v>
      </c>
      <c r="U900" s="1091">
        <v>56192</v>
      </c>
      <c r="V900" s="1091">
        <v>56192</v>
      </c>
    </row>
    <row r="901" spans="1:22" x14ac:dyDescent="0.25">
      <c r="A901">
        <v>4088200100</v>
      </c>
      <c r="B901" s="1087">
        <v>2</v>
      </c>
      <c r="C901" s="1087">
        <v>5</v>
      </c>
      <c r="D901" s="1088">
        <v>2</v>
      </c>
      <c r="E901" s="1087" t="s">
        <v>2418</v>
      </c>
      <c r="F901" s="1087">
        <v>143</v>
      </c>
      <c r="G901" s="1087" t="s">
        <v>711</v>
      </c>
      <c r="H901" s="1089">
        <v>1</v>
      </c>
      <c r="I901">
        <v>31101</v>
      </c>
      <c r="J901">
        <v>1</v>
      </c>
      <c r="K901">
        <v>2020</v>
      </c>
      <c r="L901" s="1090">
        <v>2</v>
      </c>
      <c r="M901" s="1090">
        <v>2</v>
      </c>
      <c r="N901" t="s">
        <v>2419</v>
      </c>
      <c r="O901">
        <v>13</v>
      </c>
      <c r="P901">
        <v>246105.05</v>
      </c>
      <c r="Q901">
        <v>-50000</v>
      </c>
      <c r="R901">
        <v>196105.05</v>
      </c>
      <c r="S901">
        <v>97294</v>
      </c>
      <c r="T901">
        <v>97294</v>
      </c>
      <c r="U901" s="1091">
        <v>97294</v>
      </c>
      <c r="V901" s="1091">
        <v>97294</v>
      </c>
    </row>
    <row r="902" spans="1:22" x14ac:dyDescent="0.25">
      <c r="A902">
        <v>4088200100</v>
      </c>
      <c r="B902" s="1087">
        <v>2</v>
      </c>
      <c r="C902" s="1087">
        <v>5</v>
      </c>
      <c r="D902" s="1088">
        <v>2</v>
      </c>
      <c r="E902" s="1087" t="s">
        <v>2418</v>
      </c>
      <c r="F902" s="1087">
        <v>143</v>
      </c>
      <c r="G902" s="1087" t="s">
        <v>711</v>
      </c>
      <c r="H902" s="1089">
        <v>1</v>
      </c>
      <c r="I902">
        <v>31101</v>
      </c>
      <c r="J902">
        <v>1</v>
      </c>
      <c r="K902">
        <v>2020</v>
      </c>
      <c r="L902" s="1090">
        <v>2</v>
      </c>
      <c r="M902" s="1090">
        <v>2</v>
      </c>
      <c r="N902" t="s">
        <v>2419</v>
      </c>
      <c r="O902">
        <v>13</v>
      </c>
      <c r="P902">
        <v>181493.41</v>
      </c>
      <c r="Q902">
        <v>0</v>
      </c>
      <c r="R902">
        <v>181493.41</v>
      </c>
      <c r="S902">
        <v>88829</v>
      </c>
      <c r="T902">
        <v>88829</v>
      </c>
      <c r="U902" s="1091">
        <v>88829</v>
      </c>
      <c r="V902" s="1091">
        <v>88829</v>
      </c>
    </row>
    <row r="903" spans="1:22" x14ac:dyDescent="0.25">
      <c r="A903">
        <v>4088200100</v>
      </c>
      <c r="B903" s="1087">
        <v>2</v>
      </c>
      <c r="C903" s="1087">
        <v>5</v>
      </c>
      <c r="D903" s="1088">
        <v>2</v>
      </c>
      <c r="E903" s="1087" t="s">
        <v>2418</v>
      </c>
      <c r="F903" s="1087">
        <v>143</v>
      </c>
      <c r="G903" s="1087" t="s">
        <v>711</v>
      </c>
      <c r="H903" s="1089">
        <v>1</v>
      </c>
      <c r="I903">
        <v>31101</v>
      </c>
      <c r="J903">
        <v>1</v>
      </c>
      <c r="K903">
        <v>2020</v>
      </c>
      <c r="L903" s="1090">
        <v>2</v>
      </c>
      <c r="M903" s="1090">
        <v>2</v>
      </c>
      <c r="N903" t="s">
        <v>2419</v>
      </c>
      <c r="O903">
        <v>13</v>
      </c>
      <c r="P903">
        <v>3746</v>
      </c>
      <c r="Q903">
        <v>0</v>
      </c>
      <c r="R903">
        <v>3746</v>
      </c>
      <c r="S903">
        <v>0</v>
      </c>
      <c r="T903">
        <v>0</v>
      </c>
      <c r="U903" s="1091">
        <v>0</v>
      </c>
      <c r="V903" s="1091">
        <v>0</v>
      </c>
    </row>
    <row r="904" spans="1:22" x14ac:dyDescent="0.25">
      <c r="A904">
        <v>4088200100</v>
      </c>
      <c r="B904" s="1087">
        <v>2</v>
      </c>
      <c r="C904" s="1087">
        <v>5</v>
      </c>
      <c r="D904" s="1088">
        <v>2</v>
      </c>
      <c r="E904" s="1087" t="s">
        <v>2418</v>
      </c>
      <c r="F904" s="1087">
        <v>143</v>
      </c>
      <c r="G904" s="1087" t="s">
        <v>711</v>
      </c>
      <c r="H904" s="1089">
        <v>1</v>
      </c>
      <c r="I904">
        <v>31101</v>
      </c>
      <c r="J904">
        <v>1</v>
      </c>
      <c r="K904">
        <v>2020</v>
      </c>
      <c r="L904" s="1090">
        <v>2</v>
      </c>
      <c r="M904" s="1090">
        <v>2</v>
      </c>
      <c r="N904" t="s">
        <v>2419</v>
      </c>
      <c r="O904">
        <v>13</v>
      </c>
      <c r="P904">
        <v>344998.2</v>
      </c>
      <c r="Q904">
        <v>-83057.8</v>
      </c>
      <c r="R904">
        <v>261940.4</v>
      </c>
      <c r="S904">
        <v>156003</v>
      </c>
      <c r="T904">
        <v>156003</v>
      </c>
      <c r="U904" s="1091">
        <v>156003</v>
      </c>
      <c r="V904" s="1091">
        <v>156003</v>
      </c>
    </row>
    <row r="905" spans="1:22" x14ac:dyDescent="0.25">
      <c r="A905">
        <v>4088200100</v>
      </c>
      <c r="B905" s="1087">
        <v>2</v>
      </c>
      <c r="C905" s="1087">
        <v>5</v>
      </c>
      <c r="D905" s="1088">
        <v>2</v>
      </c>
      <c r="E905" s="1087" t="s">
        <v>2418</v>
      </c>
      <c r="F905" s="1087">
        <v>143</v>
      </c>
      <c r="G905" s="1087" t="s">
        <v>711</v>
      </c>
      <c r="H905" s="1089">
        <v>1</v>
      </c>
      <c r="I905">
        <v>31101</v>
      </c>
      <c r="J905">
        <v>1</v>
      </c>
      <c r="K905">
        <v>2020</v>
      </c>
      <c r="L905" s="1090">
        <v>2</v>
      </c>
      <c r="M905" s="1090">
        <v>2</v>
      </c>
      <c r="N905" t="s">
        <v>2419</v>
      </c>
      <c r="O905">
        <v>13</v>
      </c>
      <c r="P905">
        <v>98364.82</v>
      </c>
      <c r="Q905">
        <v>0</v>
      </c>
      <c r="R905">
        <v>98364.82</v>
      </c>
      <c r="S905">
        <v>49451</v>
      </c>
      <c r="T905">
        <v>49451</v>
      </c>
      <c r="U905" s="1091">
        <v>49451</v>
      </c>
      <c r="V905" s="1091">
        <v>49451</v>
      </c>
    </row>
    <row r="906" spans="1:22" x14ac:dyDescent="0.25">
      <c r="A906">
        <v>4088200100</v>
      </c>
      <c r="B906" s="1087">
        <v>2</v>
      </c>
      <c r="C906" s="1087">
        <v>5</v>
      </c>
      <c r="D906" s="1088">
        <v>2</v>
      </c>
      <c r="E906" s="1087" t="s">
        <v>2418</v>
      </c>
      <c r="F906" s="1087">
        <v>143</v>
      </c>
      <c r="G906" s="1087" t="s">
        <v>711</v>
      </c>
      <c r="H906" s="1089">
        <v>1</v>
      </c>
      <c r="I906">
        <v>31101</v>
      </c>
      <c r="J906">
        <v>1</v>
      </c>
      <c r="K906">
        <v>2020</v>
      </c>
      <c r="L906" s="1090">
        <v>2</v>
      </c>
      <c r="M906" s="1090">
        <v>2</v>
      </c>
      <c r="N906" t="s">
        <v>2419</v>
      </c>
      <c r="O906">
        <v>13</v>
      </c>
      <c r="P906">
        <v>173419.41</v>
      </c>
      <c r="Q906">
        <v>0</v>
      </c>
      <c r="R906">
        <v>173419.41</v>
      </c>
      <c r="S906">
        <v>100998</v>
      </c>
      <c r="T906">
        <v>100998</v>
      </c>
      <c r="U906" s="1091">
        <v>100998</v>
      </c>
      <c r="V906" s="1091">
        <v>100998</v>
      </c>
    </row>
    <row r="907" spans="1:22" x14ac:dyDescent="0.25">
      <c r="A907">
        <v>4088200100</v>
      </c>
      <c r="B907" s="1087">
        <v>2</v>
      </c>
      <c r="C907" s="1087">
        <v>5</v>
      </c>
      <c r="D907" s="1088">
        <v>2</v>
      </c>
      <c r="E907" s="1087" t="s">
        <v>2418</v>
      </c>
      <c r="F907" s="1087">
        <v>143</v>
      </c>
      <c r="G907" s="1087" t="s">
        <v>711</v>
      </c>
      <c r="H907" s="1089">
        <v>1</v>
      </c>
      <c r="I907">
        <v>31101</v>
      </c>
      <c r="J907">
        <v>1</v>
      </c>
      <c r="K907">
        <v>2020</v>
      </c>
      <c r="L907" s="1090">
        <v>2</v>
      </c>
      <c r="M907" s="1090">
        <v>2</v>
      </c>
      <c r="N907" t="s">
        <v>2419</v>
      </c>
      <c r="O907">
        <v>13</v>
      </c>
      <c r="P907">
        <v>135834.17000000001</v>
      </c>
      <c r="Q907">
        <v>0</v>
      </c>
      <c r="R907">
        <v>135834.17000000001</v>
      </c>
      <c r="S907">
        <v>59733</v>
      </c>
      <c r="T907">
        <v>59733</v>
      </c>
      <c r="U907" s="1091">
        <v>59733</v>
      </c>
      <c r="V907" s="1091">
        <v>59733</v>
      </c>
    </row>
    <row r="908" spans="1:22" x14ac:dyDescent="0.25">
      <c r="A908">
        <v>4088200100</v>
      </c>
      <c r="B908" s="1087">
        <v>2</v>
      </c>
      <c r="C908" s="1087">
        <v>5</v>
      </c>
      <c r="D908" s="1088">
        <v>2</v>
      </c>
      <c r="E908" s="1087" t="s">
        <v>2418</v>
      </c>
      <c r="F908" s="1087">
        <v>143</v>
      </c>
      <c r="G908" s="1087" t="s">
        <v>711</v>
      </c>
      <c r="H908" s="1089">
        <v>1</v>
      </c>
      <c r="I908">
        <v>31201</v>
      </c>
      <c r="J908">
        <v>1</v>
      </c>
      <c r="K908">
        <v>2020</v>
      </c>
      <c r="L908" s="1090">
        <v>1</v>
      </c>
      <c r="M908" s="1090">
        <v>1</v>
      </c>
      <c r="N908" t="s">
        <v>2421</v>
      </c>
      <c r="O908">
        <v>13</v>
      </c>
      <c r="P908">
        <v>8000</v>
      </c>
      <c r="Q908">
        <v>0</v>
      </c>
      <c r="R908">
        <v>8000</v>
      </c>
      <c r="S908">
        <v>1188.05</v>
      </c>
      <c r="T908">
        <v>1188.05</v>
      </c>
      <c r="U908" s="1091">
        <v>1188.05</v>
      </c>
      <c r="V908" s="1091">
        <v>1188.05</v>
      </c>
    </row>
    <row r="909" spans="1:22" x14ac:dyDescent="0.25">
      <c r="A909">
        <v>4088200100</v>
      </c>
      <c r="B909" s="1087">
        <v>2</v>
      </c>
      <c r="C909" s="1087">
        <v>5</v>
      </c>
      <c r="D909" s="1088">
        <v>2</v>
      </c>
      <c r="E909" s="1087" t="s">
        <v>2418</v>
      </c>
      <c r="F909" s="1087">
        <v>143</v>
      </c>
      <c r="G909" s="1087" t="s">
        <v>711</v>
      </c>
      <c r="H909" s="1089">
        <v>1</v>
      </c>
      <c r="I909">
        <v>31201</v>
      </c>
      <c r="J909">
        <v>1</v>
      </c>
      <c r="K909">
        <v>2020</v>
      </c>
      <c r="L909" s="1090">
        <v>1</v>
      </c>
      <c r="M909" s="1090">
        <v>1</v>
      </c>
      <c r="N909" t="s">
        <v>2421</v>
      </c>
      <c r="O909">
        <v>13</v>
      </c>
      <c r="P909">
        <v>27180.26</v>
      </c>
      <c r="Q909">
        <v>0</v>
      </c>
      <c r="R909">
        <v>27180.26</v>
      </c>
      <c r="S909">
        <v>10495.17</v>
      </c>
      <c r="T909">
        <v>10495.17</v>
      </c>
      <c r="U909" s="1091">
        <v>10495.17</v>
      </c>
      <c r="V909" s="1091">
        <v>10495.17</v>
      </c>
    </row>
    <row r="910" spans="1:22" x14ac:dyDescent="0.25">
      <c r="A910">
        <v>4088200100</v>
      </c>
      <c r="B910" s="1087">
        <v>2</v>
      </c>
      <c r="C910" s="1087">
        <v>5</v>
      </c>
      <c r="D910" s="1088">
        <v>2</v>
      </c>
      <c r="E910" s="1087" t="s">
        <v>2418</v>
      </c>
      <c r="F910" s="1087">
        <v>143</v>
      </c>
      <c r="G910" s="1087" t="s">
        <v>711</v>
      </c>
      <c r="H910" s="1089">
        <v>1</v>
      </c>
      <c r="I910">
        <v>31201</v>
      </c>
      <c r="J910">
        <v>1</v>
      </c>
      <c r="K910">
        <v>2020</v>
      </c>
      <c r="L910" s="1090">
        <v>1</v>
      </c>
      <c r="M910" s="1090">
        <v>1</v>
      </c>
      <c r="N910" t="s">
        <v>2421</v>
      </c>
      <c r="O910">
        <v>13</v>
      </c>
      <c r="P910">
        <v>8000</v>
      </c>
      <c r="Q910">
        <v>0</v>
      </c>
      <c r="R910">
        <v>8000</v>
      </c>
      <c r="S910">
        <v>1808.15</v>
      </c>
      <c r="T910">
        <v>1808.15</v>
      </c>
      <c r="U910" s="1091">
        <v>1808.15</v>
      </c>
      <c r="V910" s="1091">
        <v>1808.15</v>
      </c>
    </row>
    <row r="911" spans="1:22" x14ac:dyDescent="0.25">
      <c r="A911">
        <v>4088200100</v>
      </c>
      <c r="B911" s="1087">
        <v>2</v>
      </c>
      <c r="C911" s="1087">
        <v>5</v>
      </c>
      <c r="D911" s="1088">
        <v>2</v>
      </c>
      <c r="E911" s="1087" t="s">
        <v>2418</v>
      </c>
      <c r="F911" s="1087">
        <v>143</v>
      </c>
      <c r="G911" s="1087" t="s">
        <v>711</v>
      </c>
      <c r="H911" s="1089">
        <v>1</v>
      </c>
      <c r="I911">
        <v>31201</v>
      </c>
      <c r="J911">
        <v>1</v>
      </c>
      <c r="K911">
        <v>2020</v>
      </c>
      <c r="L911" s="1090">
        <v>1</v>
      </c>
      <c r="M911" s="1090">
        <v>1</v>
      </c>
      <c r="N911" t="s">
        <v>2421</v>
      </c>
      <c r="O911">
        <v>13</v>
      </c>
      <c r="P911">
        <v>18000</v>
      </c>
      <c r="Q911">
        <v>0</v>
      </c>
      <c r="R911">
        <v>18000</v>
      </c>
      <c r="S911">
        <v>15339.04</v>
      </c>
      <c r="T911">
        <v>15339.04</v>
      </c>
      <c r="U911" s="1091">
        <v>15339.04</v>
      </c>
      <c r="V911" s="1091">
        <v>15339.04</v>
      </c>
    </row>
    <row r="912" spans="1:22" x14ac:dyDescent="0.25">
      <c r="A912">
        <v>4088200100</v>
      </c>
      <c r="B912" s="1087">
        <v>2</v>
      </c>
      <c r="C912" s="1087">
        <v>5</v>
      </c>
      <c r="D912" s="1088">
        <v>2</v>
      </c>
      <c r="E912" s="1087" t="s">
        <v>2418</v>
      </c>
      <c r="F912" s="1087">
        <v>143</v>
      </c>
      <c r="G912" s="1087" t="s">
        <v>711</v>
      </c>
      <c r="H912" s="1089">
        <v>1</v>
      </c>
      <c r="I912">
        <v>31201</v>
      </c>
      <c r="J912">
        <v>1</v>
      </c>
      <c r="K912">
        <v>2020</v>
      </c>
      <c r="L912" s="1090">
        <v>2</v>
      </c>
      <c r="M912" s="1090">
        <v>2</v>
      </c>
      <c r="N912" t="s">
        <v>2419</v>
      </c>
      <c r="O912">
        <v>13</v>
      </c>
      <c r="P912">
        <v>2180.27</v>
      </c>
      <c r="Q912">
        <v>0</v>
      </c>
      <c r="R912">
        <v>2180.27</v>
      </c>
      <c r="S912">
        <v>0</v>
      </c>
      <c r="T912">
        <v>0</v>
      </c>
      <c r="U912" s="1091">
        <v>0</v>
      </c>
      <c r="V912" s="1091">
        <v>0</v>
      </c>
    </row>
    <row r="913" spans="1:22" x14ac:dyDescent="0.25">
      <c r="A913">
        <v>4088200100</v>
      </c>
      <c r="B913" s="1087">
        <v>2</v>
      </c>
      <c r="C913" s="1087">
        <v>5</v>
      </c>
      <c r="D913" s="1088">
        <v>2</v>
      </c>
      <c r="E913" s="1087" t="s">
        <v>2418</v>
      </c>
      <c r="F913" s="1087">
        <v>143</v>
      </c>
      <c r="G913" s="1087" t="s">
        <v>711</v>
      </c>
      <c r="H913" s="1089">
        <v>1</v>
      </c>
      <c r="I913">
        <v>31201</v>
      </c>
      <c r="J913">
        <v>1</v>
      </c>
      <c r="K913">
        <v>2020</v>
      </c>
      <c r="L913" s="1090">
        <v>1</v>
      </c>
      <c r="M913" s="1090">
        <v>1</v>
      </c>
      <c r="N913" t="s">
        <v>2421</v>
      </c>
      <c r="O913">
        <v>13</v>
      </c>
      <c r="P913">
        <v>15442.63</v>
      </c>
      <c r="Q913">
        <v>0</v>
      </c>
      <c r="R913">
        <v>15442.63</v>
      </c>
      <c r="S913">
        <v>10209.49</v>
      </c>
      <c r="T913">
        <v>10209.49</v>
      </c>
      <c r="U913" s="1091">
        <v>10209.49</v>
      </c>
      <c r="V913" s="1091">
        <v>10209.49</v>
      </c>
    </row>
    <row r="914" spans="1:22" x14ac:dyDescent="0.25">
      <c r="A914">
        <v>4088200100</v>
      </c>
      <c r="B914" s="1087">
        <v>2</v>
      </c>
      <c r="C914" s="1087">
        <v>5</v>
      </c>
      <c r="D914" s="1088">
        <v>2</v>
      </c>
      <c r="E914" s="1087" t="s">
        <v>2418</v>
      </c>
      <c r="F914" s="1087">
        <v>143</v>
      </c>
      <c r="G914" s="1087" t="s">
        <v>711</v>
      </c>
      <c r="H914" s="1089">
        <v>1</v>
      </c>
      <c r="I914">
        <v>31201</v>
      </c>
      <c r="J914">
        <v>1</v>
      </c>
      <c r="K914">
        <v>2020</v>
      </c>
      <c r="L914" s="1090">
        <v>1</v>
      </c>
      <c r="M914" s="1090">
        <v>1</v>
      </c>
      <c r="N914" t="s">
        <v>2421</v>
      </c>
      <c r="O914">
        <v>13</v>
      </c>
      <c r="P914">
        <v>5000</v>
      </c>
      <c r="Q914">
        <v>0</v>
      </c>
      <c r="R914">
        <v>5000</v>
      </c>
      <c r="S914">
        <v>2000</v>
      </c>
      <c r="T914">
        <v>2000</v>
      </c>
      <c r="U914" s="1091">
        <v>2000</v>
      </c>
      <c r="V914" s="1091">
        <v>2000</v>
      </c>
    </row>
    <row r="915" spans="1:22" x14ac:dyDescent="0.25">
      <c r="A915">
        <v>4088200100</v>
      </c>
      <c r="B915" s="1087">
        <v>2</v>
      </c>
      <c r="C915" s="1087">
        <v>5</v>
      </c>
      <c r="D915" s="1088">
        <v>2</v>
      </c>
      <c r="E915" s="1087" t="s">
        <v>2418</v>
      </c>
      <c r="F915" s="1087">
        <v>143</v>
      </c>
      <c r="G915" s="1087" t="s">
        <v>711</v>
      </c>
      <c r="H915" s="1089">
        <v>1</v>
      </c>
      <c r="I915">
        <v>31301</v>
      </c>
      <c r="J915">
        <v>1</v>
      </c>
      <c r="K915">
        <v>2020</v>
      </c>
      <c r="L915" s="1090">
        <v>2</v>
      </c>
      <c r="M915" s="1090">
        <v>2</v>
      </c>
      <c r="N915" t="s">
        <v>2419</v>
      </c>
      <c r="O915">
        <v>13</v>
      </c>
      <c r="P915">
        <v>15000</v>
      </c>
      <c r="Q915">
        <v>0</v>
      </c>
      <c r="R915">
        <v>15000</v>
      </c>
      <c r="S915">
        <v>4732.76</v>
      </c>
      <c r="T915">
        <v>4732.76</v>
      </c>
      <c r="U915" s="1091">
        <v>4732.76</v>
      </c>
      <c r="V915" s="1091">
        <v>4732.76</v>
      </c>
    </row>
    <row r="916" spans="1:22" x14ac:dyDescent="0.25">
      <c r="A916">
        <v>4088200100</v>
      </c>
      <c r="B916" s="1087">
        <v>2</v>
      </c>
      <c r="C916" s="1087">
        <v>5</v>
      </c>
      <c r="D916" s="1088">
        <v>2</v>
      </c>
      <c r="E916" s="1087" t="s">
        <v>2418</v>
      </c>
      <c r="F916" s="1087">
        <v>143</v>
      </c>
      <c r="G916" s="1087" t="s">
        <v>711</v>
      </c>
      <c r="H916" s="1089">
        <v>1</v>
      </c>
      <c r="I916">
        <v>31301</v>
      </c>
      <c r="J916">
        <v>1</v>
      </c>
      <c r="K916">
        <v>2020</v>
      </c>
      <c r="L916" s="1090">
        <v>2</v>
      </c>
      <c r="M916" s="1090">
        <v>2</v>
      </c>
      <c r="N916" t="s">
        <v>2419</v>
      </c>
      <c r="O916">
        <v>13</v>
      </c>
      <c r="P916">
        <v>14000</v>
      </c>
      <c r="Q916">
        <v>13000</v>
      </c>
      <c r="R916">
        <v>27000</v>
      </c>
      <c r="S916">
        <v>25062</v>
      </c>
      <c r="T916">
        <v>25062</v>
      </c>
      <c r="U916" s="1091">
        <v>25062</v>
      </c>
      <c r="V916" s="1091">
        <v>25062</v>
      </c>
    </row>
    <row r="917" spans="1:22" x14ac:dyDescent="0.25">
      <c r="A917">
        <v>4088200100</v>
      </c>
      <c r="B917" s="1087">
        <v>2</v>
      </c>
      <c r="C917" s="1087">
        <v>5</v>
      </c>
      <c r="D917" s="1088">
        <v>2</v>
      </c>
      <c r="E917" s="1087" t="s">
        <v>2418</v>
      </c>
      <c r="F917" s="1087">
        <v>143</v>
      </c>
      <c r="G917" s="1087" t="s">
        <v>711</v>
      </c>
      <c r="H917" s="1089">
        <v>1</v>
      </c>
      <c r="I917">
        <v>31301</v>
      </c>
      <c r="J917">
        <v>1</v>
      </c>
      <c r="K917">
        <v>2020</v>
      </c>
      <c r="L917" s="1090">
        <v>2</v>
      </c>
      <c r="M917" s="1090">
        <v>2</v>
      </c>
      <c r="N917" t="s">
        <v>2419</v>
      </c>
      <c r="O917">
        <v>13</v>
      </c>
      <c r="P917">
        <v>50000</v>
      </c>
      <c r="Q917">
        <v>0</v>
      </c>
      <c r="R917">
        <v>50000</v>
      </c>
      <c r="S917">
        <v>33981</v>
      </c>
      <c r="T917">
        <v>33981</v>
      </c>
      <c r="U917" s="1091">
        <v>33981</v>
      </c>
      <c r="V917" s="1091">
        <v>33981</v>
      </c>
    </row>
    <row r="918" spans="1:22" x14ac:dyDescent="0.25">
      <c r="A918">
        <v>4088200100</v>
      </c>
      <c r="B918" s="1087">
        <v>2</v>
      </c>
      <c r="C918" s="1087">
        <v>5</v>
      </c>
      <c r="D918" s="1088">
        <v>2</v>
      </c>
      <c r="E918" s="1087" t="s">
        <v>2418</v>
      </c>
      <c r="F918" s="1087">
        <v>143</v>
      </c>
      <c r="G918" s="1087" t="s">
        <v>711</v>
      </c>
      <c r="H918" s="1089">
        <v>1</v>
      </c>
      <c r="I918">
        <v>31301</v>
      </c>
      <c r="J918">
        <v>1</v>
      </c>
      <c r="K918">
        <v>2020</v>
      </c>
      <c r="L918" s="1090">
        <v>2</v>
      </c>
      <c r="M918" s="1090">
        <v>2</v>
      </c>
      <c r="N918" t="s">
        <v>2419</v>
      </c>
      <c r="O918">
        <v>13</v>
      </c>
      <c r="P918">
        <v>15000</v>
      </c>
      <c r="Q918">
        <v>0</v>
      </c>
      <c r="R918">
        <v>15000</v>
      </c>
      <c r="S918">
        <v>304</v>
      </c>
      <c r="T918">
        <v>304</v>
      </c>
      <c r="U918" s="1091">
        <v>304</v>
      </c>
      <c r="V918" s="1091">
        <v>304</v>
      </c>
    </row>
    <row r="919" spans="1:22" x14ac:dyDescent="0.25">
      <c r="A919">
        <v>4088200100</v>
      </c>
      <c r="B919" s="1087">
        <v>2</v>
      </c>
      <c r="C919" s="1087">
        <v>5</v>
      </c>
      <c r="D919" s="1088">
        <v>2</v>
      </c>
      <c r="E919" s="1087" t="s">
        <v>2418</v>
      </c>
      <c r="F919" s="1087">
        <v>143</v>
      </c>
      <c r="G919" s="1087" t="s">
        <v>711</v>
      </c>
      <c r="H919" s="1089">
        <v>1</v>
      </c>
      <c r="I919">
        <v>31301</v>
      </c>
      <c r="J919">
        <v>1</v>
      </c>
      <c r="K919">
        <v>2020</v>
      </c>
      <c r="L919" s="1090">
        <v>2</v>
      </c>
      <c r="M919" s="1090">
        <v>2</v>
      </c>
      <c r="N919" t="s">
        <v>2419</v>
      </c>
      <c r="O919">
        <v>13</v>
      </c>
      <c r="P919">
        <v>15000</v>
      </c>
      <c r="Q919">
        <v>0</v>
      </c>
      <c r="R919">
        <v>15000</v>
      </c>
      <c r="S919">
        <v>0</v>
      </c>
      <c r="T919">
        <v>0</v>
      </c>
      <c r="U919" s="1091">
        <v>0</v>
      </c>
      <c r="V919" s="1091">
        <v>0</v>
      </c>
    </row>
    <row r="920" spans="1:22" x14ac:dyDescent="0.25">
      <c r="A920">
        <v>4088200100</v>
      </c>
      <c r="B920" s="1087">
        <v>2</v>
      </c>
      <c r="C920" s="1087">
        <v>5</v>
      </c>
      <c r="D920" s="1088">
        <v>2</v>
      </c>
      <c r="E920" s="1087" t="s">
        <v>2418</v>
      </c>
      <c r="F920" s="1087">
        <v>143</v>
      </c>
      <c r="G920" s="1087" t="s">
        <v>711</v>
      </c>
      <c r="H920" s="1089">
        <v>1</v>
      </c>
      <c r="I920">
        <v>31301</v>
      </c>
      <c r="J920">
        <v>1</v>
      </c>
      <c r="K920">
        <v>2020</v>
      </c>
      <c r="L920" s="1090">
        <v>2</v>
      </c>
      <c r="M920" s="1090">
        <v>2</v>
      </c>
      <c r="N920" t="s">
        <v>2419</v>
      </c>
      <c r="O920">
        <v>13</v>
      </c>
      <c r="P920">
        <v>13000</v>
      </c>
      <c r="Q920">
        <v>-5000</v>
      </c>
      <c r="R920">
        <v>8000</v>
      </c>
      <c r="S920">
        <v>1331</v>
      </c>
      <c r="T920">
        <v>1331</v>
      </c>
      <c r="U920" s="1091">
        <v>1331</v>
      </c>
      <c r="V920" s="1091">
        <v>1331</v>
      </c>
    </row>
    <row r="921" spans="1:22" x14ac:dyDescent="0.25">
      <c r="A921">
        <v>4088200100</v>
      </c>
      <c r="B921" s="1087">
        <v>2</v>
      </c>
      <c r="C921" s="1087">
        <v>5</v>
      </c>
      <c r="D921" s="1088">
        <v>2</v>
      </c>
      <c r="E921" s="1087" t="s">
        <v>2418</v>
      </c>
      <c r="F921" s="1087">
        <v>143</v>
      </c>
      <c r="G921" s="1087" t="s">
        <v>711</v>
      </c>
      <c r="H921" s="1089">
        <v>1</v>
      </c>
      <c r="I921">
        <v>31301</v>
      </c>
      <c r="J921">
        <v>1</v>
      </c>
      <c r="K921">
        <v>2020</v>
      </c>
      <c r="L921" s="1090">
        <v>2</v>
      </c>
      <c r="M921" s="1090">
        <v>2</v>
      </c>
      <c r="N921" t="s">
        <v>2419</v>
      </c>
      <c r="O921">
        <v>13</v>
      </c>
      <c r="P921">
        <v>16011.73</v>
      </c>
      <c r="Q921">
        <v>-8000</v>
      </c>
      <c r="R921">
        <v>8011.73</v>
      </c>
      <c r="S921">
        <v>1171.52</v>
      </c>
      <c r="T921">
        <v>1171.52</v>
      </c>
      <c r="U921" s="1091">
        <v>1171.52</v>
      </c>
      <c r="V921" s="1091">
        <v>1171.52</v>
      </c>
    </row>
    <row r="922" spans="1:22" x14ac:dyDescent="0.25">
      <c r="A922">
        <v>4088200100</v>
      </c>
      <c r="B922" s="1087">
        <v>2</v>
      </c>
      <c r="C922" s="1087">
        <v>5</v>
      </c>
      <c r="D922" s="1088">
        <v>2</v>
      </c>
      <c r="E922" s="1087" t="s">
        <v>2418</v>
      </c>
      <c r="F922" s="1087">
        <v>143</v>
      </c>
      <c r="G922" s="1087" t="s">
        <v>711</v>
      </c>
      <c r="H922" s="1089">
        <v>1</v>
      </c>
      <c r="I922">
        <v>31401</v>
      </c>
      <c r="J922">
        <v>1</v>
      </c>
      <c r="K922">
        <v>2020</v>
      </c>
      <c r="L922" s="1090">
        <v>2</v>
      </c>
      <c r="M922" s="1090">
        <v>2</v>
      </c>
      <c r="N922" t="s">
        <v>2419</v>
      </c>
      <c r="O922">
        <v>13</v>
      </c>
      <c r="P922">
        <v>23298.57</v>
      </c>
      <c r="Q922">
        <v>-15219.83</v>
      </c>
      <c r="R922">
        <v>8078.74</v>
      </c>
      <c r="S922">
        <v>7126.37</v>
      </c>
      <c r="T922">
        <v>7126.37</v>
      </c>
      <c r="U922" s="1091">
        <v>7126.37</v>
      </c>
      <c r="V922" s="1091">
        <v>7126.37</v>
      </c>
    </row>
    <row r="923" spans="1:22" x14ac:dyDescent="0.25">
      <c r="A923">
        <v>4088200100</v>
      </c>
      <c r="B923" s="1087">
        <v>2</v>
      </c>
      <c r="C923" s="1087">
        <v>5</v>
      </c>
      <c r="D923" s="1088">
        <v>2</v>
      </c>
      <c r="E923" s="1087" t="s">
        <v>2418</v>
      </c>
      <c r="F923" s="1087">
        <v>143</v>
      </c>
      <c r="G923" s="1087" t="s">
        <v>711</v>
      </c>
      <c r="H923" s="1089">
        <v>1</v>
      </c>
      <c r="I923">
        <v>31401</v>
      </c>
      <c r="J923">
        <v>1</v>
      </c>
      <c r="K923">
        <v>2020</v>
      </c>
      <c r="L923" s="1090">
        <v>2</v>
      </c>
      <c r="M923" s="1090">
        <v>2</v>
      </c>
      <c r="N923" t="s">
        <v>2419</v>
      </c>
      <c r="O923">
        <v>13</v>
      </c>
      <c r="P923">
        <v>4787.87</v>
      </c>
      <c r="Q923">
        <v>0</v>
      </c>
      <c r="R923">
        <v>4787.87</v>
      </c>
      <c r="S923">
        <v>3843</v>
      </c>
      <c r="T923">
        <v>3843</v>
      </c>
      <c r="U923" s="1091">
        <v>3843</v>
      </c>
      <c r="V923" s="1091">
        <v>3843</v>
      </c>
    </row>
    <row r="924" spans="1:22" x14ac:dyDescent="0.25">
      <c r="A924">
        <v>4088200100</v>
      </c>
      <c r="B924" s="1087">
        <v>2</v>
      </c>
      <c r="C924" s="1087">
        <v>5</v>
      </c>
      <c r="D924" s="1088">
        <v>2</v>
      </c>
      <c r="E924" s="1087" t="s">
        <v>2418</v>
      </c>
      <c r="F924" s="1087">
        <v>143</v>
      </c>
      <c r="G924" s="1087" t="s">
        <v>711</v>
      </c>
      <c r="H924" s="1089">
        <v>1</v>
      </c>
      <c r="I924">
        <v>31401</v>
      </c>
      <c r="J924">
        <v>1</v>
      </c>
      <c r="K924">
        <v>2020</v>
      </c>
      <c r="L924" s="1090">
        <v>2</v>
      </c>
      <c r="M924" s="1090">
        <v>2</v>
      </c>
      <c r="N924" t="s">
        <v>2419</v>
      </c>
      <c r="O924">
        <v>13</v>
      </c>
      <c r="P924">
        <v>28501.45</v>
      </c>
      <c r="Q924">
        <v>-18000</v>
      </c>
      <c r="R924">
        <v>10501.45</v>
      </c>
      <c r="S924">
        <v>9340.26</v>
      </c>
      <c r="T924">
        <v>9340.26</v>
      </c>
      <c r="U924" s="1091">
        <v>9340.26</v>
      </c>
      <c r="V924" s="1091">
        <v>9340.26</v>
      </c>
    </row>
    <row r="925" spans="1:22" x14ac:dyDescent="0.25">
      <c r="A925">
        <v>4088200100</v>
      </c>
      <c r="B925" s="1087">
        <v>2</v>
      </c>
      <c r="C925" s="1087">
        <v>5</v>
      </c>
      <c r="D925" s="1088">
        <v>2</v>
      </c>
      <c r="E925" s="1087" t="s">
        <v>2418</v>
      </c>
      <c r="F925" s="1087">
        <v>143</v>
      </c>
      <c r="G925" s="1087" t="s">
        <v>711</v>
      </c>
      <c r="H925" s="1089">
        <v>1</v>
      </c>
      <c r="I925">
        <v>31401</v>
      </c>
      <c r="J925">
        <v>1</v>
      </c>
      <c r="K925">
        <v>2020</v>
      </c>
      <c r="L925" s="1090">
        <v>2</v>
      </c>
      <c r="M925" s="1090">
        <v>2</v>
      </c>
      <c r="N925" t="s">
        <v>2419</v>
      </c>
      <c r="O925">
        <v>13</v>
      </c>
      <c r="P925">
        <v>8384.34</v>
      </c>
      <c r="Q925">
        <v>0</v>
      </c>
      <c r="R925">
        <v>8384.34</v>
      </c>
      <c r="S925">
        <v>2103.81</v>
      </c>
      <c r="T925">
        <v>2103.81</v>
      </c>
      <c r="U925" s="1091">
        <v>2103.81</v>
      </c>
      <c r="V925" s="1091">
        <v>2103.81</v>
      </c>
    </row>
    <row r="926" spans="1:22" x14ac:dyDescent="0.25">
      <c r="A926">
        <v>4088200100</v>
      </c>
      <c r="B926" s="1087">
        <v>2</v>
      </c>
      <c r="C926" s="1087">
        <v>5</v>
      </c>
      <c r="D926" s="1088">
        <v>2</v>
      </c>
      <c r="E926" s="1087" t="s">
        <v>2418</v>
      </c>
      <c r="F926" s="1087">
        <v>143</v>
      </c>
      <c r="G926" s="1087" t="s">
        <v>711</v>
      </c>
      <c r="H926" s="1089">
        <v>1</v>
      </c>
      <c r="I926">
        <v>31401</v>
      </c>
      <c r="J926">
        <v>1</v>
      </c>
      <c r="K926">
        <v>2020</v>
      </c>
      <c r="L926" s="1090">
        <v>2</v>
      </c>
      <c r="M926" s="1090">
        <v>2</v>
      </c>
      <c r="N926" t="s">
        <v>2419</v>
      </c>
      <c r="O926">
        <v>13</v>
      </c>
      <c r="P926">
        <v>28402.26</v>
      </c>
      <c r="Q926">
        <v>-18000</v>
      </c>
      <c r="R926">
        <v>10402.26</v>
      </c>
      <c r="S926">
        <v>10381.65</v>
      </c>
      <c r="T926">
        <v>10381.65</v>
      </c>
      <c r="U926" s="1091">
        <v>10381.65</v>
      </c>
      <c r="V926" s="1091">
        <v>10381.65</v>
      </c>
    </row>
    <row r="927" spans="1:22" x14ac:dyDescent="0.25">
      <c r="A927">
        <v>4088200100</v>
      </c>
      <c r="B927" s="1087">
        <v>2</v>
      </c>
      <c r="C927" s="1087">
        <v>5</v>
      </c>
      <c r="D927" s="1088">
        <v>2</v>
      </c>
      <c r="E927" s="1087" t="s">
        <v>2418</v>
      </c>
      <c r="F927" s="1087">
        <v>143</v>
      </c>
      <c r="G927" s="1087" t="s">
        <v>711</v>
      </c>
      <c r="H927" s="1089">
        <v>1</v>
      </c>
      <c r="I927">
        <v>31401</v>
      </c>
      <c r="J927">
        <v>1</v>
      </c>
      <c r="K927">
        <v>2020</v>
      </c>
      <c r="L927" s="1090">
        <v>2</v>
      </c>
      <c r="M927" s="1090">
        <v>2</v>
      </c>
      <c r="N927" t="s">
        <v>2419</v>
      </c>
      <c r="O927">
        <v>13</v>
      </c>
      <c r="P927">
        <v>14855.14</v>
      </c>
      <c r="Q927">
        <v>2000</v>
      </c>
      <c r="R927">
        <v>16855.14</v>
      </c>
      <c r="S927">
        <v>7149.54</v>
      </c>
      <c r="T927">
        <v>7149.54</v>
      </c>
      <c r="U927" s="1091">
        <v>7149.54</v>
      </c>
      <c r="V927" s="1091">
        <v>7149.54</v>
      </c>
    </row>
    <row r="928" spans="1:22" x14ac:dyDescent="0.25">
      <c r="A928">
        <v>4088200100</v>
      </c>
      <c r="B928" s="1087">
        <v>2</v>
      </c>
      <c r="C928" s="1087">
        <v>5</v>
      </c>
      <c r="D928" s="1088">
        <v>2</v>
      </c>
      <c r="E928" s="1087" t="s">
        <v>2418</v>
      </c>
      <c r="F928" s="1087">
        <v>143</v>
      </c>
      <c r="G928" s="1087" t="s">
        <v>711</v>
      </c>
      <c r="H928" s="1089">
        <v>1</v>
      </c>
      <c r="I928">
        <v>31401</v>
      </c>
      <c r="J928">
        <v>1</v>
      </c>
      <c r="K928">
        <v>2020</v>
      </c>
      <c r="L928" s="1090">
        <v>2</v>
      </c>
      <c r="M928" s="1090">
        <v>2</v>
      </c>
      <c r="N928" t="s">
        <v>2419</v>
      </c>
      <c r="O928">
        <v>13</v>
      </c>
      <c r="P928">
        <v>29595.84</v>
      </c>
      <c r="Q928">
        <v>-18000</v>
      </c>
      <c r="R928">
        <v>11595.84</v>
      </c>
      <c r="S928">
        <v>9048.56</v>
      </c>
      <c r="T928">
        <v>9048.56</v>
      </c>
      <c r="U928" s="1091">
        <v>9048.56</v>
      </c>
      <c r="V928" s="1091">
        <v>9048.56</v>
      </c>
    </row>
    <row r="929" spans="1:22" x14ac:dyDescent="0.25">
      <c r="A929">
        <v>4088200100</v>
      </c>
      <c r="B929" s="1087">
        <v>2</v>
      </c>
      <c r="C929" s="1087">
        <v>5</v>
      </c>
      <c r="D929" s="1088">
        <v>2</v>
      </c>
      <c r="E929" s="1087" t="s">
        <v>2418</v>
      </c>
      <c r="F929" s="1087">
        <v>143</v>
      </c>
      <c r="G929" s="1087" t="s">
        <v>711</v>
      </c>
      <c r="H929" s="1089">
        <v>1</v>
      </c>
      <c r="I929">
        <v>31401</v>
      </c>
      <c r="J929">
        <v>1</v>
      </c>
      <c r="K929">
        <v>2020</v>
      </c>
      <c r="L929" s="1090">
        <v>2</v>
      </c>
      <c r="M929" s="1090">
        <v>2</v>
      </c>
      <c r="N929" t="s">
        <v>2419</v>
      </c>
      <c r="O929">
        <v>13</v>
      </c>
      <c r="P929">
        <v>22574.42</v>
      </c>
      <c r="Q929">
        <v>-11522.62</v>
      </c>
      <c r="R929">
        <v>11051.8</v>
      </c>
      <c r="S929">
        <v>9068.25</v>
      </c>
      <c r="T929">
        <v>9068.25</v>
      </c>
      <c r="U929" s="1091">
        <v>9068.25</v>
      </c>
      <c r="V929" s="1091">
        <v>9068.25</v>
      </c>
    </row>
    <row r="930" spans="1:22" x14ac:dyDescent="0.25">
      <c r="A930">
        <v>4088200100</v>
      </c>
      <c r="B930" s="1087">
        <v>2</v>
      </c>
      <c r="C930" s="1087">
        <v>5</v>
      </c>
      <c r="D930" s="1088">
        <v>2</v>
      </c>
      <c r="E930" s="1087" t="s">
        <v>2418</v>
      </c>
      <c r="F930" s="1087">
        <v>143</v>
      </c>
      <c r="G930" s="1087" t="s">
        <v>711</v>
      </c>
      <c r="H930" s="1089">
        <v>1</v>
      </c>
      <c r="I930">
        <v>31701</v>
      </c>
      <c r="J930">
        <v>1</v>
      </c>
      <c r="K930">
        <v>2020</v>
      </c>
      <c r="L930" s="1090">
        <v>2</v>
      </c>
      <c r="M930" s="1090">
        <v>2</v>
      </c>
      <c r="N930" t="s">
        <v>2419</v>
      </c>
      <c r="O930">
        <v>13</v>
      </c>
      <c r="P930">
        <v>9236.64</v>
      </c>
      <c r="Q930">
        <v>0</v>
      </c>
      <c r="R930">
        <v>9236.64</v>
      </c>
      <c r="S930">
        <v>2824.27</v>
      </c>
      <c r="T930">
        <v>2824.27</v>
      </c>
      <c r="U930" s="1091">
        <v>2824.27</v>
      </c>
      <c r="V930" s="1091">
        <v>2824.27</v>
      </c>
    </row>
    <row r="931" spans="1:22" x14ac:dyDescent="0.25">
      <c r="A931">
        <v>4088200100</v>
      </c>
      <c r="B931" s="1087">
        <v>2</v>
      </c>
      <c r="C931" s="1087">
        <v>5</v>
      </c>
      <c r="D931" s="1088">
        <v>2</v>
      </c>
      <c r="E931" s="1087" t="s">
        <v>2418</v>
      </c>
      <c r="F931" s="1087">
        <v>143</v>
      </c>
      <c r="G931" s="1087" t="s">
        <v>711</v>
      </c>
      <c r="H931" s="1089">
        <v>1</v>
      </c>
      <c r="I931">
        <v>31701</v>
      </c>
      <c r="J931">
        <v>1</v>
      </c>
      <c r="K931">
        <v>2020</v>
      </c>
      <c r="L931" s="1090">
        <v>2</v>
      </c>
      <c r="M931" s="1090">
        <v>2</v>
      </c>
      <c r="N931" t="s">
        <v>2419</v>
      </c>
      <c r="O931">
        <v>13</v>
      </c>
      <c r="P931">
        <v>47462.8</v>
      </c>
      <c r="Q931">
        <v>-6001</v>
      </c>
      <c r="R931">
        <v>41461.800000000003</v>
      </c>
      <c r="S931">
        <v>13902.43</v>
      </c>
      <c r="T931">
        <v>13902.43</v>
      </c>
      <c r="U931" s="1091">
        <v>13902.43</v>
      </c>
      <c r="V931" s="1091">
        <v>13902.43</v>
      </c>
    </row>
    <row r="932" spans="1:22" x14ac:dyDescent="0.25">
      <c r="A932">
        <v>4088200100</v>
      </c>
      <c r="B932" s="1087">
        <v>2</v>
      </c>
      <c r="C932" s="1087">
        <v>5</v>
      </c>
      <c r="D932" s="1088">
        <v>2</v>
      </c>
      <c r="E932" s="1087" t="s">
        <v>2418</v>
      </c>
      <c r="F932" s="1087">
        <v>143</v>
      </c>
      <c r="G932" s="1087" t="s">
        <v>711</v>
      </c>
      <c r="H932" s="1089">
        <v>1</v>
      </c>
      <c r="I932">
        <v>31701</v>
      </c>
      <c r="J932">
        <v>1</v>
      </c>
      <c r="K932">
        <v>2020</v>
      </c>
      <c r="L932" s="1090">
        <v>2</v>
      </c>
      <c r="M932" s="1090">
        <v>2</v>
      </c>
      <c r="N932" t="s">
        <v>2419</v>
      </c>
      <c r="O932">
        <v>13</v>
      </c>
      <c r="P932">
        <v>31294.46</v>
      </c>
      <c r="Q932">
        <v>0</v>
      </c>
      <c r="R932">
        <v>31294.46</v>
      </c>
      <c r="S932">
        <v>14647.67</v>
      </c>
      <c r="T932">
        <v>14647.67</v>
      </c>
      <c r="U932" s="1091">
        <v>14647.67</v>
      </c>
      <c r="V932" s="1091">
        <v>14647.67</v>
      </c>
    </row>
    <row r="933" spans="1:22" x14ac:dyDescent="0.25">
      <c r="A933">
        <v>4088200100</v>
      </c>
      <c r="B933" s="1087">
        <v>2</v>
      </c>
      <c r="C933" s="1087">
        <v>5</v>
      </c>
      <c r="D933" s="1088">
        <v>2</v>
      </c>
      <c r="E933" s="1087" t="s">
        <v>2418</v>
      </c>
      <c r="F933" s="1087">
        <v>143</v>
      </c>
      <c r="G933" s="1087" t="s">
        <v>711</v>
      </c>
      <c r="H933" s="1089">
        <v>1</v>
      </c>
      <c r="I933">
        <v>31701</v>
      </c>
      <c r="J933">
        <v>1</v>
      </c>
      <c r="K933">
        <v>2020</v>
      </c>
      <c r="L933" s="1090">
        <v>2</v>
      </c>
      <c r="M933" s="1090">
        <v>2</v>
      </c>
      <c r="N933" t="s">
        <v>2419</v>
      </c>
      <c r="O933">
        <v>13</v>
      </c>
      <c r="P933">
        <v>25357.47</v>
      </c>
      <c r="Q933">
        <v>-1228</v>
      </c>
      <c r="R933">
        <v>24129.47</v>
      </c>
      <c r="S933">
        <v>7248.47</v>
      </c>
      <c r="T933">
        <v>7248.47</v>
      </c>
      <c r="U933" s="1091">
        <v>7248.47</v>
      </c>
      <c r="V933" s="1091">
        <v>7248.47</v>
      </c>
    </row>
    <row r="934" spans="1:22" x14ac:dyDescent="0.25">
      <c r="A934">
        <v>4088200100</v>
      </c>
      <c r="B934" s="1087">
        <v>2</v>
      </c>
      <c r="C934" s="1087">
        <v>5</v>
      </c>
      <c r="D934" s="1088">
        <v>2</v>
      </c>
      <c r="E934" s="1087" t="s">
        <v>2418</v>
      </c>
      <c r="F934" s="1087">
        <v>143</v>
      </c>
      <c r="G934" s="1087" t="s">
        <v>711</v>
      </c>
      <c r="H934" s="1089">
        <v>1</v>
      </c>
      <c r="I934">
        <v>31701</v>
      </c>
      <c r="J934">
        <v>1</v>
      </c>
      <c r="K934">
        <v>2020</v>
      </c>
      <c r="L934" s="1090">
        <v>2</v>
      </c>
      <c r="M934" s="1090">
        <v>2</v>
      </c>
      <c r="N934" t="s">
        <v>2419</v>
      </c>
      <c r="O934">
        <v>13</v>
      </c>
      <c r="P934">
        <v>6845.45</v>
      </c>
      <c r="Q934">
        <v>520.49</v>
      </c>
      <c r="R934">
        <v>7365.94</v>
      </c>
      <c r="S934">
        <v>2081.9499999999998</v>
      </c>
      <c r="T934">
        <v>2081.9499999999998</v>
      </c>
      <c r="U934" s="1091">
        <v>2081.9499999999998</v>
      </c>
      <c r="V934" s="1091">
        <v>2081.9499999999998</v>
      </c>
    </row>
    <row r="935" spans="1:22" x14ac:dyDescent="0.25">
      <c r="A935">
        <v>4088200100</v>
      </c>
      <c r="B935" s="1087">
        <v>2</v>
      </c>
      <c r="C935" s="1087">
        <v>5</v>
      </c>
      <c r="D935" s="1088">
        <v>2</v>
      </c>
      <c r="E935" s="1087" t="s">
        <v>2418</v>
      </c>
      <c r="F935" s="1087">
        <v>143</v>
      </c>
      <c r="G935" s="1087" t="s">
        <v>711</v>
      </c>
      <c r="H935" s="1089">
        <v>1</v>
      </c>
      <c r="I935">
        <v>31701</v>
      </c>
      <c r="J935">
        <v>1</v>
      </c>
      <c r="K935">
        <v>2020</v>
      </c>
      <c r="L935" s="1090">
        <v>2</v>
      </c>
      <c r="M935" s="1090">
        <v>2</v>
      </c>
      <c r="N935" t="s">
        <v>2419</v>
      </c>
      <c r="O935">
        <v>13</v>
      </c>
      <c r="P935">
        <v>3616.63</v>
      </c>
      <c r="Q935">
        <v>0</v>
      </c>
      <c r="R935">
        <v>3616.63</v>
      </c>
      <c r="S935">
        <v>904.8</v>
      </c>
      <c r="T935">
        <v>904.8</v>
      </c>
      <c r="U935" s="1091">
        <v>904.8</v>
      </c>
      <c r="V935" s="1091">
        <v>904.8</v>
      </c>
    </row>
    <row r="936" spans="1:22" x14ac:dyDescent="0.25">
      <c r="A936">
        <v>4088200100</v>
      </c>
      <c r="B936" s="1087">
        <v>2</v>
      </c>
      <c r="C936" s="1087">
        <v>5</v>
      </c>
      <c r="D936" s="1088">
        <v>2</v>
      </c>
      <c r="E936" s="1087" t="s">
        <v>2418</v>
      </c>
      <c r="F936" s="1087">
        <v>143</v>
      </c>
      <c r="G936" s="1087" t="s">
        <v>711</v>
      </c>
      <c r="H936" s="1089">
        <v>1</v>
      </c>
      <c r="I936">
        <v>31701</v>
      </c>
      <c r="J936">
        <v>1</v>
      </c>
      <c r="K936">
        <v>2020</v>
      </c>
      <c r="L936" s="1090">
        <v>2</v>
      </c>
      <c r="M936" s="1090">
        <v>2</v>
      </c>
      <c r="N936" t="s">
        <v>2419</v>
      </c>
      <c r="O936">
        <v>13</v>
      </c>
      <c r="P936">
        <v>23769.22</v>
      </c>
      <c r="Q936">
        <v>0</v>
      </c>
      <c r="R936">
        <v>23769.22</v>
      </c>
      <c r="S936">
        <v>8525.99</v>
      </c>
      <c r="T936">
        <v>8525.99</v>
      </c>
      <c r="U936" s="1091">
        <v>8525.99</v>
      </c>
      <c r="V936" s="1091">
        <v>8525.99</v>
      </c>
    </row>
    <row r="937" spans="1:22" x14ac:dyDescent="0.25">
      <c r="A937">
        <v>4088200100</v>
      </c>
      <c r="B937" s="1087">
        <v>2</v>
      </c>
      <c r="C937" s="1087">
        <v>5</v>
      </c>
      <c r="D937" s="1088">
        <v>2</v>
      </c>
      <c r="E937" s="1087" t="s">
        <v>2418</v>
      </c>
      <c r="F937" s="1087">
        <v>143</v>
      </c>
      <c r="G937" s="1087" t="s">
        <v>711</v>
      </c>
      <c r="H937" s="1089">
        <v>1</v>
      </c>
      <c r="I937">
        <v>31801</v>
      </c>
      <c r="J937">
        <v>1</v>
      </c>
      <c r="K937">
        <v>2020</v>
      </c>
      <c r="L937" s="1090">
        <v>2</v>
      </c>
      <c r="M937" s="1090">
        <v>2</v>
      </c>
      <c r="N937" t="s">
        <v>2419</v>
      </c>
      <c r="O937">
        <v>13</v>
      </c>
      <c r="P937">
        <v>589.44000000000005</v>
      </c>
      <c r="Q937">
        <v>0</v>
      </c>
      <c r="R937">
        <v>589.44000000000005</v>
      </c>
      <c r="S937">
        <v>207.96</v>
      </c>
      <c r="T937">
        <v>207.96</v>
      </c>
      <c r="U937" s="1091">
        <v>207.96</v>
      </c>
      <c r="V937" s="1091">
        <v>207.96</v>
      </c>
    </row>
    <row r="938" spans="1:22" x14ac:dyDescent="0.25">
      <c r="A938">
        <v>4088200100</v>
      </c>
      <c r="B938" s="1087">
        <v>2</v>
      </c>
      <c r="C938" s="1087">
        <v>5</v>
      </c>
      <c r="D938" s="1088">
        <v>2</v>
      </c>
      <c r="E938" s="1087" t="s">
        <v>2418</v>
      </c>
      <c r="F938" s="1087">
        <v>143</v>
      </c>
      <c r="G938" s="1087" t="s">
        <v>711</v>
      </c>
      <c r="H938" s="1089">
        <v>1</v>
      </c>
      <c r="I938">
        <v>31801</v>
      </c>
      <c r="J938">
        <v>1</v>
      </c>
      <c r="K938">
        <v>2020</v>
      </c>
      <c r="L938" s="1090">
        <v>2</v>
      </c>
      <c r="M938" s="1090">
        <v>2</v>
      </c>
      <c r="N938" t="s">
        <v>2419</v>
      </c>
      <c r="O938">
        <v>13</v>
      </c>
      <c r="P938">
        <v>0</v>
      </c>
      <c r="Q938">
        <v>0</v>
      </c>
      <c r="R938">
        <v>0</v>
      </c>
      <c r="S938">
        <v>0</v>
      </c>
      <c r="T938">
        <v>0</v>
      </c>
      <c r="U938" s="1091">
        <v>0</v>
      </c>
      <c r="V938" s="1091">
        <v>102.18</v>
      </c>
    </row>
    <row r="939" spans="1:22" x14ac:dyDescent="0.25">
      <c r="A939">
        <v>4088200100</v>
      </c>
      <c r="B939" s="1087">
        <v>2</v>
      </c>
      <c r="C939" s="1087">
        <v>5</v>
      </c>
      <c r="D939" s="1088">
        <v>2</v>
      </c>
      <c r="E939" s="1087" t="s">
        <v>2418</v>
      </c>
      <c r="F939" s="1087">
        <v>143</v>
      </c>
      <c r="G939" s="1087" t="s">
        <v>711</v>
      </c>
      <c r="H939" s="1089">
        <v>1</v>
      </c>
      <c r="I939">
        <v>31801</v>
      </c>
      <c r="J939">
        <v>1</v>
      </c>
      <c r="K939">
        <v>2020</v>
      </c>
      <c r="L939" s="1090">
        <v>2</v>
      </c>
      <c r="M939" s="1090">
        <v>2</v>
      </c>
      <c r="N939" t="s">
        <v>2419</v>
      </c>
      <c r="O939">
        <v>13</v>
      </c>
      <c r="P939">
        <v>0</v>
      </c>
      <c r="Q939">
        <v>0</v>
      </c>
      <c r="R939">
        <v>0</v>
      </c>
      <c r="S939">
        <v>0</v>
      </c>
      <c r="T939">
        <v>0</v>
      </c>
      <c r="U939" s="1091">
        <v>102.18</v>
      </c>
      <c r="V939" s="1091">
        <v>0</v>
      </c>
    </row>
    <row r="940" spans="1:22" x14ac:dyDescent="0.25">
      <c r="A940">
        <v>4088200100</v>
      </c>
      <c r="B940" s="1087">
        <v>2</v>
      </c>
      <c r="C940" s="1087">
        <v>5</v>
      </c>
      <c r="D940" s="1088">
        <v>2</v>
      </c>
      <c r="E940" s="1087" t="s">
        <v>2418</v>
      </c>
      <c r="F940" s="1087">
        <v>143</v>
      </c>
      <c r="G940" s="1087" t="s">
        <v>711</v>
      </c>
      <c r="H940" s="1089">
        <v>1</v>
      </c>
      <c r="I940">
        <v>31801</v>
      </c>
      <c r="J940">
        <v>1</v>
      </c>
      <c r="K940">
        <v>2020</v>
      </c>
      <c r="L940" s="1090">
        <v>2</v>
      </c>
      <c r="M940" s="1090">
        <v>2</v>
      </c>
      <c r="N940" t="s">
        <v>2419</v>
      </c>
      <c r="O940">
        <v>13</v>
      </c>
      <c r="P940">
        <v>0</v>
      </c>
      <c r="Q940">
        <v>0</v>
      </c>
      <c r="R940">
        <v>0</v>
      </c>
      <c r="S940">
        <v>0</v>
      </c>
      <c r="T940">
        <v>0</v>
      </c>
      <c r="U940" s="1091">
        <v>0</v>
      </c>
      <c r="V940" s="1091">
        <v>0</v>
      </c>
    </row>
    <row r="941" spans="1:22" x14ac:dyDescent="0.25">
      <c r="A941">
        <v>4088200100</v>
      </c>
      <c r="B941" s="1087">
        <v>2</v>
      </c>
      <c r="C941" s="1087">
        <v>5</v>
      </c>
      <c r="D941" s="1088">
        <v>2</v>
      </c>
      <c r="E941" s="1087" t="s">
        <v>2418</v>
      </c>
      <c r="F941" s="1087">
        <v>143</v>
      </c>
      <c r="G941" s="1087" t="s">
        <v>711</v>
      </c>
      <c r="H941" s="1089">
        <v>1</v>
      </c>
      <c r="I941">
        <v>31801</v>
      </c>
      <c r="J941">
        <v>1</v>
      </c>
      <c r="K941">
        <v>2020</v>
      </c>
      <c r="L941" s="1090">
        <v>2</v>
      </c>
      <c r="M941" s="1090">
        <v>2</v>
      </c>
      <c r="N941" t="s">
        <v>2419</v>
      </c>
      <c r="O941">
        <v>13</v>
      </c>
      <c r="P941">
        <v>0</v>
      </c>
      <c r="Q941">
        <v>0</v>
      </c>
      <c r="R941">
        <v>0</v>
      </c>
      <c r="S941">
        <v>0</v>
      </c>
      <c r="T941">
        <v>0</v>
      </c>
      <c r="U941" s="1091">
        <v>0</v>
      </c>
      <c r="V941" s="1091">
        <v>0</v>
      </c>
    </row>
    <row r="942" spans="1:22" x14ac:dyDescent="0.25">
      <c r="A942">
        <v>4088200100</v>
      </c>
      <c r="B942" s="1087">
        <v>2</v>
      </c>
      <c r="C942" s="1087">
        <v>5</v>
      </c>
      <c r="D942" s="1088">
        <v>2</v>
      </c>
      <c r="E942" s="1087" t="s">
        <v>2418</v>
      </c>
      <c r="F942" s="1087">
        <v>143</v>
      </c>
      <c r="G942" s="1087" t="s">
        <v>711</v>
      </c>
      <c r="H942" s="1089">
        <v>1</v>
      </c>
      <c r="I942">
        <v>31801</v>
      </c>
      <c r="J942">
        <v>1</v>
      </c>
      <c r="K942">
        <v>2020</v>
      </c>
      <c r="L942" s="1090">
        <v>2</v>
      </c>
      <c r="M942" s="1090">
        <v>2</v>
      </c>
      <c r="N942" t="s">
        <v>2419</v>
      </c>
      <c r="O942">
        <v>13</v>
      </c>
      <c r="P942">
        <v>0</v>
      </c>
      <c r="Q942">
        <v>0</v>
      </c>
      <c r="R942">
        <v>0</v>
      </c>
      <c r="S942">
        <v>102.18</v>
      </c>
      <c r="T942">
        <v>102.18</v>
      </c>
      <c r="U942" s="1091">
        <v>0</v>
      </c>
      <c r="V942" s="1091">
        <v>0</v>
      </c>
    </row>
    <row r="943" spans="1:22" x14ac:dyDescent="0.25">
      <c r="A943">
        <v>4088200100</v>
      </c>
      <c r="B943" s="1087">
        <v>2</v>
      </c>
      <c r="C943" s="1087">
        <v>5</v>
      </c>
      <c r="D943" s="1088">
        <v>2</v>
      </c>
      <c r="E943" s="1087" t="s">
        <v>2418</v>
      </c>
      <c r="F943" s="1087">
        <v>143</v>
      </c>
      <c r="G943" s="1087" t="s">
        <v>711</v>
      </c>
      <c r="H943" s="1089">
        <v>1</v>
      </c>
      <c r="I943">
        <v>31801</v>
      </c>
      <c r="J943">
        <v>1</v>
      </c>
      <c r="K943">
        <v>2020</v>
      </c>
      <c r="L943" s="1090">
        <v>2</v>
      </c>
      <c r="M943" s="1090">
        <v>2</v>
      </c>
      <c r="N943" t="s">
        <v>2419</v>
      </c>
      <c r="O943">
        <v>13</v>
      </c>
      <c r="P943">
        <v>0</v>
      </c>
      <c r="Q943">
        <v>200</v>
      </c>
      <c r="R943">
        <v>200</v>
      </c>
      <c r="S943">
        <v>0</v>
      </c>
      <c r="T943">
        <v>0</v>
      </c>
      <c r="U943" s="1091">
        <v>0</v>
      </c>
      <c r="V943" s="1091">
        <v>0</v>
      </c>
    </row>
    <row r="944" spans="1:22" x14ac:dyDescent="0.25">
      <c r="A944">
        <v>4088200100</v>
      </c>
      <c r="B944" s="1087">
        <v>2</v>
      </c>
      <c r="C944" s="1087">
        <v>5</v>
      </c>
      <c r="D944" s="1088">
        <v>2</v>
      </c>
      <c r="E944" s="1087" t="s">
        <v>2418</v>
      </c>
      <c r="F944" s="1087">
        <v>143</v>
      </c>
      <c r="G944" s="1087" t="s">
        <v>711</v>
      </c>
      <c r="H944" s="1089">
        <v>1</v>
      </c>
      <c r="I944">
        <v>31801</v>
      </c>
      <c r="J944">
        <v>1</v>
      </c>
      <c r="K944">
        <v>2020</v>
      </c>
      <c r="L944" s="1090">
        <v>2</v>
      </c>
      <c r="M944" s="1090">
        <v>2</v>
      </c>
      <c r="N944" t="s">
        <v>2419</v>
      </c>
      <c r="O944">
        <v>13</v>
      </c>
      <c r="P944">
        <v>497.21</v>
      </c>
      <c r="Q944">
        <v>0</v>
      </c>
      <c r="R944">
        <v>497.21</v>
      </c>
      <c r="S944">
        <v>0</v>
      </c>
      <c r="T944">
        <v>0</v>
      </c>
      <c r="U944" s="1091">
        <v>0</v>
      </c>
      <c r="V944" s="1091">
        <v>0</v>
      </c>
    </row>
    <row r="945" spans="1:22" x14ac:dyDescent="0.25">
      <c r="A945">
        <v>4088200100</v>
      </c>
      <c r="B945" s="1087">
        <v>2</v>
      </c>
      <c r="C945" s="1087">
        <v>5</v>
      </c>
      <c r="D945" s="1088">
        <v>2</v>
      </c>
      <c r="E945" s="1087" t="s">
        <v>2418</v>
      </c>
      <c r="F945" s="1087">
        <v>143</v>
      </c>
      <c r="G945" s="1087" t="s">
        <v>711</v>
      </c>
      <c r="H945" s="1089">
        <v>1</v>
      </c>
      <c r="I945">
        <v>31801</v>
      </c>
      <c r="J945">
        <v>1</v>
      </c>
      <c r="K945">
        <v>2020</v>
      </c>
      <c r="L945" s="1090">
        <v>2</v>
      </c>
      <c r="M945" s="1090">
        <v>2</v>
      </c>
      <c r="N945" t="s">
        <v>2419</v>
      </c>
      <c r="O945">
        <v>13</v>
      </c>
      <c r="P945">
        <v>269.26</v>
      </c>
      <c r="Q945">
        <v>0</v>
      </c>
      <c r="R945">
        <v>269.26</v>
      </c>
      <c r="S945">
        <v>0</v>
      </c>
      <c r="T945">
        <v>0</v>
      </c>
      <c r="U945" s="1091">
        <v>0</v>
      </c>
      <c r="V945" s="1091">
        <v>0</v>
      </c>
    </row>
    <row r="946" spans="1:22" x14ac:dyDescent="0.25">
      <c r="A946">
        <v>4088200100</v>
      </c>
      <c r="B946" s="1087">
        <v>2</v>
      </c>
      <c r="C946" s="1087">
        <v>5</v>
      </c>
      <c r="D946" s="1088">
        <v>2</v>
      </c>
      <c r="E946" s="1087" t="s">
        <v>2418</v>
      </c>
      <c r="F946" s="1087">
        <v>143</v>
      </c>
      <c r="G946" s="1087" t="s">
        <v>711</v>
      </c>
      <c r="H946" s="1089">
        <v>1</v>
      </c>
      <c r="I946">
        <v>32201</v>
      </c>
      <c r="J946">
        <v>1</v>
      </c>
      <c r="K946">
        <v>2020</v>
      </c>
      <c r="L946" s="1090">
        <v>1</v>
      </c>
      <c r="M946" s="1090">
        <v>1</v>
      </c>
      <c r="N946" t="s">
        <v>2421</v>
      </c>
      <c r="O946">
        <v>13</v>
      </c>
      <c r="P946">
        <v>48121.43</v>
      </c>
      <c r="Q946">
        <v>0</v>
      </c>
      <c r="R946">
        <v>48121.43</v>
      </c>
      <c r="S946">
        <v>0</v>
      </c>
      <c r="T946">
        <v>0</v>
      </c>
      <c r="U946" s="1091">
        <v>0</v>
      </c>
      <c r="V946" s="1091">
        <v>0</v>
      </c>
    </row>
    <row r="947" spans="1:22" x14ac:dyDescent="0.25">
      <c r="A947">
        <v>4088200100</v>
      </c>
      <c r="B947" s="1087">
        <v>2</v>
      </c>
      <c r="C947" s="1087">
        <v>5</v>
      </c>
      <c r="D947" s="1088">
        <v>2</v>
      </c>
      <c r="E947" s="1087" t="s">
        <v>2418</v>
      </c>
      <c r="F947" s="1087">
        <v>143</v>
      </c>
      <c r="G947" s="1087" t="s">
        <v>711</v>
      </c>
      <c r="H947" s="1089">
        <v>1</v>
      </c>
      <c r="I947">
        <v>32201</v>
      </c>
      <c r="J947">
        <v>1</v>
      </c>
      <c r="K947">
        <v>2020</v>
      </c>
      <c r="L947" s="1090">
        <v>2</v>
      </c>
      <c r="M947" s="1090">
        <v>2</v>
      </c>
      <c r="N947" t="s">
        <v>2419</v>
      </c>
      <c r="O947">
        <v>13</v>
      </c>
      <c r="P947">
        <v>75169.210000000006</v>
      </c>
      <c r="Q947">
        <v>0</v>
      </c>
      <c r="R947">
        <v>75169.210000000006</v>
      </c>
      <c r="S947">
        <v>0</v>
      </c>
      <c r="T947">
        <v>0</v>
      </c>
      <c r="U947" s="1091">
        <v>0</v>
      </c>
      <c r="V947" s="1091">
        <v>0</v>
      </c>
    </row>
    <row r="948" spans="1:22" x14ac:dyDescent="0.25">
      <c r="A948">
        <v>4088200100</v>
      </c>
      <c r="B948" s="1087">
        <v>2</v>
      </c>
      <c r="C948" s="1087">
        <v>5</v>
      </c>
      <c r="D948" s="1088">
        <v>2</v>
      </c>
      <c r="E948" s="1087" t="s">
        <v>2418</v>
      </c>
      <c r="F948" s="1087">
        <v>143</v>
      </c>
      <c r="G948" s="1087" t="s">
        <v>711</v>
      </c>
      <c r="H948" s="1089">
        <v>1</v>
      </c>
      <c r="I948">
        <v>32302</v>
      </c>
      <c r="J948">
        <v>1</v>
      </c>
      <c r="K948">
        <v>2020</v>
      </c>
      <c r="L948" s="1090">
        <v>2</v>
      </c>
      <c r="M948" s="1090">
        <v>2</v>
      </c>
      <c r="N948" t="s">
        <v>2419</v>
      </c>
      <c r="O948">
        <v>13</v>
      </c>
      <c r="P948">
        <v>21528.47</v>
      </c>
      <c r="Q948">
        <v>0</v>
      </c>
      <c r="R948">
        <v>21528.47</v>
      </c>
      <c r="S948">
        <v>11644.78</v>
      </c>
      <c r="T948">
        <v>11644.78</v>
      </c>
      <c r="U948" s="1091">
        <v>11644.78</v>
      </c>
      <c r="V948" s="1091">
        <v>11644.78</v>
      </c>
    </row>
    <row r="949" spans="1:22" x14ac:dyDescent="0.25">
      <c r="A949">
        <v>4088200100</v>
      </c>
      <c r="B949" s="1087">
        <v>2</v>
      </c>
      <c r="C949" s="1087">
        <v>5</v>
      </c>
      <c r="D949" s="1088">
        <v>2</v>
      </c>
      <c r="E949" s="1087" t="s">
        <v>2418</v>
      </c>
      <c r="F949" s="1087">
        <v>143</v>
      </c>
      <c r="G949" s="1087" t="s">
        <v>711</v>
      </c>
      <c r="H949" s="1089">
        <v>1</v>
      </c>
      <c r="I949">
        <v>32302</v>
      </c>
      <c r="J949">
        <v>1</v>
      </c>
      <c r="K949">
        <v>2020</v>
      </c>
      <c r="L949" s="1090">
        <v>2</v>
      </c>
      <c r="M949" s="1090">
        <v>2</v>
      </c>
      <c r="N949" t="s">
        <v>2419</v>
      </c>
      <c r="O949">
        <v>13</v>
      </c>
      <c r="P949">
        <v>23482.93</v>
      </c>
      <c r="Q949">
        <v>-1500</v>
      </c>
      <c r="R949">
        <v>21982.93</v>
      </c>
      <c r="S949">
        <v>12641.17</v>
      </c>
      <c r="T949">
        <v>12641.17</v>
      </c>
      <c r="U949" s="1091">
        <v>12641.17</v>
      </c>
      <c r="V949" s="1091">
        <v>12641.17</v>
      </c>
    </row>
    <row r="950" spans="1:22" x14ac:dyDescent="0.25">
      <c r="A950">
        <v>4088200100</v>
      </c>
      <c r="B950" s="1087">
        <v>2</v>
      </c>
      <c r="C950" s="1087">
        <v>5</v>
      </c>
      <c r="D950" s="1088">
        <v>2</v>
      </c>
      <c r="E950" s="1087" t="s">
        <v>2418</v>
      </c>
      <c r="F950" s="1087">
        <v>143</v>
      </c>
      <c r="G950" s="1087" t="s">
        <v>711</v>
      </c>
      <c r="H950" s="1089">
        <v>1</v>
      </c>
      <c r="I950">
        <v>32302</v>
      </c>
      <c r="J950">
        <v>1</v>
      </c>
      <c r="K950">
        <v>2020</v>
      </c>
      <c r="L950" s="1090">
        <v>2</v>
      </c>
      <c r="M950" s="1090">
        <v>2</v>
      </c>
      <c r="N950" t="s">
        <v>2419</v>
      </c>
      <c r="O950">
        <v>13</v>
      </c>
      <c r="P950">
        <v>13569.2</v>
      </c>
      <c r="Q950">
        <v>0</v>
      </c>
      <c r="R950">
        <v>13569.2</v>
      </c>
      <c r="S950">
        <v>7632.27</v>
      </c>
      <c r="T950">
        <v>7632.27</v>
      </c>
      <c r="U950" s="1091">
        <v>7632.27</v>
      </c>
      <c r="V950" s="1091">
        <v>7632.27</v>
      </c>
    </row>
    <row r="951" spans="1:22" x14ac:dyDescent="0.25">
      <c r="A951">
        <v>4088200100</v>
      </c>
      <c r="B951" s="1087">
        <v>2</v>
      </c>
      <c r="C951" s="1087">
        <v>5</v>
      </c>
      <c r="D951" s="1088">
        <v>2</v>
      </c>
      <c r="E951" s="1087" t="s">
        <v>2418</v>
      </c>
      <c r="F951" s="1087">
        <v>143</v>
      </c>
      <c r="G951" s="1087" t="s">
        <v>711</v>
      </c>
      <c r="H951" s="1089">
        <v>1</v>
      </c>
      <c r="I951">
        <v>32302</v>
      </c>
      <c r="J951">
        <v>1</v>
      </c>
      <c r="K951">
        <v>2020</v>
      </c>
      <c r="L951" s="1090">
        <v>2</v>
      </c>
      <c r="M951" s="1090">
        <v>2</v>
      </c>
      <c r="N951" t="s">
        <v>2419</v>
      </c>
      <c r="O951">
        <v>13</v>
      </c>
      <c r="P951">
        <v>11031.42</v>
      </c>
      <c r="Q951">
        <v>0</v>
      </c>
      <c r="R951">
        <v>11031.42</v>
      </c>
      <c r="S951">
        <v>7308</v>
      </c>
      <c r="T951">
        <v>7308</v>
      </c>
      <c r="U951" s="1091">
        <v>7308</v>
      </c>
      <c r="V951" s="1091">
        <v>7308</v>
      </c>
    </row>
    <row r="952" spans="1:22" x14ac:dyDescent="0.25">
      <c r="A952">
        <v>4088200100</v>
      </c>
      <c r="B952" s="1087">
        <v>2</v>
      </c>
      <c r="C952" s="1087">
        <v>5</v>
      </c>
      <c r="D952" s="1088">
        <v>2</v>
      </c>
      <c r="E952" s="1087" t="s">
        <v>2418</v>
      </c>
      <c r="F952" s="1087">
        <v>143</v>
      </c>
      <c r="G952" s="1087" t="s">
        <v>711</v>
      </c>
      <c r="H952" s="1089">
        <v>1</v>
      </c>
      <c r="I952">
        <v>32302</v>
      </c>
      <c r="J952">
        <v>1</v>
      </c>
      <c r="K952">
        <v>2020</v>
      </c>
      <c r="L952" s="1090">
        <v>2</v>
      </c>
      <c r="M952" s="1090">
        <v>2</v>
      </c>
      <c r="N952" t="s">
        <v>2419</v>
      </c>
      <c r="O952">
        <v>13</v>
      </c>
      <c r="P952">
        <v>32402.11</v>
      </c>
      <c r="Q952">
        <v>-6960</v>
      </c>
      <c r="R952">
        <v>25442.11</v>
      </c>
      <c r="S952">
        <v>19965.46</v>
      </c>
      <c r="T952">
        <v>19965.46</v>
      </c>
      <c r="U952" s="1091">
        <v>19965.46</v>
      </c>
      <c r="V952" s="1091">
        <v>19965.46</v>
      </c>
    </row>
    <row r="953" spans="1:22" x14ac:dyDescent="0.25">
      <c r="A953">
        <v>4088200100</v>
      </c>
      <c r="B953" s="1087">
        <v>2</v>
      </c>
      <c r="C953" s="1087">
        <v>5</v>
      </c>
      <c r="D953" s="1088">
        <v>2</v>
      </c>
      <c r="E953" s="1087" t="s">
        <v>2418</v>
      </c>
      <c r="F953" s="1087">
        <v>143</v>
      </c>
      <c r="G953" s="1087" t="s">
        <v>711</v>
      </c>
      <c r="H953" s="1089">
        <v>1</v>
      </c>
      <c r="I953">
        <v>32302</v>
      </c>
      <c r="J953">
        <v>1</v>
      </c>
      <c r="K953">
        <v>2020</v>
      </c>
      <c r="L953" s="1090">
        <v>2</v>
      </c>
      <c r="M953" s="1090">
        <v>2</v>
      </c>
      <c r="N953" t="s">
        <v>2419</v>
      </c>
      <c r="O953">
        <v>13</v>
      </c>
      <c r="P953">
        <v>25684.11</v>
      </c>
      <c r="Q953">
        <v>-3480</v>
      </c>
      <c r="R953">
        <v>22204.11</v>
      </c>
      <c r="S953">
        <v>15843.02</v>
      </c>
      <c r="T953">
        <v>15843.02</v>
      </c>
      <c r="U953" s="1091">
        <v>15843.02</v>
      </c>
      <c r="V953" s="1091">
        <v>15843.02</v>
      </c>
    </row>
    <row r="954" spans="1:22" x14ac:dyDescent="0.25">
      <c r="A954">
        <v>4088200100</v>
      </c>
      <c r="B954" s="1087">
        <v>2</v>
      </c>
      <c r="C954" s="1087">
        <v>5</v>
      </c>
      <c r="D954" s="1088">
        <v>2</v>
      </c>
      <c r="E954" s="1087" t="s">
        <v>2418</v>
      </c>
      <c r="F954" s="1087">
        <v>143</v>
      </c>
      <c r="G954" s="1087" t="s">
        <v>711</v>
      </c>
      <c r="H954" s="1089">
        <v>1</v>
      </c>
      <c r="I954">
        <v>32302</v>
      </c>
      <c r="J954">
        <v>1</v>
      </c>
      <c r="K954">
        <v>2020</v>
      </c>
      <c r="L954" s="1090">
        <v>2</v>
      </c>
      <c r="M954" s="1090">
        <v>2</v>
      </c>
      <c r="N954" t="s">
        <v>2419</v>
      </c>
      <c r="O954">
        <v>13</v>
      </c>
      <c r="P954">
        <v>0</v>
      </c>
      <c r="Q954">
        <v>0</v>
      </c>
      <c r="R954">
        <v>0</v>
      </c>
      <c r="S954">
        <v>0</v>
      </c>
      <c r="T954">
        <v>0</v>
      </c>
      <c r="U954" s="1091">
        <v>0</v>
      </c>
      <c r="V954" s="1091">
        <v>15660</v>
      </c>
    </row>
    <row r="955" spans="1:22" x14ac:dyDescent="0.25">
      <c r="A955">
        <v>4088200100</v>
      </c>
      <c r="B955" s="1087">
        <v>2</v>
      </c>
      <c r="C955" s="1087">
        <v>5</v>
      </c>
      <c r="D955" s="1088">
        <v>2</v>
      </c>
      <c r="E955" s="1087" t="s">
        <v>2418</v>
      </c>
      <c r="F955" s="1087">
        <v>143</v>
      </c>
      <c r="G955" s="1087" t="s">
        <v>711</v>
      </c>
      <c r="H955" s="1089">
        <v>1</v>
      </c>
      <c r="I955">
        <v>32302</v>
      </c>
      <c r="J955">
        <v>1</v>
      </c>
      <c r="K955">
        <v>2020</v>
      </c>
      <c r="L955" s="1090">
        <v>2</v>
      </c>
      <c r="M955" s="1090">
        <v>2</v>
      </c>
      <c r="N955" t="s">
        <v>2419</v>
      </c>
      <c r="O955">
        <v>13</v>
      </c>
      <c r="P955">
        <v>0</v>
      </c>
      <c r="Q955">
        <v>0</v>
      </c>
      <c r="R955">
        <v>0</v>
      </c>
      <c r="S955">
        <v>0</v>
      </c>
      <c r="T955">
        <v>0</v>
      </c>
      <c r="U955" s="1091">
        <v>15660</v>
      </c>
      <c r="V955" s="1091">
        <v>0</v>
      </c>
    </row>
    <row r="956" spans="1:22" x14ac:dyDescent="0.25">
      <c r="A956">
        <v>4088200100</v>
      </c>
      <c r="B956" s="1087">
        <v>2</v>
      </c>
      <c r="C956" s="1087">
        <v>5</v>
      </c>
      <c r="D956" s="1088">
        <v>2</v>
      </c>
      <c r="E956" s="1087" t="s">
        <v>2418</v>
      </c>
      <c r="F956" s="1087">
        <v>143</v>
      </c>
      <c r="G956" s="1087" t="s">
        <v>711</v>
      </c>
      <c r="H956" s="1089">
        <v>1</v>
      </c>
      <c r="I956">
        <v>32302</v>
      </c>
      <c r="J956">
        <v>1</v>
      </c>
      <c r="K956">
        <v>2020</v>
      </c>
      <c r="L956" s="1090">
        <v>2</v>
      </c>
      <c r="M956" s="1090">
        <v>2</v>
      </c>
      <c r="N956" t="s">
        <v>2419</v>
      </c>
      <c r="O956">
        <v>13</v>
      </c>
      <c r="P956">
        <v>0</v>
      </c>
      <c r="Q956">
        <v>0</v>
      </c>
      <c r="R956">
        <v>0</v>
      </c>
      <c r="S956">
        <v>15660</v>
      </c>
      <c r="T956">
        <v>15660</v>
      </c>
      <c r="U956" s="1091">
        <v>0</v>
      </c>
      <c r="V956" s="1091">
        <v>0</v>
      </c>
    </row>
    <row r="957" spans="1:22" x14ac:dyDescent="0.25">
      <c r="A957">
        <v>4088200100</v>
      </c>
      <c r="B957" s="1087">
        <v>2</v>
      </c>
      <c r="C957" s="1087">
        <v>5</v>
      </c>
      <c r="D957" s="1088">
        <v>2</v>
      </c>
      <c r="E957" s="1087" t="s">
        <v>2418</v>
      </c>
      <c r="F957" s="1087">
        <v>143</v>
      </c>
      <c r="G957" s="1087" t="s">
        <v>711</v>
      </c>
      <c r="H957" s="1089">
        <v>1</v>
      </c>
      <c r="I957">
        <v>32302</v>
      </c>
      <c r="J957">
        <v>1</v>
      </c>
      <c r="K957">
        <v>2020</v>
      </c>
      <c r="L957" s="1090">
        <v>2</v>
      </c>
      <c r="M957" s="1090">
        <v>2</v>
      </c>
      <c r="N957" t="s">
        <v>2419</v>
      </c>
      <c r="O957">
        <v>13</v>
      </c>
      <c r="P957">
        <v>0</v>
      </c>
      <c r="Q957">
        <v>17160</v>
      </c>
      <c r="R957">
        <v>17160</v>
      </c>
      <c r="S957">
        <v>0</v>
      </c>
      <c r="T957">
        <v>0</v>
      </c>
      <c r="U957" s="1091">
        <v>0</v>
      </c>
      <c r="V957" s="1091">
        <v>0</v>
      </c>
    </row>
    <row r="958" spans="1:22" x14ac:dyDescent="0.25">
      <c r="A958">
        <v>4088200100</v>
      </c>
      <c r="B958" s="1087">
        <v>2</v>
      </c>
      <c r="C958" s="1087">
        <v>5</v>
      </c>
      <c r="D958" s="1088">
        <v>2</v>
      </c>
      <c r="E958" s="1087" t="s">
        <v>2418</v>
      </c>
      <c r="F958" s="1087">
        <v>143</v>
      </c>
      <c r="G958" s="1087" t="s">
        <v>711</v>
      </c>
      <c r="H958" s="1089">
        <v>1</v>
      </c>
      <c r="I958">
        <v>32302</v>
      </c>
      <c r="J958">
        <v>1</v>
      </c>
      <c r="K958">
        <v>2020</v>
      </c>
      <c r="L958" s="1090">
        <v>2</v>
      </c>
      <c r="M958" s="1090">
        <v>2</v>
      </c>
      <c r="N958" t="s">
        <v>2419</v>
      </c>
      <c r="O958">
        <v>13</v>
      </c>
      <c r="P958">
        <v>0</v>
      </c>
      <c r="Q958">
        <v>0</v>
      </c>
      <c r="R958">
        <v>0</v>
      </c>
      <c r="S958">
        <v>0</v>
      </c>
      <c r="T958">
        <v>0</v>
      </c>
      <c r="U958" s="1091">
        <v>0</v>
      </c>
      <c r="V958" s="1091">
        <v>0</v>
      </c>
    </row>
    <row r="959" spans="1:22" x14ac:dyDescent="0.25">
      <c r="A959">
        <v>4088200100</v>
      </c>
      <c r="B959" s="1087">
        <v>2</v>
      </c>
      <c r="C959" s="1087">
        <v>5</v>
      </c>
      <c r="D959" s="1088">
        <v>2</v>
      </c>
      <c r="E959" s="1087" t="s">
        <v>2418</v>
      </c>
      <c r="F959" s="1087">
        <v>143</v>
      </c>
      <c r="G959" s="1087" t="s">
        <v>711</v>
      </c>
      <c r="H959" s="1089">
        <v>1</v>
      </c>
      <c r="I959">
        <v>32302</v>
      </c>
      <c r="J959">
        <v>1</v>
      </c>
      <c r="K959">
        <v>2020</v>
      </c>
      <c r="L959" s="1090">
        <v>2</v>
      </c>
      <c r="M959" s="1090">
        <v>2</v>
      </c>
      <c r="N959" t="s">
        <v>2419</v>
      </c>
      <c r="O959">
        <v>13</v>
      </c>
      <c r="P959">
        <v>0</v>
      </c>
      <c r="Q959">
        <v>0</v>
      </c>
      <c r="R959">
        <v>0</v>
      </c>
      <c r="S959">
        <v>0</v>
      </c>
      <c r="T959">
        <v>0</v>
      </c>
      <c r="U959" s="1091">
        <v>0</v>
      </c>
      <c r="V959" s="1091">
        <v>0</v>
      </c>
    </row>
    <row r="960" spans="1:22" x14ac:dyDescent="0.25">
      <c r="A960">
        <v>4088200100</v>
      </c>
      <c r="B960" s="1087">
        <v>2</v>
      </c>
      <c r="C960" s="1087">
        <v>5</v>
      </c>
      <c r="D960" s="1088">
        <v>2</v>
      </c>
      <c r="E960" s="1087" t="s">
        <v>2418</v>
      </c>
      <c r="F960" s="1087">
        <v>143</v>
      </c>
      <c r="G960" s="1087" t="s">
        <v>711</v>
      </c>
      <c r="H960" s="1089">
        <v>1</v>
      </c>
      <c r="I960">
        <v>32302</v>
      </c>
      <c r="J960">
        <v>1</v>
      </c>
      <c r="K960">
        <v>2020</v>
      </c>
      <c r="L960" s="1090">
        <v>2</v>
      </c>
      <c r="M960" s="1090">
        <v>2</v>
      </c>
      <c r="N960" t="s">
        <v>2419</v>
      </c>
      <c r="O960">
        <v>13</v>
      </c>
      <c r="P960">
        <v>26978.6</v>
      </c>
      <c r="Q960">
        <v>-5220</v>
      </c>
      <c r="R960">
        <v>21758.6</v>
      </c>
      <c r="S960">
        <v>15030.8</v>
      </c>
      <c r="T960">
        <v>15030.8</v>
      </c>
      <c r="U960" s="1091">
        <v>15030.8</v>
      </c>
      <c r="V960" s="1091">
        <v>15030.8</v>
      </c>
    </row>
    <row r="961" spans="1:22" x14ac:dyDescent="0.25">
      <c r="A961">
        <v>4088200100</v>
      </c>
      <c r="B961" s="1087">
        <v>2</v>
      </c>
      <c r="C961" s="1087">
        <v>5</v>
      </c>
      <c r="D961" s="1088">
        <v>2</v>
      </c>
      <c r="E961" s="1087" t="s">
        <v>2418</v>
      </c>
      <c r="F961" s="1087">
        <v>143</v>
      </c>
      <c r="G961" s="1087" t="s">
        <v>711</v>
      </c>
      <c r="H961" s="1089">
        <v>1</v>
      </c>
      <c r="I961">
        <v>33603</v>
      </c>
      <c r="J961">
        <v>1</v>
      </c>
      <c r="K961">
        <v>2020</v>
      </c>
      <c r="L961" s="1090">
        <v>2</v>
      </c>
      <c r="M961" s="1090">
        <v>2</v>
      </c>
      <c r="N961" t="s">
        <v>2419</v>
      </c>
      <c r="O961">
        <v>13</v>
      </c>
      <c r="P961">
        <v>0</v>
      </c>
      <c r="Q961">
        <v>0</v>
      </c>
      <c r="R961">
        <v>0</v>
      </c>
      <c r="S961">
        <v>0</v>
      </c>
      <c r="T961">
        <v>0</v>
      </c>
      <c r="U961" s="1091">
        <v>0</v>
      </c>
      <c r="V961" s="1091">
        <v>4199.2</v>
      </c>
    </row>
    <row r="962" spans="1:22" x14ac:dyDescent="0.25">
      <c r="A962">
        <v>4088200100</v>
      </c>
      <c r="B962" s="1087">
        <v>2</v>
      </c>
      <c r="C962" s="1087">
        <v>5</v>
      </c>
      <c r="D962" s="1088">
        <v>2</v>
      </c>
      <c r="E962" s="1087" t="s">
        <v>2418</v>
      </c>
      <c r="F962" s="1087">
        <v>143</v>
      </c>
      <c r="G962" s="1087" t="s">
        <v>711</v>
      </c>
      <c r="H962" s="1089">
        <v>1</v>
      </c>
      <c r="I962">
        <v>33603</v>
      </c>
      <c r="J962">
        <v>1</v>
      </c>
      <c r="K962">
        <v>2020</v>
      </c>
      <c r="L962" s="1090">
        <v>2</v>
      </c>
      <c r="M962" s="1090">
        <v>2</v>
      </c>
      <c r="N962" t="s">
        <v>2419</v>
      </c>
      <c r="O962">
        <v>13</v>
      </c>
      <c r="P962">
        <v>0</v>
      </c>
      <c r="Q962">
        <v>0</v>
      </c>
      <c r="R962">
        <v>0</v>
      </c>
      <c r="S962">
        <v>0</v>
      </c>
      <c r="T962">
        <v>0</v>
      </c>
      <c r="U962" s="1091">
        <v>4199.2</v>
      </c>
      <c r="V962" s="1091">
        <v>0</v>
      </c>
    </row>
    <row r="963" spans="1:22" x14ac:dyDescent="0.25">
      <c r="A963">
        <v>4088200100</v>
      </c>
      <c r="B963" s="1087">
        <v>2</v>
      </c>
      <c r="C963" s="1087">
        <v>5</v>
      </c>
      <c r="D963" s="1088">
        <v>2</v>
      </c>
      <c r="E963" s="1087" t="s">
        <v>2418</v>
      </c>
      <c r="F963" s="1087">
        <v>143</v>
      </c>
      <c r="G963" s="1087" t="s">
        <v>711</v>
      </c>
      <c r="H963" s="1089">
        <v>1</v>
      </c>
      <c r="I963">
        <v>33603</v>
      </c>
      <c r="J963">
        <v>1</v>
      </c>
      <c r="K963">
        <v>2020</v>
      </c>
      <c r="L963" s="1090">
        <v>2</v>
      </c>
      <c r="M963" s="1090">
        <v>2</v>
      </c>
      <c r="N963" t="s">
        <v>2419</v>
      </c>
      <c r="O963">
        <v>13</v>
      </c>
      <c r="P963">
        <v>0</v>
      </c>
      <c r="Q963">
        <v>0</v>
      </c>
      <c r="R963">
        <v>0</v>
      </c>
      <c r="S963">
        <v>0</v>
      </c>
      <c r="T963">
        <v>0</v>
      </c>
      <c r="U963" s="1091">
        <v>0</v>
      </c>
      <c r="V963" s="1091">
        <v>0</v>
      </c>
    </row>
    <row r="964" spans="1:22" x14ac:dyDescent="0.25">
      <c r="A964">
        <v>4088200100</v>
      </c>
      <c r="B964" s="1087">
        <v>2</v>
      </c>
      <c r="C964" s="1087">
        <v>5</v>
      </c>
      <c r="D964" s="1088">
        <v>2</v>
      </c>
      <c r="E964" s="1087" t="s">
        <v>2418</v>
      </c>
      <c r="F964" s="1087">
        <v>143</v>
      </c>
      <c r="G964" s="1087" t="s">
        <v>711</v>
      </c>
      <c r="H964" s="1089">
        <v>1</v>
      </c>
      <c r="I964">
        <v>33603</v>
      </c>
      <c r="J964">
        <v>1</v>
      </c>
      <c r="K964">
        <v>2020</v>
      </c>
      <c r="L964" s="1090">
        <v>2</v>
      </c>
      <c r="M964" s="1090">
        <v>2</v>
      </c>
      <c r="N964" t="s">
        <v>2419</v>
      </c>
      <c r="O964">
        <v>13</v>
      </c>
      <c r="P964">
        <v>0</v>
      </c>
      <c r="Q964">
        <v>0</v>
      </c>
      <c r="R964">
        <v>0</v>
      </c>
      <c r="S964">
        <v>0</v>
      </c>
      <c r="T964">
        <v>0</v>
      </c>
      <c r="U964" s="1091">
        <v>0</v>
      </c>
      <c r="V964" s="1091">
        <v>0</v>
      </c>
    </row>
    <row r="965" spans="1:22" x14ac:dyDescent="0.25">
      <c r="A965">
        <v>4088200100</v>
      </c>
      <c r="B965" s="1087">
        <v>2</v>
      </c>
      <c r="C965" s="1087">
        <v>5</v>
      </c>
      <c r="D965" s="1088">
        <v>2</v>
      </c>
      <c r="E965" s="1087" t="s">
        <v>2418</v>
      </c>
      <c r="F965" s="1087">
        <v>143</v>
      </c>
      <c r="G965" s="1087" t="s">
        <v>711</v>
      </c>
      <c r="H965" s="1089">
        <v>1</v>
      </c>
      <c r="I965">
        <v>33603</v>
      </c>
      <c r="J965">
        <v>1</v>
      </c>
      <c r="K965">
        <v>2020</v>
      </c>
      <c r="L965" s="1090">
        <v>2</v>
      </c>
      <c r="M965" s="1090">
        <v>2</v>
      </c>
      <c r="N965" t="s">
        <v>2419</v>
      </c>
      <c r="O965">
        <v>13</v>
      </c>
      <c r="P965">
        <v>0</v>
      </c>
      <c r="Q965">
        <v>0</v>
      </c>
      <c r="R965">
        <v>0</v>
      </c>
      <c r="S965">
        <v>4199.2</v>
      </c>
      <c r="T965">
        <v>4199.2</v>
      </c>
      <c r="U965" s="1091">
        <v>0</v>
      </c>
      <c r="V965" s="1091">
        <v>0</v>
      </c>
    </row>
    <row r="966" spans="1:22" x14ac:dyDescent="0.25">
      <c r="A966">
        <v>4088200100</v>
      </c>
      <c r="B966" s="1087">
        <v>2</v>
      </c>
      <c r="C966" s="1087">
        <v>5</v>
      </c>
      <c r="D966" s="1088">
        <v>2</v>
      </c>
      <c r="E966" s="1087" t="s">
        <v>2418</v>
      </c>
      <c r="F966" s="1087">
        <v>143</v>
      </c>
      <c r="G966" s="1087" t="s">
        <v>711</v>
      </c>
      <c r="H966" s="1089">
        <v>1</v>
      </c>
      <c r="I966">
        <v>33603</v>
      </c>
      <c r="J966">
        <v>1</v>
      </c>
      <c r="K966">
        <v>2020</v>
      </c>
      <c r="L966" s="1090">
        <v>2</v>
      </c>
      <c r="M966" s="1090">
        <v>2</v>
      </c>
      <c r="N966" t="s">
        <v>2419</v>
      </c>
      <c r="O966">
        <v>13</v>
      </c>
      <c r="P966">
        <v>0</v>
      </c>
      <c r="Q966">
        <v>4200</v>
      </c>
      <c r="R966">
        <v>4200</v>
      </c>
      <c r="S966">
        <v>0</v>
      </c>
      <c r="T966">
        <v>0</v>
      </c>
      <c r="U966" s="1091">
        <v>0</v>
      </c>
      <c r="V966" s="1091">
        <v>0</v>
      </c>
    </row>
    <row r="967" spans="1:22" x14ac:dyDescent="0.25">
      <c r="A967">
        <v>4088200100</v>
      </c>
      <c r="B967" s="1087">
        <v>2</v>
      </c>
      <c r="C967" s="1087">
        <v>5</v>
      </c>
      <c r="D967" s="1088">
        <v>2</v>
      </c>
      <c r="E967" s="1087" t="s">
        <v>2418</v>
      </c>
      <c r="F967" s="1087">
        <v>143</v>
      </c>
      <c r="G967" s="1087" t="s">
        <v>711</v>
      </c>
      <c r="H967" s="1089">
        <v>1</v>
      </c>
      <c r="I967">
        <v>33603</v>
      </c>
      <c r="J967">
        <v>1</v>
      </c>
      <c r="K967">
        <v>2020</v>
      </c>
      <c r="L967" s="1090">
        <v>1</v>
      </c>
      <c r="M967" s="1090">
        <v>1</v>
      </c>
      <c r="N967" t="s">
        <v>2421</v>
      </c>
      <c r="O967">
        <v>13</v>
      </c>
      <c r="P967">
        <v>0</v>
      </c>
      <c r="Q967">
        <v>0</v>
      </c>
      <c r="R967">
        <v>0</v>
      </c>
      <c r="S967">
        <v>0</v>
      </c>
      <c r="T967">
        <v>0</v>
      </c>
      <c r="U967" s="1091">
        <v>0</v>
      </c>
      <c r="V967" s="1091">
        <v>9826.7999999999993</v>
      </c>
    </row>
    <row r="968" spans="1:22" x14ac:dyDescent="0.25">
      <c r="A968">
        <v>4088200100</v>
      </c>
      <c r="B968" s="1087">
        <v>2</v>
      </c>
      <c r="C968" s="1087">
        <v>5</v>
      </c>
      <c r="D968" s="1088">
        <v>2</v>
      </c>
      <c r="E968" s="1087" t="s">
        <v>2418</v>
      </c>
      <c r="F968" s="1087">
        <v>143</v>
      </c>
      <c r="G968" s="1087" t="s">
        <v>711</v>
      </c>
      <c r="H968" s="1089">
        <v>1</v>
      </c>
      <c r="I968">
        <v>33603</v>
      </c>
      <c r="J968">
        <v>1</v>
      </c>
      <c r="K968">
        <v>2020</v>
      </c>
      <c r="L968" s="1090">
        <v>1</v>
      </c>
      <c r="M968" s="1090">
        <v>1</v>
      </c>
      <c r="N968" t="s">
        <v>2421</v>
      </c>
      <c r="O968">
        <v>13</v>
      </c>
      <c r="P968">
        <v>0</v>
      </c>
      <c r="Q968">
        <v>0</v>
      </c>
      <c r="R968">
        <v>0</v>
      </c>
      <c r="S968">
        <v>0</v>
      </c>
      <c r="T968">
        <v>0</v>
      </c>
      <c r="U968" s="1091">
        <v>9826.7999999999993</v>
      </c>
      <c r="V968" s="1091">
        <v>0</v>
      </c>
    </row>
    <row r="969" spans="1:22" x14ac:dyDescent="0.25">
      <c r="A969">
        <v>4088200100</v>
      </c>
      <c r="B969" s="1087">
        <v>2</v>
      </c>
      <c r="C969" s="1087">
        <v>5</v>
      </c>
      <c r="D969" s="1088">
        <v>2</v>
      </c>
      <c r="E969" s="1087" t="s">
        <v>2418</v>
      </c>
      <c r="F969" s="1087">
        <v>143</v>
      </c>
      <c r="G969" s="1087" t="s">
        <v>711</v>
      </c>
      <c r="H969" s="1089">
        <v>1</v>
      </c>
      <c r="I969">
        <v>33603</v>
      </c>
      <c r="J969">
        <v>1</v>
      </c>
      <c r="K969">
        <v>2020</v>
      </c>
      <c r="L969" s="1090">
        <v>1</v>
      </c>
      <c r="M969" s="1090">
        <v>1</v>
      </c>
      <c r="N969" t="s">
        <v>2421</v>
      </c>
      <c r="O969">
        <v>13</v>
      </c>
      <c r="P969">
        <v>0</v>
      </c>
      <c r="Q969">
        <v>0</v>
      </c>
      <c r="R969">
        <v>0</v>
      </c>
      <c r="S969">
        <v>9826.7999999999993</v>
      </c>
      <c r="T969">
        <v>9826.7999999999993</v>
      </c>
      <c r="U969" s="1091">
        <v>0</v>
      </c>
      <c r="V969" s="1091">
        <v>0</v>
      </c>
    </row>
    <row r="970" spans="1:22" x14ac:dyDescent="0.25">
      <c r="A970">
        <v>4088200100</v>
      </c>
      <c r="B970" s="1087">
        <v>2</v>
      </c>
      <c r="C970" s="1087">
        <v>5</v>
      </c>
      <c r="D970" s="1088">
        <v>2</v>
      </c>
      <c r="E970" s="1087" t="s">
        <v>2418</v>
      </c>
      <c r="F970" s="1087">
        <v>143</v>
      </c>
      <c r="G970" s="1087" t="s">
        <v>711</v>
      </c>
      <c r="H970" s="1089">
        <v>1</v>
      </c>
      <c r="I970">
        <v>33603</v>
      </c>
      <c r="J970">
        <v>1</v>
      </c>
      <c r="K970">
        <v>2020</v>
      </c>
      <c r="L970" s="1090">
        <v>1</v>
      </c>
      <c r="M970" s="1090">
        <v>1</v>
      </c>
      <c r="N970" t="s">
        <v>2421</v>
      </c>
      <c r="O970">
        <v>13</v>
      </c>
      <c r="P970">
        <v>0</v>
      </c>
      <c r="Q970">
        <v>9826.81</v>
      </c>
      <c r="R970">
        <v>9826.81</v>
      </c>
      <c r="S970">
        <v>0</v>
      </c>
      <c r="T970">
        <v>0</v>
      </c>
      <c r="U970" s="1091">
        <v>0</v>
      </c>
      <c r="V970" s="1091">
        <v>0</v>
      </c>
    </row>
    <row r="971" spans="1:22" x14ac:dyDescent="0.25">
      <c r="A971">
        <v>4088200100</v>
      </c>
      <c r="B971" s="1087">
        <v>2</v>
      </c>
      <c r="C971" s="1087">
        <v>5</v>
      </c>
      <c r="D971" s="1088">
        <v>2</v>
      </c>
      <c r="E971" s="1087" t="s">
        <v>2418</v>
      </c>
      <c r="F971" s="1087">
        <v>143</v>
      </c>
      <c r="G971" s="1087" t="s">
        <v>711</v>
      </c>
      <c r="H971" s="1089">
        <v>1</v>
      </c>
      <c r="I971">
        <v>33603</v>
      </c>
      <c r="J971">
        <v>1</v>
      </c>
      <c r="K971">
        <v>2020</v>
      </c>
      <c r="L971" s="1090">
        <v>1</v>
      </c>
      <c r="M971" s="1090">
        <v>1</v>
      </c>
      <c r="N971" t="s">
        <v>2421</v>
      </c>
      <c r="O971">
        <v>13</v>
      </c>
      <c r="P971">
        <v>0</v>
      </c>
      <c r="Q971">
        <v>0</v>
      </c>
      <c r="R971">
        <v>0</v>
      </c>
      <c r="S971">
        <v>0</v>
      </c>
      <c r="T971">
        <v>0</v>
      </c>
      <c r="U971" s="1091">
        <v>0</v>
      </c>
      <c r="V971" s="1091">
        <v>0</v>
      </c>
    </row>
    <row r="972" spans="1:22" x14ac:dyDescent="0.25">
      <c r="A972">
        <v>4088200100</v>
      </c>
      <c r="B972" s="1087">
        <v>2</v>
      </c>
      <c r="C972" s="1087">
        <v>5</v>
      </c>
      <c r="D972" s="1088">
        <v>2</v>
      </c>
      <c r="E972" s="1087" t="s">
        <v>2418</v>
      </c>
      <c r="F972" s="1087">
        <v>143</v>
      </c>
      <c r="G972" s="1087" t="s">
        <v>711</v>
      </c>
      <c r="H972" s="1089">
        <v>1</v>
      </c>
      <c r="I972">
        <v>33603</v>
      </c>
      <c r="J972">
        <v>1</v>
      </c>
      <c r="K972">
        <v>2020</v>
      </c>
      <c r="L972" s="1090">
        <v>1</v>
      </c>
      <c r="M972" s="1090">
        <v>1</v>
      </c>
      <c r="N972" t="s">
        <v>2421</v>
      </c>
      <c r="O972">
        <v>13</v>
      </c>
      <c r="P972">
        <v>0</v>
      </c>
      <c r="Q972">
        <v>0</v>
      </c>
      <c r="R972">
        <v>0</v>
      </c>
      <c r="S972">
        <v>0</v>
      </c>
      <c r="T972">
        <v>0</v>
      </c>
      <c r="U972" s="1091">
        <v>0</v>
      </c>
      <c r="V972" s="1091">
        <v>0</v>
      </c>
    </row>
    <row r="973" spans="1:22" x14ac:dyDescent="0.25">
      <c r="A973">
        <v>4088200100</v>
      </c>
      <c r="B973" s="1087">
        <v>2</v>
      </c>
      <c r="C973" s="1087">
        <v>5</v>
      </c>
      <c r="D973" s="1088">
        <v>2</v>
      </c>
      <c r="E973" s="1087" t="s">
        <v>2418</v>
      </c>
      <c r="F973" s="1087">
        <v>143</v>
      </c>
      <c r="G973" s="1087" t="s">
        <v>711</v>
      </c>
      <c r="H973" s="1089">
        <v>1</v>
      </c>
      <c r="I973">
        <v>33603</v>
      </c>
      <c r="J973">
        <v>1</v>
      </c>
      <c r="K973">
        <v>2020</v>
      </c>
      <c r="L973" s="1090">
        <v>2</v>
      </c>
      <c r="M973" s="1090">
        <v>2</v>
      </c>
      <c r="N973" t="s">
        <v>2419</v>
      </c>
      <c r="O973">
        <v>13</v>
      </c>
      <c r="P973">
        <v>0</v>
      </c>
      <c r="Q973">
        <v>0</v>
      </c>
      <c r="R973">
        <v>0</v>
      </c>
      <c r="S973">
        <v>0</v>
      </c>
      <c r="T973">
        <v>0</v>
      </c>
      <c r="U973" s="1091">
        <v>0</v>
      </c>
      <c r="V973" s="1091">
        <v>257566.88</v>
      </c>
    </row>
    <row r="974" spans="1:22" x14ac:dyDescent="0.25">
      <c r="A974">
        <v>4088200100</v>
      </c>
      <c r="B974" s="1087">
        <v>2</v>
      </c>
      <c r="C974" s="1087">
        <v>5</v>
      </c>
      <c r="D974" s="1088">
        <v>2</v>
      </c>
      <c r="E974" s="1087" t="s">
        <v>2418</v>
      </c>
      <c r="F974" s="1087">
        <v>143</v>
      </c>
      <c r="G974" s="1087" t="s">
        <v>711</v>
      </c>
      <c r="H974" s="1089">
        <v>1</v>
      </c>
      <c r="I974">
        <v>33603</v>
      </c>
      <c r="J974">
        <v>1</v>
      </c>
      <c r="K974">
        <v>2020</v>
      </c>
      <c r="L974" s="1090">
        <v>2</v>
      </c>
      <c r="M974" s="1090">
        <v>2</v>
      </c>
      <c r="N974" t="s">
        <v>2419</v>
      </c>
      <c r="O974">
        <v>13</v>
      </c>
      <c r="P974">
        <v>0</v>
      </c>
      <c r="Q974">
        <v>0</v>
      </c>
      <c r="R974">
        <v>0</v>
      </c>
      <c r="S974">
        <v>0</v>
      </c>
      <c r="T974">
        <v>0</v>
      </c>
      <c r="U974" s="1091">
        <v>257566.88</v>
      </c>
      <c r="V974" s="1091">
        <v>0</v>
      </c>
    </row>
    <row r="975" spans="1:22" x14ac:dyDescent="0.25">
      <c r="A975">
        <v>4088200100</v>
      </c>
      <c r="B975" s="1087">
        <v>2</v>
      </c>
      <c r="C975" s="1087">
        <v>5</v>
      </c>
      <c r="D975" s="1088">
        <v>2</v>
      </c>
      <c r="E975" s="1087" t="s">
        <v>2418</v>
      </c>
      <c r="F975" s="1087">
        <v>143</v>
      </c>
      <c r="G975" s="1087" t="s">
        <v>711</v>
      </c>
      <c r="H975" s="1089">
        <v>1</v>
      </c>
      <c r="I975">
        <v>33603</v>
      </c>
      <c r="J975">
        <v>1</v>
      </c>
      <c r="K975">
        <v>2020</v>
      </c>
      <c r="L975" s="1090">
        <v>2</v>
      </c>
      <c r="M975" s="1090">
        <v>2</v>
      </c>
      <c r="N975" t="s">
        <v>2419</v>
      </c>
      <c r="O975">
        <v>13</v>
      </c>
      <c r="P975">
        <v>0</v>
      </c>
      <c r="Q975">
        <v>0</v>
      </c>
      <c r="R975">
        <v>0</v>
      </c>
      <c r="S975">
        <v>0</v>
      </c>
      <c r="T975">
        <v>0</v>
      </c>
      <c r="U975" s="1091">
        <v>0</v>
      </c>
      <c r="V975" s="1091">
        <v>0</v>
      </c>
    </row>
    <row r="976" spans="1:22" x14ac:dyDescent="0.25">
      <c r="A976">
        <v>4088200100</v>
      </c>
      <c r="B976" s="1087">
        <v>2</v>
      </c>
      <c r="C976" s="1087">
        <v>5</v>
      </c>
      <c r="D976" s="1088">
        <v>2</v>
      </c>
      <c r="E976" s="1087" t="s">
        <v>2418</v>
      </c>
      <c r="F976" s="1087">
        <v>143</v>
      </c>
      <c r="G976" s="1087" t="s">
        <v>711</v>
      </c>
      <c r="H976" s="1089">
        <v>1</v>
      </c>
      <c r="I976">
        <v>33603</v>
      </c>
      <c r="J976">
        <v>1</v>
      </c>
      <c r="K976">
        <v>2020</v>
      </c>
      <c r="L976" s="1090">
        <v>2</v>
      </c>
      <c r="M976" s="1090">
        <v>2</v>
      </c>
      <c r="N976" t="s">
        <v>2419</v>
      </c>
      <c r="O976">
        <v>13</v>
      </c>
      <c r="P976">
        <v>0</v>
      </c>
      <c r="Q976">
        <v>0</v>
      </c>
      <c r="R976">
        <v>0</v>
      </c>
      <c r="S976">
        <v>0</v>
      </c>
      <c r="T976">
        <v>0</v>
      </c>
      <c r="U976" s="1091">
        <v>0</v>
      </c>
      <c r="V976" s="1091">
        <v>0</v>
      </c>
    </row>
    <row r="977" spans="1:22" x14ac:dyDescent="0.25">
      <c r="A977">
        <v>4088200100</v>
      </c>
      <c r="B977" s="1087">
        <v>2</v>
      </c>
      <c r="C977" s="1087">
        <v>5</v>
      </c>
      <c r="D977" s="1088">
        <v>2</v>
      </c>
      <c r="E977" s="1087" t="s">
        <v>2418</v>
      </c>
      <c r="F977" s="1087">
        <v>143</v>
      </c>
      <c r="G977" s="1087" t="s">
        <v>711</v>
      </c>
      <c r="H977" s="1089">
        <v>1</v>
      </c>
      <c r="I977">
        <v>33603</v>
      </c>
      <c r="J977">
        <v>1</v>
      </c>
      <c r="K977">
        <v>2020</v>
      </c>
      <c r="L977" s="1090">
        <v>2</v>
      </c>
      <c r="M977" s="1090">
        <v>2</v>
      </c>
      <c r="N977" t="s">
        <v>2419</v>
      </c>
      <c r="O977">
        <v>13</v>
      </c>
      <c r="P977">
        <v>0</v>
      </c>
      <c r="Q977">
        <v>0</v>
      </c>
      <c r="R977">
        <v>0</v>
      </c>
      <c r="S977">
        <v>257566.88</v>
      </c>
      <c r="T977">
        <v>257566.88</v>
      </c>
      <c r="U977" s="1091">
        <v>0</v>
      </c>
      <c r="V977" s="1091">
        <v>0</v>
      </c>
    </row>
    <row r="978" spans="1:22" x14ac:dyDescent="0.25">
      <c r="A978">
        <v>4088200100</v>
      </c>
      <c r="B978" s="1087">
        <v>2</v>
      </c>
      <c r="C978" s="1087">
        <v>5</v>
      </c>
      <c r="D978" s="1088">
        <v>2</v>
      </c>
      <c r="E978" s="1087" t="s">
        <v>2418</v>
      </c>
      <c r="F978" s="1087">
        <v>143</v>
      </c>
      <c r="G978" s="1087" t="s">
        <v>711</v>
      </c>
      <c r="H978" s="1089">
        <v>1</v>
      </c>
      <c r="I978">
        <v>33603</v>
      </c>
      <c r="J978">
        <v>1</v>
      </c>
      <c r="K978">
        <v>2020</v>
      </c>
      <c r="L978" s="1090">
        <v>2</v>
      </c>
      <c r="M978" s="1090">
        <v>2</v>
      </c>
      <c r="N978" t="s">
        <v>2419</v>
      </c>
      <c r="O978">
        <v>13</v>
      </c>
      <c r="P978">
        <v>0</v>
      </c>
      <c r="Q978">
        <v>264234</v>
      </c>
      <c r="R978">
        <v>264234</v>
      </c>
      <c r="S978">
        <v>0</v>
      </c>
      <c r="T978">
        <v>0</v>
      </c>
      <c r="U978" s="1091">
        <v>0</v>
      </c>
      <c r="V978" s="1091">
        <v>0</v>
      </c>
    </row>
    <row r="979" spans="1:22" x14ac:dyDescent="0.25">
      <c r="A979">
        <v>4088200100</v>
      </c>
      <c r="B979" s="1087">
        <v>2</v>
      </c>
      <c r="C979" s="1087">
        <v>5</v>
      </c>
      <c r="D979" s="1088">
        <v>2</v>
      </c>
      <c r="E979" s="1087" t="s">
        <v>2418</v>
      </c>
      <c r="F979" s="1087">
        <v>143</v>
      </c>
      <c r="G979" s="1087" t="s">
        <v>711</v>
      </c>
      <c r="H979" s="1089">
        <v>1</v>
      </c>
      <c r="I979">
        <v>33801</v>
      </c>
      <c r="J979">
        <v>1</v>
      </c>
      <c r="K979">
        <v>2020</v>
      </c>
      <c r="L979" s="1090">
        <v>1</v>
      </c>
      <c r="M979" s="1090">
        <v>1</v>
      </c>
      <c r="N979" t="s">
        <v>2421</v>
      </c>
      <c r="O979">
        <v>13</v>
      </c>
      <c r="P979">
        <v>5537.3</v>
      </c>
      <c r="Q979">
        <v>0</v>
      </c>
      <c r="R979">
        <v>5537.3</v>
      </c>
      <c r="S979">
        <v>0</v>
      </c>
      <c r="T979">
        <v>0</v>
      </c>
      <c r="U979" s="1091">
        <v>0</v>
      </c>
      <c r="V979" s="1091">
        <v>0</v>
      </c>
    </row>
    <row r="980" spans="1:22" x14ac:dyDescent="0.25">
      <c r="A980">
        <v>4088200100</v>
      </c>
      <c r="B980" s="1087">
        <v>2</v>
      </c>
      <c r="C980" s="1087">
        <v>5</v>
      </c>
      <c r="D980" s="1088">
        <v>2</v>
      </c>
      <c r="E980" s="1087" t="s">
        <v>2418</v>
      </c>
      <c r="F980" s="1087">
        <v>143</v>
      </c>
      <c r="G980" s="1087" t="s">
        <v>711</v>
      </c>
      <c r="H980" s="1089">
        <v>1</v>
      </c>
      <c r="I980">
        <v>33801</v>
      </c>
      <c r="J980">
        <v>1</v>
      </c>
      <c r="K980">
        <v>2020</v>
      </c>
      <c r="L980" s="1090">
        <v>2</v>
      </c>
      <c r="M980" s="1090">
        <v>2</v>
      </c>
      <c r="N980" t="s">
        <v>2419</v>
      </c>
      <c r="O980">
        <v>13</v>
      </c>
      <c r="P980">
        <v>38424.11</v>
      </c>
      <c r="Q980">
        <v>0</v>
      </c>
      <c r="R980">
        <v>38424.11</v>
      </c>
      <c r="S980">
        <v>4640</v>
      </c>
      <c r="T980">
        <v>4640</v>
      </c>
      <c r="U980" s="1091">
        <v>4640</v>
      </c>
      <c r="V980" s="1091">
        <v>4640</v>
      </c>
    </row>
    <row r="981" spans="1:22" x14ac:dyDescent="0.25">
      <c r="A981">
        <v>4088200100</v>
      </c>
      <c r="B981" s="1087">
        <v>2</v>
      </c>
      <c r="C981" s="1087">
        <v>5</v>
      </c>
      <c r="D981" s="1088">
        <v>2</v>
      </c>
      <c r="E981" s="1087" t="s">
        <v>2418</v>
      </c>
      <c r="F981" s="1087">
        <v>143</v>
      </c>
      <c r="G981" s="1087" t="s">
        <v>711</v>
      </c>
      <c r="H981" s="1089">
        <v>1</v>
      </c>
      <c r="I981">
        <v>34101</v>
      </c>
      <c r="J981">
        <v>1</v>
      </c>
      <c r="K981">
        <v>2020</v>
      </c>
      <c r="L981" s="1090">
        <v>1</v>
      </c>
      <c r="M981" s="1090">
        <v>1</v>
      </c>
      <c r="N981" t="s">
        <v>2421</v>
      </c>
      <c r="O981">
        <v>13</v>
      </c>
      <c r="P981">
        <v>64583.89</v>
      </c>
      <c r="Q981">
        <v>-49063</v>
      </c>
      <c r="R981">
        <v>15520.89</v>
      </c>
      <c r="S981">
        <v>-547.89</v>
      </c>
      <c r="T981">
        <v>-547.89</v>
      </c>
      <c r="U981" s="1091">
        <v>-547.89</v>
      </c>
      <c r="V981" s="1091">
        <v>-547.89</v>
      </c>
    </row>
    <row r="982" spans="1:22" x14ac:dyDescent="0.25">
      <c r="A982">
        <v>4088200100</v>
      </c>
      <c r="B982" s="1087">
        <v>2</v>
      </c>
      <c r="C982" s="1087">
        <v>5</v>
      </c>
      <c r="D982" s="1088">
        <v>2</v>
      </c>
      <c r="E982" s="1087" t="s">
        <v>2418</v>
      </c>
      <c r="F982" s="1087">
        <v>143</v>
      </c>
      <c r="G982" s="1087" t="s">
        <v>711</v>
      </c>
      <c r="H982" s="1089">
        <v>1</v>
      </c>
      <c r="I982">
        <v>34501</v>
      </c>
      <c r="J982">
        <v>1</v>
      </c>
      <c r="K982">
        <v>2020</v>
      </c>
      <c r="L982" s="1090">
        <v>1</v>
      </c>
      <c r="M982" s="1090">
        <v>1</v>
      </c>
      <c r="N982" t="s">
        <v>2421</v>
      </c>
      <c r="O982">
        <v>13</v>
      </c>
      <c r="P982">
        <v>3708.01</v>
      </c>
      <c r="Q982">
        <v>1332.98</v>
      </c>
      <c r="R982">
        <v>5040.99</v>
      </c>
      <c r="S982">
        <v>5040.99</v>
      </c>
      <c r="T982">
        <v>5040.99</v>
      </c>
      <c r="U982" s="1091">
        <v>5040.99</v>
      </c>
      <c r="V982" s="1091">
        <v>5040.99</v>
      </c>
    </row>
    <row r="983" spans="1:22" x14ac:dyDescent="0.25">
      <c r="A983">
        <v>4088200100</v>
      </c>
      <c r="B983" s="1087">
        <v>2</v>
      </c>
      <c r="C983" s="1087">
        <v>5</v>
      </c>
      <c r="D983" s="1088">
        <v>2</v>
      </c>
      <c r="E983" s="1087" t="s">
        <v>2418</v>
      </c>
      <c r="F983" s="1087">
        <v>143</v>
      </c>
      <c r="G983" s="1087" t="s">
        <v>711</v>
      </c>
      <c r="H983" s="1089">
        <v>1</v>
      </c>
      <c r="I983">
        <v>34501</v>
      </c>
      <c r="J983">
        <v>1</v>
      </c>
      <c r="K983">
        <v>2020</v>
      </c>
      <c r="L983" s="1090">
        <v>1</v>
      </c>
      <c r="M983" s="1090">
        <v>1</v>
      </c>
      <c r="N983" t="s">
        <v>2421</v>
      </c>
      <c r="O983">
        <v>13</v>
      </c>
      <c r="P983">
        <v>3708.01</v>
      </c>
      <c r="Q983">
        <v>1332.99</v>
      </c>
      <c r="R983">
        <v>5041</v>
      </c>
      <c r="S983">
        <v>5040.99</v>
      </c>
      <c r="T983">
        <v>5040.99</v>
      </c>
      <c r="U983" s="1091">
        <v>5040.99</v>
      </c>
      <c r="V983" s="1091">
        <v>5040.99</v>
      </c>
    </row>
    <row r="984" spans="1:22" x14ac:dyDescent="0.25">
      <c r="A984">
        <v>4088200100</v>
      </c>
      <c r="B984" s="1087">
        <v>2</v>
      </c>
      <c r="C984" s="1087">
        <v>5</v>
      </c>
      <c r="D984" s="1088">
        <v>2</v>
      </c>
      <c r="E984" s="1087" t="s">
        <v>2418</v>
      </c>
      <c r="F984" s="1087">
        <v>143</v>
      </c>
      <c r="G984" s="1087" t="s">
        <v>711</v>
      </c>
      <c r="H984" s="1089">
        <v>1</v>
      </c>
      <c r="I984">
        <v>34501</v>
      </c>
      <c r="J984">
        <v>1</v>
      </c>
      <c r="K984">
        <v>2020</v>
      </c>
      <c r="L984" s="1090">
        <v>1</v>
      </c>
      <c r="M984" s="1090">
        <v>1</v>
      </c>
      <c r="N984" t="s">
        <v>2421</v>
      </c>
      <c r="O984">
        <v>13</v>
      </c>
      <c r="P984">
        <v>3708.01</v>
      </c>
      <c r="Q984">
        <v>1332.98</v>
      </c>
      <c r="R984">
        <v>5040.99</v>
      </c>
      <c r="S984">
        <v>5040.99</v>
      </c>
      <c r="T984">
        <v>5040.99</v>
      </c>
      <c r="U984" s="1091">
        <v>5040.99</v>
      </c>
      <c r="V984" s="1091">
        <v>5040.99</v>
      </c>
    </row>
    <row r="985" spans="1:22" x14ac:dyDescent="0.25">
      <c r="A985">
        <v>4088200100</v>
      </c>
      <c r="B985" s="1087">
        <v>2</v>
      </c>
      <c r="C985" s="1087">
        <v>5</v>
      </c>
      <c r="D985" s="1088">
        <v>2</v>
      </c>
      <c r="E985" s="1087" t="s">
        <v>2418</v>
      </c>
      <c r="F985" s="1087">
        <v>143</v>
      </c>
      <c r="G985" s="1087" t="s">
        <v>711</v>
      </c>
      <c r="H985" s="1089">
        <v>1</v>
      </c>
      <c r="I985">
        <v>34501</v>
      </c>
      <c r="J985">
        <v>1</v>
      </c>
      <c r="K985">
        <v>2020</v>
      </c>
      <c r="L985" s="1090">
        <v>1</v>
      </c>
      <c r="M985" s="1090">
        <v>1</v>
      </c>
      <c r="N985" t="s">
        <v>2421</v>
      </c>
      <c r="O985">
        <v>13</v>
      </c>
      <c r="P985">
        <v>7147.14</v>
      </c>
      <c r="Q985">
        <v>3832.85</v>
      </c>
      <c r="R985">
        <v>10979.99</v>
      </c>
      <c r="S985">
        <v>10979.99</v>
      </c>
      <c r="T985">
        <v>10979.99</v>
      </c>
      <c r="U985" s="1091">
        <v>10979.99</v>
      </c>
      <c r="V985" s="1091">
        <v>10979.99</v>
      </c>
    </row>
    <row r="986" spans="1:22" x14ac:dyDescent="0.25">
      <c r="A986">
        <v>4088200100</v>
      </c>
      <c r="B986" s="1087">
        <v>2</v>
      </c>
      <c r="C986" s="1087">
        <v>5</v>
      </c>
      <c r="D986" s="1088">
        <v>2</v>
      </c>
      <c r="E986" s="1087" t="s">
        <v>2418</v>
      </c>
      <c r="F986" s="1087">
        <v>143</v>
      </c>
      <c r="G986" s="1087" t="s">
        <v>711</v>
      </c>
      <c r="H986" s="1089">
        <v>1</v>
      </c>
      <c r="I986">
        <v>34501</v>
      </c>
      <c r="J986">
        <v>1</v>
      </c>
      <c r="K986">
        <v>2020</v>
      </c>
      <c r="L986" s="1090">
        <v>1</v>
      </c>
      <c r="M986" s="1090">
        <v>1</v>
      </c>
      <c r="N986" t="s">
        <v>2421</v>
      </c>
      <c r="O986">
        <v>13</v>
      </c>
      <c r="P986">
        <v>3708.01</v>
      </c>
      <c r="Q986">
        <v>1332.98</v>
      </c>
      <c r="R986">
        <v>5040.99</v>
      </c>
      <c r="S986">
        <v>5040.99</v>
      </c>
      <c r="T986">
        <v>5040.99</v>
      </c>
      <c r="U986" s="1091">
        <v>5040.99</v>
      </c>
      <c r="V986" s="1091">
        <v>5040.99</v>
      </c>
    </row>
    <row r="987" spans="1:22" x14ac:dyDescent="0.25">
      <c r="A987">
        <v>4088200100</v>
      </c>
      <c r="B987" s="1087">
        <v>2</v>
      </c>
      <c r="C987" s="1087">
        <v>5</v>
      </c>
      <c r="D987" s="1088">
        <v>2</v>
      </c>
      <c r="E987" s="1087" t="s">
        <v>2418</v>
      </c>
      <c r="F987" s="1087">
        <v>143</v>
      </c>
      <c r="G987" s="1087" t="s">
        <v>711</v>
      </c>
      <c r="H987" s="1089">
        <v>1</v>
      </c>
      <c r="I987">
        <v>34501</v>
      </c>
      <c r="J987">
        <v>1</v>
      </c>
      <c r="K987">
        <v>2020</v>
      </c>
      <c r="L987" s="1090">
        <v>1</v>
      </c>
      <c r="M987" s="1090">
        <v>1</v>
      </c>
      <c r="N987" t="s">
        <v>2421</v>
      </c>
      <c r="O987">
        <v>13</v>
      </c>
      <c r="P987">
        <v>6819.65</v>
      </c>
      <c r="Q987">
        <v>3746.35</v>
      </c>
      <c r="R987">
        <v>10566</v>
      </c>
      <c r="S987">
        <v>10566</v>
      </c>
      <c r="T987">
        <v>10566</v>
      </c>
      <c r="U987" s="1091">
        <v>10566</v>
      </c>
      <c r="V987" s="1091">
        <v>10566</v>
      </c>
    </row>
    <row r="988" spans="1:22" x14ac:dyDescent="0.25">
      <c r="A988">
        <v>4088200100</v>
      </c>
      <c r="B988" s="1087">
        <v>2</v>
      </c>
      <c r="C988" s="1087">
        <v>5</v>
      </c>
      <c r="D988" s="1088">
        <v>2</v>
      </c>
      <c r="E988" s="1087" t="s">
        <v>2418</v>
      </c>
      <c r="F988" s="1087">
        <v>143</v>
      </c>
      <c r="G988" s="1087" t="s">
        <v>711</v>
      </c>
      <c r="H988" s="1089">
        <v>1</v>
      </c>
      <c r="I988">
        <v>34501</v>
      </c>
      <c r="J988">
        <v>1</v>
      </c>
      <c r="K988">
        <v>2020</v>
      </c>
      <c r="L988" s="1090">
        <v>1</v>
      </c>
      <c r="M988" s="1090">
        <v>1</v>
      </c>
      <c r="N988" t="s">
        <v>2421</v>
      </c>
      <c r="O988">
        <v>13</v>
      </c>
      <c r="P988">
        <v>4404.1499999999996</v>
      </c>
      <c r="Q988">
        <v>1594.85</v>
      </c>
      <c r="R988">
        <v>5999</v>
      </c>
      <c r="S988">
        <v>5999</v>
      </c>
      <c r="T988">
        <v>5999</v>
      </c>
      <c r="U988" s="1091">
        <v>5999</v>
      </c>
      <c r="V988" s="1091">
        <v>5999</v>
      </c>
    </row>
    <row r="989" spans="1:22" x14ac:dyDescent="0.25">
      <c r="A989">
        <v>4088200100</v>
      </c>
      <c r="B989" s="1087">
        <v>2</v>
      </c>
      <c r="C989" s="1087">
        <v>5</v>
      </c>
      <c r="D989" s="1088">
        <v>2</v>
      </c>
      <c r="E989" s="1087" t="s">
        <v>2418</v>
      </c>
      <c r="F989" s="1087">
        <v>143</v>
      </c>
      <c r="G989" s="1087" t="s">
        <v>711</v>
      </c>
      <c r="H989" s="1089">
        <v>1</v>
      </c>
      <c r="I989">
        <v>34701</v>
      </c>
      <c r="J989">
        <v>1</v>
      </c>
      <c r="K989">
        <v>2020</v>
      </c>
      <c r="L989" s="1090">
        <v>2</v>
      </c>
      <c r="M989" s="1090">
        <v>2</v>
      </c>
      <c r="N989" t="s">
        <v>2419</v>
      </c>
      <c r="O989">
        <v>13</v>
      </c>
      <c r="P989">
        <v>0</v>
      </c>
      <c r="Q989">
        <v>0</v>
      </c>
      <c r="R989">
        <v>0</v>
      </c>
      <c r="S989">
        <v>0</v>
      </c>
      <c r="T989">
        <v>0</v>
      </c>
      <c r="U989" s="1091">
        <v>0</v>
      </c>
      <c r="V989" s="1091">
        <v>11520</v>
      </c>
    </row>
    <row r="990" spans="1:22" x14ac:dyDescent="0.25">
      <c r="A990">
        <v>4088200100</v>
      </c>
      <c r="B990" s="1087">
        <v>2</v>
      </c>
      <c r="C990" s="1087">
        <v>5</v>
      </c>
      <c r="D990" s="1088">
        <v>2</v>
      </c>
      <c r="E990" s="1087" t="s">
        <v>2418</v>
      </c>
      <c r="F990" s="1087">
        <v>143</v>
      </c>
      <c r="G990" s="1087" t="s">
        <v>711</v>
      </c>
      <c r="H990" s="1089">
        <v>1</v>
      </c>
      <c r="I990">
        <v>34701</v>
      </c>
      <c r="J990">
        <v>1</v>
      </c>
      <c r="K990">
        <v>2020</v>
      </c>
      <c r="L990" s="1090">
        <v>2</v>
      </c>
      <c r="M990" s="1090">
        <v>2</v>
      </c>
      <c r="N990" t="s">
        <v>2419</v>
      </c>
      <c r="O990">
        <v>13</v>
      </c>
      <c r="P990">
        <v>0</v>
      </c>
      <c r="Q990">
        <v>0</v>
      </c>
      <c r="R990">
        <v>0</v>
      </c>
      <c r="S990">
        <v>0</v>
      </c>
      <c r="T990">
        <v>0</v>
      </c>
      <c r="U990" s="1091">
        <v>11520</v>
      </c>
      <c r="V990" s="1091">
        <v>0</v>
      </c>
    </row>
    <row r="991" spans="1:22" x14ac:dyDescent="0.25">
      <c r="A991">
        <v>4088200100</v>
      </c>
      <c r="B991" s="1087">
        <v>2</v>
      </c>
      <c r="C991" s="1087">
        <v>5</v>
      </c>
      <c r="D991" s="1088">
        <v>2</v>
      </c>
      <c r="E991" s="1087" t="s">
        <v>2418</v>
      </c>
      <c r="F991" s="1087">
        <v>143</v>
      </c>
      <c r="G991" s="1087" t="s">
        <v>711</v>
      </c>
      <c r="H991" s="1089">
        <v>1</v>
      </c>
      <c r="I991">
        <v>34701</v>
      </c>
      <c r="J991">
        <v>1</v>
      </c>
      <c r="K991">
        <v>2020</v>
      </c>
      <c r="L991" s="1090">
        <v>2</v>
      </c>
      <c r="M991" s="1090">
        <v>2</v>
      </c>
      <c r="N991" t="s">
        <v>2419</v>
      </c>
      <c r="O991">
        <v>13</v>
      </c>
      <c r="P991">
        <v>0</v>
      </c>
      <c r="Q991">
        <v>0</v>
      </c>
      <c r="R991">
        <v>0</v>
      </c>
      <c r="S991">
        <v>0</v>
      </c>
      <c r="T991">
        <v>0</v>
      </c>
      <c r="U991" s="1091">
        <v>0</v>
      </c>
      <c r="V991" s="1091">
        <v>0</v>
      </c>
    </row>
    <row r="992" spans="1:22" x14ac:dyDescent="0.25">
      <c r="A992">
        <v>4088200100</v>
      </c>
      <c r="B992" s="1087">
        <v>2</v>
      </c>
      <c r="C992" s="1087">
        <v>5</v>
      </c>
      <c r="D992" s="1088">
        <v>2</v>
      </c>
      <c r="E992" s="1087" t="s">
        <v>2418</v>
      </c>
      <c r="F992" s="1087">
        <v>143</v>
      </c>
      <c r="G992" s="1087" t="s">
        <v>711</v>
      </c>
      <c r="H992" s="1089">
        <v>1</v>
      </c>
      <c r="I992">
        <v>34701</v>
      </c>
      <c r="J992">
        <v>1</v>
      </c>
      <c r="K992">
        <v>2020</v>
      </c>
      <c r="L992" s="1090">
        <v>2</v>
      </c>
      <c r="M992" s="1090">
        <v>2</v>
      </c>
      <c r="N992" t="s">
        <v>2419</v>
      </c>
      <c r="O992">
        <v>13</v>
      </c>
      <c r="P992">
        <v>0</v>
      </c>
      <c r="Q992">
        <v>0</v>
      </c>
      <c r="R992">
        <v>0</v>
      </c>
      <c r="S992">
        <v>0</v>
      </c>
      <c r="T992">
        <v>0</v>
      </c>
      <c r="U992" s="1091">
        <v>0</v>
      </c>
      <c r="V992" s="1091">
        <v>0</v>
      </c>
    </row>
    <row r="993" spans="1:22" x14ac:dyDescent="0.25">
      <c r="A993">
        <v>4088200100</v>
      </c>
      <c r="B993" s="1087">
        <v>2</v>
      </c>
      <c r="C993" s="1087">
        <v>5</v>
      </c>
      <c r="D993" s="1088">
        <v>2</v>
      </c>
      <c r="E993" s="1087" t="s">
        <v>2418</v>
      </c>
      <c r="F993" s="1087">
        <v>143</v>
      </c>
      <c r="G993" s="1087" t="s">
        <v>711</v>
      </c>
      <c r="H993" s="1089">
        <v>1</v>
      </c>
      <c r="I993">
        <v>34701</v>
      </c>
      <c r="J993">
        <v>1</v>
      </c>
      <c r="K993">
        <v>2020</v>
      </c>
      <c r="L993" s="1090">
        <v>2</v>
      </c>
      <c r="M993" s="1090">
        <v>2</v>
      </c>
      <c r="N993" t="s">
        <v>2419</v>
      </c>
      <c r="O993">
        <v>13</v>
      </c>
      <c r="P993">
        <v>0</v>
      </c>
      <c r="Q993">
        <v>0</v>
      </c>
      <c r="R993">
        <v>0</v>
      </c>
      <c r="S993">
        <v>11520</v>
      </c>
      <c r="T993">
        <v>11520</v>
      </c>
      <c r="U993" s="1091">
        <v>0</v>
      </c>
      <c r="V993" s="1091">
        <v>0</v>
      </c>
    </row>
    <row r="994" spans="1:22" x14ac:dyDescent="0.25">
      <c r="A994">
        <v>4088200100</v>
      </c>
      <c r="B994" s="1087">
        <v>2</v>
      </c>
      <c r="C994" s="1087">
        <v>5</v>
      </c>
      <c r="D994" s="1088">
        <v>2</v>
      </c>
      <c r="E994" s="1087" t="s">
        <v>2418</v>
      </c>
      <c r="F994" s="1087">
        <v>143</v>
      </c>
      <c r="G994" s="1087" t="s">
        <v>711</v>
      </c>
      <c r="H994" s="1089">
        <v>1</v>
      </c>
      <c r="I994">
        <v>34701</v>
      </c>
      <c r="J994">
        <v>1</v>
      </c>
      <c r="K994">
        <v>2020</v>
      </c>
      <c r="L994" s="1090">
        <v>2</v>
      </c>
      <c r="M994" s="1090">
        <v>2</v>
      </c>
      <c r="N994" t="s">
        <v>2419</v>
      </c>
      <c r="O994">
        <v>13</v>
      </c>
      <c r="P994">
        <v>0</v>
      </c>
      <c r="Q994">
        <v>11520</v>
      </c>
      <c r="R994">
        <v>11520</v>
      </c>
      <c r="S994">
        <v>0</v>
      </c>
      <c r="T994">
        <v>0</v>
      </c>
      <c r="U994" s="1091">
        <v>0</v>
      </c>
      <c r="V994" s="1091">
        <v>0</v>
      </c>
    </row>
    <row r="995" spans="1:22" x14ac:dyDescent="0.25">
      <c r="A995">
        <v>4088200100</v>
      </c>
      <c r="B995" s="1087">
        <v>2</v>
      </c>
      <c r="C995" s="1087">
        <v>5</v>
      </c>
      <c r="D995" s="1088">
        <v>2</v>
      </c>
      <c r="E995" s="1087" t="s">
        <v>2418</v>
      </c>
      <c r="F995" s="1087">
        <v>143</v>
      </c>
      <c r="G995" s="1087" t="s">
        <v>711</v>
      </c>
      <c r="H995" s="1089">
        <v>1</v>
      </c>
      <c r="I995">
        <v>35101</v>
      </c>
      <c r="J995">
        <v>1</v>
      </c>
      <c r="K995">
        <v>2020</v>
      </c>
      <c r="L995" s="1090">
        <v>2</v>
      </c>
      <c r="M995" s="1090">
        <v>2</v>
      </c>
      <c r="N995" t="s">
        <v>2419</v>
      </c>
      <c r="O995">
        <v>13</v>
      </c>
      <c r="P995">
        <v>0</v>
      </c>
      <c r="Q995">
        <v>0</v>
      </c>
      <c r="R995">
        <v>0</v>
      </c>
      <c r="S995">
        <v>0</v>
      </c>
      <c r="T995">
        <v>0</v>
      </c>
      <c r="U995" s="1091">
        <v>0</v>
      </c>
      <c r="V995" s="1091">
        <v>26993.200000000001</v>
      </c>
    </row>
    <row r="996" spans="1:22" x14ac:dyDescent="0.25">
      <c r="A996">
        <v>4088200100</v>
      </c>
      <c r="B996" s="1087">
        <v>2</v>
      </c>
      <c r="C996" s="1087">
        <v>5</v>
      </c>
      <c r="D996" s="1088">
        <v>2</v>
      </c>
      <c r="E996" s="1087" t="s">
        <v>2418</v>
      </c>
      <c r="F996" s="1087">
        <v>143</v>
      </c>
      <c r="G996" s="1087" t="s">
        <v>711</v>
      </c>
      <c r="H996" s="1089">
        <v>1</v>
      </c>
      <c r="I996">
        <v>35101</v>
      </c>
      <c r="J996">
        <v>1</v>
      </c>
      <c r="K996">
        <v>2020</v>
      </c>
      <c r="L996" s="1090">
        <v>2</v>
      </c>
      <c r="M996" s="1090">
        <v>2</v>
      </c>
      <c r="N996" t="s">
        <v>2419</v>
      </c>
      <c r="O996">
        <v>13</v>
      </c>
      <c r="P996">
        <v>0</v>
      </c>
      <c r="Q996">
        <v>0</v>
      </c>
      <c r="R996">
        <v>0</v>
      </c>
      <c r="S996">
        <v>0</v>
      </c>
      <c r="T996">
        <v>0</v>
      </c>
      <c r="U996" s="1091">
        <v>26993.200000000001</v>
      </c>
      <c r="V996" s="1091">
        <v>0</v>
      </c>
    </row>
    <row r="997" spans="1:22" x14ac:dyDescent="0.25">
      <c r="A997">
        <v>4088200100</v>
      </c>
      <c r="B997" s="1087">
        <v>2</v>
      </c>
      <c r="C997" s="1087">
        <v>5</v>
      </c>
      <c r="D997" s="1088">
        <v>2</v>
      </c>
      <c r="E997" s="1087" t="s">
        <v>2418</v>
      </c>
      <c r="F997" s="1087">
        <v>143</v>
      </c>
      <c r="G997" s="1087" t="s">
        <v>711</v>
      </c>
      <c r="H997" s="1089">
        <v>1</v>
      </c>
      <c r="I997">
        <v>35101</v>
      </c>
      <c r="J997">
        <v>1</v>
      </c>
      <c r="K997">
        <v>2020</v>
      </c>
      <c r="L997" s="1090">
        <v>2</v>
      </c>
      <c r="M997" s="1090">
        <v>2</v>
      </c>
      <c r="N997" t="s">
        <v>2419</v>
      </c>
      <c r="O997">
        <v>13</v>
      </c>
      <c r="P997">
        <v>0</v>
      </c>
      <c r="Q997">
        <v>0</v>
      </c>
      <c r="R997">
        <v>0</v>
      </c>
      <c r="S997">
        <v>0</v>
      </c>
      <c r="T997">
        <v>0</v>
      </c>
      <c r="U997" s="1091">
        <v>0</v>
      </c>
      <c r="V997" s="1091">
        <v>0</v>
      </c>
    </row>
    <row r="998" spans="1:22" x14ac:dyDescent="0.25">
      <c r="A998">
        <v>4088200100</v>
      </c>
      <c r="B998" s="1087">
        <v>2</v>
      </c>
      <c r="C998" s="1087">
        <v>5</v>
      </c>
      <c r="D998" s="1088">
        <v>2</v>
      </c>
      <c r="E998" s="1087" t="s">
        <v>2418</v>
      </c>
      <c r="F998" s="1087">
        <v>143</v>
      </c>
      <c r="G998" s="1087" t="s">
        <v>711</v>
      </c>
      <c r="H998" s="1089">
        <v>1</v>
      </c>
      <c r="I998">
        <v>35101</v>
      </c>
      <c r="J998">
        <v>1</v>
      </c>
      <c r="K998">
        <v>2020</v>
      </c>
      <c r="L998" s="1090">
        <v>2</v>
      </c>
      <c r="M998" s="1090">
        <v>2</v>
      </c>
      <c r="N998" t="s">
        <v>2419</v>
      </c>
      <c r="O998">
        <v>13</v>
      </c>
      <c r="P998">
        <v>0</v>
      </c>
      <c r="Q998">
        <v>0</v>
      </c>
      <c r="R998">
        <v>0</v>
      </c>
      <c r="S998">
        <v>0</v>
      </c>
      <c r="T998">
        <v>0</v>
      </c>
      <c r="U998" s="1091">
        <v>0</v>
      </c>
      <c r="V998" s="1091">
        <v>0</v>
      </c>
    </row>
    <row r="999" spans="1:22" x14ac:dyDescent="0.25">
      <c r="A999">
        <v>4088200100</v>
      </c>
      <c r="B999" s="1087">
        <v>2</v>
      </c>
      <c r="C999" s="1087">
        <v>5</v>
      </c>
      <c r="D999" s="1088">
        <v>2</v>
      </c>
      <c r="E999" s="1087" t="s">
        <v>2418</v>
      </c>
      <c r="F999" s="1087">
        <v>143</v>
      </c>
      <c r="G999" s="1087" t="s">
        <v>711</v>
      </c>
      <c r="H999" s="1089">
        <v>1</v>
      </c>
      <c r="I999">
        <v>35101</v>
      </c>
      <c r="J999">
        <v>1</v>
      </c>
      <c r="K999">
        <v>2020</v>
      </c>
      <c r="L999" s="1090">
        <v>2</v>
      </c>
      <c r="M999" s="1090">
        <v>2</v>
      </c>
      <c r="N999" t="s">
        <v>2419</v>
      </c>
      <c r="O999">
        <v>13</v>
      </c>
      <c r="P999">
        <v>0</v>
      </c>
      <c r="Q999">
        <v>0</v>
      </c>
      <c r="R999">
        <v>0</v>
      </c>
      <c r="S999">
        <v>26993.200000000001</v>
      </c>
      <c r="T999">
        <v>26993.200000000001</v>
      </c>
      <c r="U999" s="1091">
        <v>0</v>
      </c>
      <c r="V999" s="1091">
        <v>0</v>
      </c>
    </row>
    <row r="1000" spans="1:22" x14ac:dyDescent="0.25">
      <c r="A1000">
        <v>4088200100</v>
      </c>
      <c r="B1000" s="1087">
        <v>2</v>
      </c>
      <c r="C1000" s="1087">
        <v>5</v>
      </c>
      <c r="D1000" s="1088">
        <v>2</v>
      </c>
      <c r="E1000" s="1087" t="s">
        <v>2418</v>
      </c>
      <c r="F1000" s="1087">
        <v>143</v>
      </c>
      <c r="G1000" s="1087" t="s">
        <v>711</v>
      </c>
      <c r="H1000" s="1089">
        <v>1</v>
      </c>
      <c r="I1000">
        <v>35101</v>
      </c>
      <c r="J1000">
        <v>1</v>
      </c>
      <c r="K1000">
        <v>2020</v>
      </c>
      <c r="L1000" s="1090">
        <v>2</v>
      </c>
      <c r="M1000" s="1090">
        <v>2</v>
      </c>
      <c r="N1000" t="s">
        <v>2419</v>
      </c>
      <c r="O1000">
        <v>13</v>
      </c>
      <c r="P1000">
        <v>0</v>
      </c>
      <c r="Q1000">
        <v>23270.01</v>
      </c>
      <c r="R1000">
        <v>23270.01</v>
      </c>
      <c r="S1000">
        <v>0</v>
      </c>
      <c r="T1000">
        <v>0</v>
      </c>
      <c r="U1000" s="1091">
        <v>0</v>
      </c>
      <c r="V1000" s="1091">
        <v>0</v>
      </c>
    </row>
    <row r="1001" spans="1:22" x14ac:dyDescent="0.25">
      <c r="A1001">
        <v>4088200100</v>
      </c>
      <c r="B1001" s="1087">
        <v>2</v>
      </c>
      <c r="C1001" s="1087">
        <v>5</v>
      </c>
      <c r="D1001" s="1088">
        <v>2</v>
      </c>
      <c r="E1001" s="1087" t="s">
        <v>2418</v>
      </c>
      <c r="F1001" s="1087">
        <v>143</v>
      </c>
      <c r="G1001" s="1087" t="s">
        <v>711</v>
      </c>
      <c r="H1001" s="1089">
        <v>1</v>
      </c>
      <c r="I1001">
        <v>35101</v>
      </c>
      <c r="J1001">
        <v>1</v>
      </c>
      <c r="K1001">
        <v>2020</v>
      </c>
      <c r="L1001" s="1090">
        <v>2</v>
      </c>
      <c r="M1001" s="1090">
        <v>2</v>
      </c>
      <c r="N1001" t="s">
        <v>2419</v>
      </c>
      <c r="O1001">
        <v>13</v>
      </c>
      <c r="P1001">
        <v>0</v>
      </c>
      <c r="Q1001">
        <v>0</v>
      </c>
      <c r="R1001">
        <v>0</v>
      </c>
      <c r="S1001">
        <v>0</v>
      </c>
      <c r="T1001">
        <v>0</v>
      </c>
      <c r="U1001" s="1091">
        <v>0</v>
      </c>
      <c r="V1001" s="1091">
        <v>8746.4</v>
      </c>
    </row>
    <row r="1002" spans="1:22" x14ac:dyDescent="0.25">
      <c r="A1002">
        <v>4088200100</v>
      </c>
      <c r="B1002" s="1087">
        <v>2</v>
      </c>
      <c r="C1002" s="1087">
        <v>5</v>
      </c>
      <c r="D1002" s="1088">
        <v>2</v>
      </c>
      <c r="E1002" s="1087" t="s">
        <v>2418</v>
      </c>
      <c r="F1002" s="1087">
        <v>143</v>
      </c>
      <c r="G1002" s="1087" t="s">
        <v>711</v>
      </c>
      <c r="H1002" s="1089">
        <v>1</v>
      </c>
      <c r="I1002">
        <v>35101</v>
      </c>
      <c r="J1002">
        <v>1</v>
      </c>
      <c r="K1002">
        <v>2020</v>
      </c>
      <c r="L1002" s="1090">
        <v>2</v>
      </c>
      <c r="M1002" s="1090">
        <v>2</v>
      </c>
      <c r="N1002" t="s">
        <v>2419</v>
      </c>
      <c r="O1002">
        <v>13</v>
      </c>
      <c r="P1002">
        <v>0</v>
      </c>
      <c r="Q1002">
        <v>0</v>
      </c>
      <c r="R1002">
        <v>0</v>
      </c>
      <c r="S1002">
        <v>0</v>
      </c>
      <c r="T1002">
        <v>0</v>
      </c>
      <c r="U1002" s="1091">
        <v>8746.4</v>
      </c>
      <c r="V1002" s="1091">
        <v>0</v>
      </c>
    </row>
    <row r="1003" spans="1:22" x14ac:dyDescent="0.25">
      <c r="A1003">
        <v>4088200100</v>
      </c>
      <c r="B1003" s="1087">
        <v>2</v>
      </c>
      <c r="C1003" s="1087">
        <v>5</v>
      </c>
      <c r="D1003" s="1088">
        <v>2</v>
      </c>
      <c r="E1003" s="1087" t="s">
        <v>2418</v>
      </c>
      <c r="F1003" s="1087">
        <v>143</v>
      </c>
      <c r="G1003" s="1087" t="s">
        <v>711</v>
      </c>
      <c r="H1003" s="1089">
        <v>1</v>
      </c>
      <c r="I1003">
        <v>35101</v>
      </c>
      <c r="J1003">
        <v>1</v>
      </c>
      <c r="K1003">
        <v>2020</v>
      </c>
      <c r="L1003" s="1090">
        <v>2</v>
      </c>
      <c r="M1003" s="1090">
        <v>2</v>
      </c>
      <c r="N1003" t="s">
        <v>2419</v>
      </c>
      <c r="O1003">
        <v>13</v>
      </c>
      <c r="P1003">
        <v>0</v>
      </c>
      <c r="Q1003">
        <v>0</v>
      </c>
      <c r="R1003">
        <v>0</v>
      </c>
      <c r="S1003">
        <v>8746.4</v>
      </c>
      <c r="T1003">
        <v>8746.4</v>
      </c>
      <c r="U1003" s="1091">
        <v>0</v>
      </c>
      <c r="V1003" s="1091">
        <v>0</v>
      </c>
    </row>
    <row r="1004" spans="1:22" x14ac:dyDescent="0.25">
      <c r="A1004">
        <v>4088200100</v>
      </c>
      <c r="B1004" s="1087">
        <v>2</v>
      </c>
      <c r="C1004" s="1087">
        <v>5</v>
      </c>
      <c r="D1004" s="1088">
        <v>2</v>
      </c>
      <c r="E1004" s="1087" t="s">
        <v>2418</v>
      </c>
      <c r="F1004" s="1087">
        <v>143</v>
      </c>
      <c r="G1004" s="1087" t="s">
        <v>711</v>
      </c>
      <c r="H1004" s="1089">
        <v>1</v>
      </c>
      <c r="I1004">
        <v>35101</v>
      </c>
      <c r="J1004">
        <v>1</v>
      </c>
      <c r="K1004">
        <v>2020</v>
      </c>
      <c r="L1004" s="1090">
        <v>2</v>
      </c>
      <c r="M1004" s="1090">
        <v>2</v>
      </c>
      <c r="N1004" t="s">
        <v>2419</v>
      </c>
      <c r="O1004">
        <v>13</v>
      </c>
      <c r="P1004">
        <v>0</v>
      </c>
      <c r="Q1004">
        <v>7540.01</v>
      </c>
      <c r="R1004">
        <v>7540.01</v>
      </c>
      <c r="S1004">
        <v>0</v>
      </c>
      <c r="T1004">
        <v>0</v>
      </c>
      <c r="U1004" s="1091">
        <v>0</v>
      </c>
      <c r="V1004" s="1091">
        <v>0</v>
      </c>
    </row>
    <row r="1005" spans="1:22" x14ac:dyDescent="0.25">
      <c r="A1005">
        <v>4088200100</v>
      </c>
      <c r="B1005" s="1087">
        <v>2</v>
      </c>
      <c r="C1005" s="1087">
        <v>5</v>
      </c>
      <c r="D1005" s="1088">
        <v>2</v>
      </c>
      <c r="E1005" s="1087" t="s">
        <v>2418</v>
      </c>
      <c r="F1005" s="1087">
        <v>143</v>
      </c>
      <c r="G1005" s="1087" t="s">
        <v>711</v>
      </c>
      <c r="H1005" s="1089">
        <v>1</v>
      </c>
      <c r="I1005">
        <v>35101</v>
      </c>
      <c r="J1005">
        <v>1</v>
      </c>
      <c r="K1005">
        <v>2020</v>
      </c>
      <c r="L1005" s="1090">
        <v>2</v>
      </c>
      <c r="M1005" s="1090">
        <v>2</v>
      </c>
      <c r="N1005" t="s">
        <v>2419</v>
      </c>
      <c r="O1005">
        <v>13</v>
      </c>
      <c r="P1005">
        <v>0</v>
      </c>
      <c r="Q1005">
        <v>0</v>
      </c>
      <c r="R1005">
        <v>0</v>
      </c>
      <c r="S1005">
        <v>0</v>
      </c>
      <c r="T1005">
        <v>0</v>
      </c>
      <c r="U1005" s="1091">
        <v>0</v>
      </c>
      <c r="V1005" s="1091">
        <v>0</v>
      </c>
    </row>
    <row r="1006" spans="1:22" x14ac:dyDescent="0.25">
      <c r="A1006">
        <v>4088200100</v>
      </c>
      <c r="B1006" s="1087">
        <v>2</v>
      </c>
      <c r="C1006" s="1087">
        <v>5</v>
      </c>
      <c r="D1006" s="1088">
        <v>2</v>
      </c>
      <c r="E1006" s="1087" t="s">
        <v>2418</v>
      </c>
      <c r="F1006" s="1087">
        <v>143</v>
      </c>
      <c r="G1006" s="1087" t="s">
        <v>711</v>
      </c>
      <c r="H1006" s="1089">
        <v>1</v>
      </c>
      <c r="I1006">
        <v>35101</v>
      </c>
      <c r="J1006">
        <v>1</v>
      </c>
      <c r="K1006">
        <v>2020</v>
      </c>
      <c r="L1006" s="1090">
        <v>2</v>
      </c>
      <c r="M1006" s="1090">
        <v>2</v>
      </c>
      <c r="N1006" t="s">
        <v>2419</v>
      </c>
      <c r="O1006">
        <v>13</v>
      </c>
      <c r="P1006">
        <v>0</v>
      </c>
      <c r="Q1006">
        <v>0</v>
      </c>
      <c r="R1006">
        <v>0</v>
      </c>
      <c r="S1006">
        <v>0</v>
      </c>
      <c r="T1006">
        <v>0</v>
      </c>
      <c r="U1006" s="1091">
        <v>0</v>
      </c>
      <c r="V1006" s="1091">
        <v>0</v>
      </c>
    </row>
    <row r="1007" spans="1:22" x14ac:dyDescent="0.25">
      <c r="A1007">
        <v>4088200100</v>
      </c>
      <c r="B1007" s="1087">
        <v>2</v>
      </c>
      <c r="C1007" s="1087">
        <v>5</v>
      </c>
      <c r="D1007" s="1088">
        <v>2</v>
      </c>
      <c r="E1007" s="1087" t="s">
        <v>2418</v>
      </c>
      <c r="F1007" s="1087">
        <v>143</v>
      </c>
      <c r="G1007" s="1087" t="s">
        <v>711</v>
      </c>
      <c r="H1007" s="1089">
        <v>1</v>
      </c>
      <c r="I1007">
        <v>35101</v>
      </c>
      <c r="J1007">
        <v>1</v>
      </c>
      <c r="K1007">
        <v>2020</v>
      </c>
      <c r="L1007" s="1090">
        <v>2</v>
      </c>
      <c r="M1007" s="1090">
        <v>2</v>
      </c>
      <c r="N1007" t="s">
        <v>2419</v>
      </c>
      <c r="O1007">
        <v>13</v>
      </c>
      <c r="P1007">
        <v>0</v>
      </c>
      <c r="Q1007">
        <v>0</v>
      </c>
      <c r="R1007">
        <v>0</v>
      </c>
      <c r="S1007">
        <v>0</v>
      </c>
      <c r="T1007">
        <v>0</v>
      </c>
      <c r="U1007" s="1091">
        <v>0</v>
      </c>
      <c r="V1007" s="1091">
        <v>44486</v>
      </c>
    </row>
    <row r="1008" spans="1:22" x14ac:dyDescent="0.25">
      <c r="A1008">
        <v>4088200100</v>
      </c>
      <c r="B1008" s="1087">
        <v>2</v>
      </c>
      <c r="C1008" s="1087">
        <v>5</v>
      </c>
      <c r="D1008" s="1088">
        <v>2</v>
      </c>
      <c r="E1008" s="1087" t="s">
        <v>2418</v>
      </c>
      <c r="F1008" s="1087">
        <v>143</v>
      </c>
      <c r="G1008" s="1087" t="s">
        <v>711</v>
      </c>
      <c r="H1008" s="1089">
        <v>1</v>
      </c>
      <c r="I1008">
        <v>35101</v>
      </c>
      <c r="J1008">
        <v>1</v>
      </c>
      <c r="K1008">
        <v>2020</v>
      </c>
      <c r="L1008" s="1090">
        <v>2</v>
      </c>
      <c r="M1008" s="1090">
        <v>2</v>
      </c>
      <c r="N1008" t="s">
        <v>2419</v>
      </c>
      <c r="O1008">
        <v>13</v>
      </c>
      <c r="P1008">
        <v>0</v>
      </c>
      <c r="Q1008">
        <v>0</v>
      </c>
      <c r="R1008">
        <v>0</v>
      </c>
      <c r="S1008">
        <v>0</v>
      </c>
      <c r="T1008">
        <v>0</v>
      </c>
      <c r="U1008" s="1091">
        <v>44486</v>
      </c>
      <c r="V1008" s="1091">
        <v>0</v>
      </c>
    </row>
    <row r="1009" spans="1:22" x14ac:dyDescent="0.25">
      <c r="A1009">
        <v>4088200100</v>
      </c>
      <c r="B1009" s="1087">
        <v>2</v>
      </c>
      <c r="C1009" s="1087">
        <v>5</v>
      </c>
      <c r="D1009" s="1088">
        <v>2</v>
      </c>
      <c r="E1009" s="1087" t="s">
        <v>2418</v>
      </c>
      <c r="F1009" s="1087">
        <v>143</v>
      </c>
      <c r="G1009" s="1087" t="s">
        <v>711</v>
      </c>
      <c r="H1009" s="1089">
        <v>1</v>
      </c>
      <c r="I1009">
        <v>35101</v>
      </c>
      <c r="J1009">
        <v>1</v>
      </c>
      <c r="K1009">
        <v>2020</v>
      </c>
      <c r="L1009" s="1090">
        <v>2</v>
      </c>
      <c r="M1009" s="1090">
        <v>2</v>
      </c>
      <c r="N1009" t="s">
        <v>2419</v>
      </c>
      <c r="O1009">
        <v>13</v>
      </c>
      <c r="P1009">
        <v>0</v>
      </c>
      <c r="Q1009">
        <v>0</v>
      </c>
      <c r="R1009">
        <v>0</v>
      </c>
      <c r="S1009">
        <v>0</v>
      </c>
      <c r="T1009">
        <v>0</v>
      </c>
      <c r="U1009" s="1091">
        <v>0</v>
      </c>
      <c r="V1009" s="1091">
        <v>0</v>
      </c>
    </row>
    <row r="1010" spans="1:22" x14ac:dyDescent="0.25">
      <c r="A1010">
        <v>4088200100</v>
      </c>
      <c r="B1010" s="1087">
        <v>2</v>
      </c>
      <c r="C1010" s="1087">
        <v>5</v>
      </c>
      <c r="D1010" s="1088">
        <v>2</v>
      </c>
      <c r="E1010" s="1087" t="s">
        <v>2418</v>
      </c>
      <c r="F1010" s="1087">
        <v>143</v>
      </c>
      <c r="G1010" s="1087" t="s">
        <v>711</v>
      </c>
      <c r="H1010" s="1089">
        <v>1</v>
      </c>
      <c r="I1010">
        <v>35101</v>
      </c>
      <c r="J1010">
        <v>1</v>
      </c>
      <c r="K1010">
        <v>2020</v>
      </c>
      <c r="L1010" s="1090">
        <v>2</v>
      </c>
      <c r="M1010" s="1090">
        <v>2</v>
      </c>
      <c r="N1010" t="s">
        <v>2419</v>
      </c>
      <c r="O1010">
        <v>13</v>
      </c>
      <c r="P1010">
        <v>0</v>
      </c>
      <c r="Q1010">
        <v>0</v>
      </c>
      <c r="R1010">
        <v>0</v>
      </c>
      <c r="S1010">
        <v>0</v>
      </c>
      <c r="T1010">
        <v>0</v>
      </c>
      <c r="U1010" s="1091">
        <v>0</v>
      </c>
      <c r="V1010" s="1091">
        <v>0</v>
      </c>
    </row>
    <row r="1011" spans="1:22" x14ac:dyDescent="0.25">
      <c r="A1011">
        <v>4088200100</v>
      </c>
      <c r="B1011" s="1087">
        <v>2</v>
      </c>
      <c r="C1011" s="1087">
        <v>5</v>
      </c>
      <c r="D1011" s="1088">
        <v>2</v>
      </c>
      <c r="E1011" s="1087" t="s">
        <v>2418</v>
      </c>
      <c r="F1011" s="1087">
        <v>143</v>
      </c>
      <c r="G1011" s="1087" t="s">
        <v>711</v>
      </c>
      <c r="H1011" s="1089">
        <v>1</v>
      </c>
      <c r="I1011">
        <v>35101</v>
      </c>
      <c r="J1011">
        <v>1</v>
      </c>
      <c r="K1011">
        <v>2020</v>
      </c>
      <c r="L1011" s="1090">
        <v>2</v>
      </c>
      <c r="M1011" s="1090">
        <v>2</v>
      </c>
      <c r="N1011" t="s">
        <v>2419</v>
      </c>
      <c r="O1011">
        <v>13</v>
      </c>
      <c r="P1011">
        <v>0</v>
      </c>
      <c r="Q1011">
        <v>0</v>
      </c>
      <c r="R1011">
        <v>0</v>
      </c>
      <c r="S1011">
        <v>44486</v>
      </c>
      <c r="T1011">
        <v>44486</v>
      </c>
      <c r="U1011" s="1091">
        <v>0</v>
      </c>
      <c r="V1011" s="1091">
        <v>0</v>
      </c>
    </row>
    <row r="1012" spans="1:22" x14ac:dyDescent="0.25">
      <c r="A1012">
        <v>4088200100</v>
      </c>
      <c r="B1012" s="1087">
        <v>2</v>
      </c>
      <c r="C1012" s="1087">
        <v>5</v>
      </c>
      <c r="D1012" s="1088">
        <v>2</v>
      </c>
      <c r="E1012" s="1087" t="s">
        <v>2418</v>
      </c>
      <c r="F1012" s="1087">
        <v>143</v>
      </c>
      <c r="G1012" s="1087" t="s">
        <v>711</v>
      </c>
      <c r="H1012" s="1089">
        <v>1</v>
      </c>
      <c r="I1012">
        <v>35101</v>
      </c>
      <c r="J1012">
        <v>1</v>
      </c>
      <c r="K1012">
        <v>2020</v>
      </c>
      <c r="L1012" s="1090">
        <v>2</v>
      </c>
      <c r="M1012" s="1090">
        <v>2</v>
      </c>
      <c r="N1012" t="s">
        <v>2419</v>
      </c>
      <c r="O1012">
        <v>13</v>
      </c>
      <c r="P1012">
        <v>0</v>
      </c>
      <c r="Q1012">
        <v>44785.97</v>
      </c>
      <c r="R1012">
        <v>44785.97</v>
      </c>
      <c r="S1012">
        <v>0</v>
      </c>
      <c r="T1012">
        <v>0</v>
      </c>
      <c r="U1012" s="1091">
        <v>0</v>
      </c>
      <c r="V1012" s="1091">
        <v>0</v>
      </c>
    </row>
    <row r="1013" spans="1:22" x14ac:dyDescent="0.25">
      <c r="A1013">
        <v>4088200100</v>
      </c>
      <c r="B1013" s="1087">
        <v>2</v>
      </c>
      <c r="C1013" s="1087">
        <v>5</v>
      </c>
      <c r="D1013" s="1088">
        <v>2</v>
      </c>
      <c r="E1013" s="1087" t="s">
        <v>2418</v>
      </c>
      <c r="F1013" s="1087">
        <v>143</v>
      </c>
      <c r="G1013" s="1087" t="s">
        <v>711</v>
      </c>
      <c r="H1013" s="1089">
        <v>1</v>
      </c>
      <c r="I1013">
        <v>35101</v>
      </c>
      <c r="J1013">
        <v>1</v>
      </c>
      <c r="K1013">
        <v>2020</v>
      </c>
      <c r="L1013" s="1090">
        <v>2</v>
      </c>
      <c r="M1013" s="1090">
        <v>2</v>
      </c>
      <c r="N1013" t="s">
        <v>2419</v>
      </c>
      <c r="O1013">
        <v>13</v>
      </c>
      <c r="P1013">
        <v>0</v>
      </c>
      <c r="Q1013">
        <v>0</v>
      </c>
      <c r="R1013">
        <v>0</v>
      </c>
      <c r="S1013">
        <v>0</v>
      </c>
      <c r="T1013">
        <v>0</v>
      </c>
      <c r="U1013" s="1091">
        <v>0</v>
      </c>
      <c r="V1013" s="1091">
        <v>21564.400000000001</v>
      </c>
    </row>
    <row r="1014" spans="1:22" x14ac:dyDescent="0.25">
      <c r="A1014">
        <v>4088200100</v>
      </c>
      <c r="B1014" s="1087">
        <v>2</v>
      </c>
      <c r="C1014" s="1087">
        <v>5</v>
      </c>
      <c r="D1014" s="1088">
        <v>2</v>
      </c>
      <c r="E1014" s="1087" t="s">
        <v>2418</v>
      </c>
      <c r="F1014" s="1087">
        <v>143</v>
      </c>
      <c r="G1014" s="1087" t="s">
        <v>711</v>
      </c>
      <c r="H1014" s="1089">
        <v>1</v>
      </c>
      <c r="I1014">
        <v>35101</v>
      </c>
      <c r="J1014">
        <v>1</v>
      </c>
      <c r="K1014">
        <v>2020</v>
      </c>
      <c r="L1014" s="1090">
        <v>2</v>
      </c>
      <c r="M1014" s="1090">
        <v>2</v>
      </c>
      <c r="N1014" t="s">
        <v>2419</v>
      </c>
      <c r="O1014">
        <v>13</v>
      </c>
      <c r="P1014">
        <v>0</v>
      </c>
      <c r="Q1014">
        <v>0</v>
      </c>
      <c r="R1014">
        <v>0</v>
      </c>
      <c r="S1014">
        <v>0</v>
      </c>
      <c r="T1014">
        <v>0</v>
      </c>
      <c r="U1014" s="1091">
        <v>21564.400000000001</v>
      </c>
      <c r="V1014" s="1091">
        <v>0</v>
      </c>
    </row>
    <row r="1015" spans="1:22" x14ac:dyDescent="0.25">
      <c r="A1015">
        <v>4088200100</v>
      </c>
      <c r="B1015" s="1087">
        <v>2</v>
      </c>
      <c r="C1015" s="1087">
        <v>5</v>
      </c>
      <c r="D1015" s="1088">
        <v>2</v>
      </c>
      <c r="E1015" s="1087" t="s">
        <v>2418</v>
      </c>
      <c r="F1015" s="1087">
        <v>143</v>
      </c>
      <c r="G1015" s="1087" t="s">
        <v>711</v>
      </c>
      <c r="H1015" s="1089">
        <v>1</v>
      </c>
      <c r="I1015">
        <v>35101</v>
      </c>
      <c r="J1015">
        <v>1</v>
      </c>
      <c r="K1015">
        <v>2020</v>
      </c>
      <c r="L1015" s="1090">
        <v>2</v>
      </c>
      <c r="M1015" s="1090">
        <v>2</v>
      </c>
      <c r="N1015" t="s">
        <v>2419</v>
      </c>
      <c r="O1015">
        <v>13</v>
      </c>
      <c r="P1015">
        <v>0</v>
      </c>
      <c r="Q1015">
        <v>0</v>
      </c>
      <c r="R1015">
        <v>0</v>
      </c>
      <c r="S1015">
        <v>21564.400000000001</v>
      </c>
      <c r="T1015">
        <v>21564.400000000001</v>
      </c>
      <c r="U1015" s="1091">
        <v>0</v>
      </c>
      <c r="V1015" s="1091">
        <v>0</v>
      </c>
    </row>
    <row r="1016" spans="1:22" x14ac:dyDescent="0.25">
      <c r="A1016">
        <v>4088200100</v>
      </c>
      <c r="B1016" s="1087">
        <v>2</v>
      </c>
      <c r="C1016" s="1087">
        <v>5</v>
      </c>
      <c r="D1016" s="1088">
        <v>2</v>
      </c>
      <c r="E1016" s="1087" t="s">
        <v>2418</v>
      </c>
      <c r="F1016" s="1087">
        <v>143</v>
      </c>
      <c r="G1016" s="1087" t="s">
        <v>711</v>
      </c>
      <c r="H1016" s="1089">
        <v>1</v>
      </c>
      <c r="I1016">
        <v>35101</v>
      </c>
      <c r="J1016">
        <v>1</v>
      </c>
      <c r="K1016">
        <v>2020</v>
      </c>
      <c r="L1016" s="1090">
        <v>2</v>
      </c>
      <c r="M1016" s="1090">
        <v>2</v>
      </c>
      <c r="N1016" t="s">
        <v>2419</v>
      </c>
      <c r="O1016">
        <v>13</v>
      </c>
      <c r="P1016">
        <v>0</v>
      </c>
      <c r="Q1016">
        <v>18590.009999999998</v>
      </c>
      <c r="R1016">
        <v>18590.009999999998</v>
      </c>
      <c r="S1016">
        <v>0</v>
      </c>
      <c r="T1016">
        <v>0</v>
      </c>
      <c r="U1016" s="1091">
        <v>0</v>
      </c>
      <c r="V1016" s="1091">
        <v>0</v>
      </c>
    </row>
    <row r="1017" spans="1:22" x14ac:dyDescent="0.25">
      <c r="A1017">
        <v>4088200100</v>
      </c>
      <c r="B1017" s="1087">
        <v>2</v>
      </c>
      <c r="C1017" s="1087">
        <v>5</v>
      </c>
      <c r="D1017" s="1088">
        <v>2</v>
      </c>
      <c r="E1017" s="1087" t="s">
        <v>2418</v>
      </c>
      <c r="F1017" s="1087">
        <v>143</v>
      </c>
      <c r="G1017" s="1087" t="s">
        <v>711</v>
      </c>
      <c r="H1017" s="1089">
        <v>1</v>
      </c>
      <c r="I1017">
        <v>35101</v>
      </c>
      <c r="J1017">
        <v>1</v>
      </c>
      <c r="K1017">
        <v>2020</v>
      </c>
      <c r="L1017" s="1090">
        <v>2</v>
      </c>
      <c r="M1017" s="1090">
        <v>2</v>
      </c>
      <c r="N1017" t="s">
        <v>2419</v>
      </c>
      <c r="O1017">
        <v>13</v>
      </c>
      <c r="P1017">
        <v>0</v>
      </c>
      <c r="Q1017">
        <v>0</v>
      </c>
      <c r="R1017">
        <v>0</v>
      </c>
      <c r="S1017">
        <v>0</v>
      </c>
      <c r="T1017">
        <v>0</v>
      </c>
      <c r="U1017" s="1091">
        <v>0</v>
      </c>
      <c r="V1017" s="1091">
        <v>0</v>
      </c>
    </row>
    <row r="1018" spans="1:22" x14ac:dyDescent="0.25">
      <c r="A1018">
        <v>4088200100</v>
      </c>
      <c r="B1018" s="1087">
        <v>2</v>
      </c>
      <c r="C1018" s="1087">
        <v>5</v>
      </c>
      <c r="D1018" s="1088">
        <v>2</v>
      </c>
      <c r="E1018" s="1087" t="s">
        <v>2418</v>
      </c>
      <c r="F1018" s="1087">
        <v>143</v>
      </c>
      <c r="G1018" s="1087" t="s">
        <v>711</v>
      </c>
      <c r="H1018" s="1089">
        <v>1</v>
      </c>
      <c r="I1018">
        <v>35101</v>
      </c>
      <c r="J1018">
        <v>1</v>
      </c>
      <c r="K1018">
        <v>2020</v>
      </c>
      <c r="L1018" s="1090">
        <v>2</v>
      </c>
      <c r="M1018" s="1090">
        <v>2</v>
      </c>
      <c r="N1018" t="s">
        <v>2419</v>
      </c>
      <c r="O1018">
        <v>13</v>
      </c>
      <c r="P1018">
        <v>0</v>
      </c>
      <c r="Q1018">
        <v>0</v>
      </c>
      <c r="R1018">
        <v>0</v>
      </c>
      <c r="S1018">
        <v>0</v>
      </c>
      <c r="T1018">
        <v>0</v>
      </c>
      <c r="U1018" s="1091">
        <v>0</v>
      </c>
      <c r="V1018" s="1091">
        <v>0</v>
      </c>
    </row>
    <row r="1019" spans="1:22" x14ac:dyDescent="0.25">
      <c r="A1019">
        <v>4088200100</v>
      </c>
      <c r="B1019" s="1087">
        <v>2</v>
      </c>
      <c r="C1019" s="1087">
        <v>5</v>
      </c>
      <c r="D1019" s="1088">
        <v>2</v>
      </c>
      <c r="E1019" s="1087" t="s">
        <v>2418</v>
      </c>
      <c r="F1019" s="1087">
        <v>143</v>
      </c>
      <c r="G1019" s="1087" t="s">
        <v>711</v>
      </c>
      <c r="H1019" s="1089">
        <v>1</v>
      </c>
      <c r="I1019">
        <v>35101</v>
      </c>
      <c r="J1019">
        <v>1</v>
      </c>
      <c r="K1019">
        <v>2020</v>
      </c>
      <c r="L1019" s="1090">
        <v>2</v>
      </c>
      <c r="M1019" s="1090">
        <v>2</v>
      </c>
      <c r="N1019" t="s">
        <v>2419</v>
      </c>
      <c r="O1019">
        <v>13</v>
      </c>
      <c r="P1019">
        <v>0</v>
      </c>
      <c r="Q1019">
        <v>0</v>
      </c>
      <c r="R1019">
        <v>0</v>
      </c>
      <c r="S1019">
        <v>0</v>
      </c>
      <c r="T1019">
        <v>0</v>
      </c>
      <c r="U1019" s="1091">
        <v>0</v>
      </c>
      <c r="V1019" s="1091">
        <v>30914</v>
      </c>
    </row>
    <row r="1020" spans="1:22" x14ac:dyDescent="0.25">
      <c r="A1020">
        <v>4088200100</v>
      </c>
      <c r="B1020" s="1087">
        <v>2</v>
      </c>
      <c r="C1020" s="1087">
        <v>5</v>
      </c>
      <c r="D1020" s="1088">
        <v>2</v>
      </c>
      <c r="E1020" s="1087" t="s">
        <v>2418</v>
      </c>
      <c r="F1020" s="1087">
        <v>143</v>
      </c>
      <c r="G1020" s="1087" t="s">
        <v>711</v>
      </c>
      <c r="H1020" s="1089">
        <v>1</v>
      </c>
      <c r="I1020">
        <v>35101</v>
      </c>
      <c r="J1020">
        <v>1</v>
      </c>
      <c r="K1020">
        <v>2020</v>
      </c>
      <c r="L1020" s="1090">
        <v>2</v>
      </c>
      <c r="M1020" s="1090">
        <v>2</v>
      </c>
      <c r="N1020" t="s">
        <v>2419</v>
      </c>
      <c r="O1020">
        <v>13</v>
      </c>
      <c r="P1020">
        <v>0</v>
      </c>
      <c r="Q1020">
        <v>0</v>
      </c>
      <c r="R1020">
        <v>0</v>
      </c>
      <c r="S1020">
        <v>0</v>
      </c>
      <c r="T1020">
        <v>0</v>
      </c>
      <c r="U1020" s="1091">
        <v>30914</v>
      </c>
      <c r="V1020" s="1091">
        <v>0</v>
      </c>
    </row>
    <row r="1021" spans="1:22" x14ac:dyDescent="0.25">
      <c r="A1021">
        <v>4088200100</v>
      </c>
      <c r="B1021" s="1087">
        <v>2</v>
      </c>
      <c r="C1021" s="1087">
        <v>5</v>
      </c>
      <c r="D1021" s="1088">
        <v>2</v>
      </c>
      <c r="E1021" s="1087" t="s">
        <v>2418</v>
      </c>
      <c r="F1021" s="1087">
        <v>143</v>
      </c>
      <c r="G1021" s="1087" t="s">
        <v>711</v>
      </c>
      <c r="H1021" s="1089">
        <v>1</v>
      </c>
      <c r="I1021">
        <v>35101</v>
      </c>
      <c r="J1021">
        <v>1</v>
      </c>
      <c r="K1021">
        <v>2020</v>
      </c>
      <c r="L1021" s="1090">
        <v>2</v>
      </c>
      <c r="M1021" s="1090">
        <v>2</v>
      </c>
      <c r="N1021" t="s">
        <v>2419</v>
      </c>
      <c r="O1021">
        <v>13</v>
      </c>
      <c r="P1021">
        <v>0</v>
      </c>
      <c r="Q1021">
        <v>0</v>
      </c>
      <c r="R1021">
        <v>0</v>
      </c>
      <c r="S1021">
        <v>0</v>
      </c>
      <c r="T1021">
        <v>0</v>
      </c>
      <c r="U1021" s="1091">
        <v>0</v>
      </c>
      <c r="V1021" s="1091">
        <v>0</v>
      </c>
    </row>
    <row r="1022" spans="1:22" x14ac:dyDescent="0.25">
      <c r="A1022">
        <v>4088200100</v>
      </c>
      <c r="B1022" s="1087">
        <v>2</v>
      </c>
      <c r="C1022" s="1087">
        <v>5</v>
      </c>
      <c r="D1022" s="1088">
        <v>2</v>
      </c>
      <c r="E1022" s="1087" t="s">
        <v>2418</v>
      </c>
      <c r="F1022" s="1087">
        <v>143</v>
      </c>
      <c r="G1022" s="1087" t="s">
        <v>711</v>
      </c>
      <c r="H1022" s="1089">
        <v>1</v>
      </c>
      <c r="I1022">
        <v>35101</v>
      </c>
      <c r="J1022">
        <v>1</v>
      </c>
      <c r="K1022">
        <v>2020</v>
      </c>
      <c r="L1022" s="1090">
        <v>2</v>
      </c>
      <c r="M1022" s="1090">
        <v>2</v>
      </c>
      <c r="N1022" t="s">
        <v>2419</v>
      </c>
      <c r="O1022">
        <v>13</v>
      </c>
      <c r="P1022">
        <v>0</v>
      </c>
      <c r="Q1022">
        <v>0</v>
      </c>
      <c r="R1022">
        <v>0</v>
      </c>
      <c r="S1022">
        <v>0</v>
      </c>
      <c r="T1022">
        <v>0</v>
      </c>
      <c r="U1022" s="1091">
        <v>0</v>
      </c>
      <c r="V1022" s="1091">
        <v>0</v>
      </c>
    </row>
    <row r="1023" spans="1:22" x14ac:dyDescent="0.25">
      <c r="A1023">
        <v>4088200100</v>
      </c>
      <c r="B1023" s="1087">
        <v>2</v>
      </c>
      <c r="C1023" s="1087">
        <v>5</v>
      </c>
      <c r="D1023" s="1088">
        <v>2</v>
      </c>
      <c r="E1023" s="1087" t="s">
        <v>2418</v>
      </c>
      <c r="F1023" s="1087">
        <v>143</v>
      </c>
      <c r="G1023" s="1087" t="s">
        <v>711</v>
      </c>
      <c r="H1023" s="1089">
        <v>1</v>
      </c>
      <c r="I1023">
        <v>35101</v>
      </c>
      <c r="J1023">
        <v>1</v>
      </c>
      <c r="K1023">
        <v>2020</v>
      </c>
      <c r="L1023" s="1090">
        <v>2</v>
      </c>
      <c r="M1023" s="1090">
        <v>2</v>
      </c>
      <c r="N1023" t="s">
        <v>2419</v>
      </c>
      <c r="O1023">
        <v>13</v>
      </c>
      <c r="P1023">
        <v>0</v>
      </c>
      <c r="Q1023">
        <v>0</v>
      </c>
      <c r="R1023">
        <v>0</v>
      </c>
      <c r="S1023">
        <v>30914</v>
      </c>
      <c r="T1023">
        <v>30914</v>
      </c>
      <c r="U1023" s="1091">
        <v>0</v>
      </c>
      <c r="V1023" s="1091">
        <v>0</v>
      </c>
    </row>
    <row r="1024" spans="1:22" x14ac:dyDescent="0.25">
      <c r="A1024">
        <v>4088200100</v>
      </c>
      <c r="B1024" s="1087">
        <v>2</v>
      </c>
      <c r="C1024" s="1087">
        <v>5</v>
      </c>
      <c r="D1024" s="1088">
        <v>2</v>
      </c>
      <c r="E1024" s="1087" t="s">
        <v>2418</v>
      </c>
      <c r="F1024" s="1087">
        <v>143</v>
      </c>
      <c r="G1024" s="1087" t="s">
        <v>711</v>
      </c>
      <c r="H1024" s="1089">
        <v>1</v>
      </c>
      <c r="I1024">
        <v>35101</v>
      </c>
      <c r="J1024">
        <v>1</v>
      </c>
      <c r="K1024">
        <v>2020</v>
      </c>
      <c r="L1024" s="1090">
        <v>2</v>
      </c>
      <c r="M1024" s="1090">
        <v>2</v>
      </c>
      <c r="N1024" t="s">
        <v>2419</v>
      </c>
      <c r="O1024">
        <v>13</v>
      </c>
      <c r="P1024">
        <v>0</v>
      </c>
      <c r="Q1024">
        <v>26650.01</v>
      </c>
      <c r="R1024">
        <v>26650.01</v>
      </c>
      <c r="S1024">
        <v>0</v>
      </c>
      <c r="T1024">
        <v>0</v>
      </c>
      <c r="U1024" s="1091">
        <v>0</v>
      </c>
      <c r="V1024" s="1091">
        <v>0</v>
      </c>
    </row>
    <row r="1025" spans="1:22" x14ac:dyDescent="0.25">
      <c r="A1025">
        <v>4088200100</v>
      </c>
      <c r="B1025" s="1087">
        <v>2</v>
      </c>
      <c r="C1025" s="1087">
        <v>5</v>
      </c>
      <c r="D1025" s="1088">
        <v>2</v>
      </c>
      <c r="E1025" s="1087" t="s">
        <v>2418</v>
      </c>
      <c r="F1025" s="1087">
        <v>143</v>
      </c>
      <c r="G1025" s="1087" t="s">
        <v>711</v>
      </c>
      <c r="H1025" s="1089">
        <v>1</v>
      </c>
      <c r="I1025">
        <v>35101</v>
      </c>
      <c r="J1025">
        <v>1</v>
      </c>
      <c r="K1025">
        <v>2020</v>
      </c>
      <c r="L1025" s="1090">
        <v>2</v>
      </c>
      <c r="M1025" s="1090">
        <v>2</v>
      </c>
      <c r="N1025" t="s">
        <v>2419</v>
      </c>
      <c r="O1025">
        <v>13</v>
      </c>
      <c r="P1025">
        <v>0</v>
      </c>
      <c r="Q1025">
        <v>0</v>
      </c>
      <c r="R1025">
        <v>0</v>
      </c>
      <c r="S1025">
        <v>0</v>
      </c>
      <c r="T1025">
        <v>0</v>
      </c>
      <c r="U1025" s="1091">
        <v>0</v>
      </c>
      <c r="V1025" s="1091">
        <v>16588</v>
      </c>
    </row>
    <row r="1026" spans="1:22" x14ac:dyDescent="0.25">
      <c r="A1026">
        <v>4088200100</v>
      </c>
      <c r="B1026" s="1087">
        <v>2</v>
      </c>
      <c r="C1026" s="1087">
        <v>5</v>
      </c>
      <c r="D1026" s="1088">
        <v>2</v>
      </c>
      <c r="E1026" s="1087" t="s">
        <v>2418</v>
      </c>
      <c r="F1026" s="1087">
        <v>143</v>
      </c>
      <c r="G1026" s="1087" t="s">
        <v>711</v>
      </c>
      <c r="H1026" s="1089">
        <v>1</v>
      </c>
      <c r="I1026">
        <v>35101</v>
      </c>
      <c r="J1026">
        <v>1</v>
      </c>
      <c r="K1026">
        <v>2020</v>
      </c>
      <c r="L1026" s="1090">
        <v>2</v>
      </c>
      <c r="M1026" s="1090">
        <v>2</v>
      </c>
      <c r="N1026" t="s">
        <v>2419</v>
      </c>
      <c r="O1026">
        <v>13</v>
      </c>
      <c r="P1026">
        <v>0</v>
      </c>
      <c r="Q1026">
        <v>0</v>
      </c>
      <c r="R1026">
        <v>0</v>
      </c>
      <c r="S1026">
        <v>0</v>
      </c>
      <c r="T1026">
        <v>0</v>
      </c>
      <c r="U1026" s="1091">
        <v>16588</v>
      </c>
      <c r="V1026" s="1091">
        <v>0</v>
      </c>
    </row>
    <row r="1027" spans="1:22" x14ac:dyDescent="0.25">
      <c r="A1027">
        <v>4088200100</v>
      </c>
      <c r="B1027" s="1087">
        <v>2</v>
      </c>
      <c r="C1027" s="1087">
        <v>5</v>
      </c>
      <c r="D1027" s="1088">
        <v>2</v>
      </c>
      <c r="E1027" s="1087" t="s">
        <v>2418</v>
      </c>
      <c r="F1027" s="1087">
        <v>143</v>
      </c>
      <c r="G1027" s="1087" t="s">
        <v>711</v>
      </c>
      <c r="H1027" s="1089">
        <v>1</v>
      </c>
      <c r="I1027">
        <v>35101</v>
      </c>
      <c r="J1027">
        <v>1</v>
      </c>
      <c r="K1027">
        <v>2020</v>
      </c>
      <c r="L1027" s="1090">
        <v>2</v>
      </c>
      <c r="M1027" s="1090">
        <v>2</v>
      </c>
      <c r="N1027" t="s">
        <v>2419</v>
      </c>
      <c r="O1027">
        <v>13</v>
      </c>
      <c r="P1027">
        <v>0</v>
      </c>
      <c r="Q1027">
        <v>0</v>
      </c>
      <c r="R1027">
        <v>0</v>
      </c>
      <c r="S1027">
        <v>0</v>
      </c>
      <c r="T1027">
        <v>0</v>
      </c>
      <c r="U1027" s="1091">
        <v>0</v>
      </c>
      <c r="V1027" s="1091">
        <v>0</v>
      </c>
    </row>
    <row r="1028" spans="1:22" x14ac:dyDescent="0.25">
      <c r="A1028">
        <v>4088200100</v>
      </c>
      <c r="B1028" s="1087">
        <v>2</v>
      </c>
      <c r="C1028" s="1087">
        <v>5</v>
      </c>
      <c r="D1028" s="1088">
        <v>2</v>
      </c>
      <c r="E1028" s="1087" t="s">
        <v>2418</v>
      </c>
      <c r="F1028" s="1087">
        <v>143</v>
      </c>
      <c r="G1028" s="1087" t="s">
        <v>711</v>
      </c>
      <c r="H1028" s="1089">
        <v>1</v>
      </c>
      <c r="I1028">
        <v>35101</v>
      </c>
      <c r="J1028">
        <v>1</v>
      </c>
      <c r="K1028">
        <v>2020</v>
      </c>
      <c r="L1028" s="1090">
        <v>2</v>
      </c>
      <c r="M1028" s="1090">
        <v>2</v>
      </c>
      <c r="N1028" t="s">
        <v>2419</v>
      </c>
      <c r="O1028">
        <v>13</v>
      </c>
      <c r="P1028">
        <v>0</v>
      </c>
      <c r="Q1028">
        <v>0</v>
      </c>
      <c r="R1028">
        <v>0</v>
      </c>
      <c r="S1028">
        <v>0</v>
      </c>
      <c r="T1028">
        <v>0</v>
      </c>
      <c r="U1028" s="1091">
        <v>0</v>
      </c>
      <c r="V1028" s="1091">
        <v>0</v>
      </c>
    </row>
    <row r="1029" spans="1:22" x14ac:dyDescent="0.25">
      <c r="A1029">
        <v>4088200100</v>
      </c>
      <c r="B1029" s="1087">
        <v>2</v>
      </c>
      <c r="C1029" s="1087">
        <v>5</v>
      </c>
      <c r="D1029" s="1088">
        <v>2</v>
      </c>
      <c r="E1029" s="1087" t="s">
        <v>2418</v>
      </c>
      <c r="F1029" s="1087">
        <v>143</v>
      </c>
      <c r="G1029" s="1087" t="s">
        <v>711</v>
      </c>
      <c r="H1029" s="1089">
        <v>1</v>
      </c>
      <c r="I1029">
        <v>35101</v>
      </c>
      <c r="J1029">
        <v>1</v>
      </c>
      <c r="K1029">
        <v>2020</v>
      </c>
      <c r="L1029" s="1090">
        <v>2</v>
      </c>
      <c r="M1029" s="1090">
        <v>2</v>
      </c>
      <c r="N1029" t="s">
        <v>2419</v>
      </c>
      <c r="O1029">
        <v>13</v>
      </c>
      <c r="P1029">
        <v>0</v>
      </c>
      <c r="Q1029">
        <v>0</v>
      </c>
      <c r="R1029">
        <v>0</v>
      </c>
      <c r="S1029">
        <v>16588</v>
      </c>
      <c r="T1029">
        <v>16588</v>
      </c>
      <c r="U1029" s="1091">
        <v>0</v>
      </c>
      <c r="V1029" s="1091">
        <v>0</v>
      </c>
    </row>
    <row r="1030" spans="1:22" x14ac:dyDescent="0.25">
      <c r="A1030">
        <v>4088200100</v>
      </c>
      <c r="B1030" s="1087">
        <v>2</v>
      </c>
      <c r="C1030" s="1087">
        <v>5</v>
      </c>
      <c r="D1030" s="1088">
        <v>2</v>
      </c>
      <c r="E1030" s="1087" t="s">
        <v>2418</v>
      </c>
      <c r="F1030" s="1087">
        <v>143</v>
      </c>
      <c r="G1030" s="1087" t="s">
        <v>711</v>
      </c>
      <c r="H1030" s="1089">
        <v>1</v>
      </c>
      <c r="I1030">
        <v>35101</v>
      </c>
      <c r="J1030">
        <v>1</v>
      </c>
      <c r="K1030">
        <v>2020</v>
      </c>
      <c r="L1030" s="1090">
        <v>2</v>
      </c>
      <c r="M1030" s="1090">
        <v>2</v>
      </c>
      <c r="N1030" t="s">
        <v>2419</v>
      </c>
      <c r="O1030">
        <v>13</v>
      </c>
      <c r="P1030">
        <v>0</v>
      </c>
      <c r="Q1030">
        <v>14300.01</v>
      </c>
      <c r="R1030">
        <v>14300.01</v>
      </c>
      <c r="S1030">
        <v>0</v>
      </c>
      <c r="T1030">
        <v>0</v>
      </c>
      <c r="U1030" s="1091">
        <v>0</v>
      </c>
      <c r="V1030" s="1091">
        <v>0</v>
      </c>
    </row>
    <row r="1031" spans="1:22" x14ac:dyDescent="0.25">
      <c r="A1031">
        <v>4088200100</v>
      </c>
      <c r="B1031" s="1087">
        <v>2</v>
      </c>
      <c r="C1031" s="1087">
        <v>5</v>
      </c>
      <c r="D1031" s="1088">
        <v>2</v>
      </c>
      <c r="E1031" s="1087" t="s">
        <v>2418</v>
      </c>
      <c r="F1031" s="1087">
        <v>143</v>
      </c>
      <c r="G1031" s="1087" t="s">
        <v>711</v>
      </c>
      <c r="H1031" s="1089">
        <v>1</v>
      </c>
      <c r="I1031">
        <v>35101</v>
      </c>
      <c r="J1031">
        <v>1</v>
      </c>
      <c r="K1031">
        <v>2020</v>
      </c>
      <c r="L1031" s="1090">
        <v>2</v>
      </c>
      <c r="M1031" s="1090">
        <v>2</v>
      </c>
      <c r="N1031" t="s">
        <v>2419</v>
      </c>
      <c r="O1031">
        <v>13</v>
      </c>
      <c r="P1031">
        <v>0</v>
      </c>
      <c r="Q1031">
        <v>0</v>
      </c>
      <c r="R1031">
        <v>0</v>
      </c>
      <c r="S1031">
        <v>0</v>
      </c>
      <c r="T1031">
        <v>0</v>
      </c>
      <c r="U1031" s="1091">
        <v>0</v>
      </c>
      <c r="V1031" s="1091">
        <v>18096</v>
      </c>
    </row>
    <row r="1032" spans="1:22" x14ac:dyDescent="0.25">
      <c r="A1032">
        <v>4088200100</v>
      </c>
      <c r="B1032" s="1087">
        <v>2</v>
      </c>
      <c r="C1032" s="1087">
        <v>5</v>
      </c>
      <c r="D1032" s="1088">
        <v>2</v>
      </c>
      <c r="E1032" s="1087" t="s">
        <v>2418</v>
      </c>
      <c r="F1032" s="1087">
        <v>143</v>
      </c>
      <c r="G1032" s="1087" t="s">
        <v>711</v>
      </c>
      <c r="H1032" s="1089">
        <v>1</v>
      </c>
      <c r="I1032">
        <v>35101</v>
      </c>
      <c r="J1032">
        <v>1</v>
      </c>
      <c r="K1032">
        <v>2020</v>
      </c>
      <c r="L1032" s="1090">
        <v>2</v>
      </c>
      <c r="M1032" s="1090">
        <v>2</v>
      </c>
      <c r="N1032" t="s">
        <v>2419</v>
      </c>
      <c r="O1032">
        <v>13</v>
      </c>
      <c r="P1032">
        <v>0</v>
      </c>
      <c r="Q1032">
        <v>0</v>
      </c>
      <c r="R1032">
        <v>0</v>
      </c>
      <c r="S1032">
        <v>0</v>
      </c>
      <c r="T1032">
        <v>0</v>
      </c>
      <c r="U1032" s="1091">
        <v>18096</v>
      </c>
      <c r="V1032" s="1091">
        <v>0</v>
      </c>
    </row>
    <row r="1033" spans="1:22" x14ac:dyDescent="0.25">
      <c r="A1033">
        <v>4088200100</v>
      </c>
      <c r="B1033" s="1087">
        <v>2</v>
      </c>
      <c r="C1033" s="1087">
        <v>5</v>
      </c>
      <c r="D1033" s="1088">
        <v>2</v>
      </c>
      <c r="E1033" s="1087" t="s">
        <v>2418</v>
      </c>
      <c r="F1033" s="1087">
        <v>143</v>
      </c>
      <c r="G1033" s="1087" t="s">
        <v>711</v>
      </c>
      <c r="H1033" s="1089">
        <v>1</v>
      </c>
      <c r="I1033">
        <v>35101</v>
      </c>
      <c r="J1033">
        <v>1</v>
      </c>
      <c r="K1033">
        <v>2020</v>
      </c>
      <c r="L1033" s="1090">
        <v>2</v>
      </c>
      <c r="M1033" s="1090">
        <v>2</v>
      </c>
      <c r="N1033" t="s">
        <v>2419</v>
      </c>
      <c r="O1033">
        <v>13</v>
      </c>
      <c r="P1033">
        <v>0</v>
      </c>
      <c r="Q1033">
        <v>0</v>
      </c>
      <c r="R1033">
        <v>0</v>
      </c>
      <c r="S1033">
        <v>0</v>
      </c>
      <c r="T1033">
        <v>0</v>
      </c>
      <c r="U1033" s="1091">
        <v>0</v>
      </c>
      <c r="V1033" s="1091">
        <v>0</v>
      </c>
    </row>
    <row r="1034" spans="1:22" x14ac:dyDescent="0.25">
      <c r="A1034">
        <v>4088200100</v>
      </c>
      <c r="B1034" s="1087">
        <v>2</v>
      </c>
      <c r="C1034" s="1087">
        <v>5</v>
      </c>
      <c r="D1034" s="1088">
        <v>2</v>
      </c>
      <c r="E1034" s="1087" t="s">
        <v>2418</v>
      </c>
      <c r="F1034" s="1087">
        <v>143</v>
      </c>
      <c r="G1034" s="1087" t="s">
        <v>711</v>
      </c>
      <c r="H1034" s="1089">
        <v>1</v>
      </c>
      <c r="I1034">
        <v>35101</v>
      </c>
      <c r="J1034">
        <v>1</v>
      </c>
      <c r="K1034">
        <v>2020</v>
      </c>
      <c r="L1034" s="1090">
        <v>2</v>
      </c>
      <c r="M1034" s="1090">
        <v>2</v>
      </c>
      <c r="N1034" t="s">
        <v>2419</v>
      </c>
      <c r="O1034">
        <v>13</v>
      </c>
      <c r="P1034">
        <v>0</v>
      </c>
      <c r="Q1034">
        <v>0</v>
      </c>
      <c r="R1034">
        <v>0</v>
      </c>
      <c r="S1034">
        <v>0</v>
      </c>
      <c r="T1034">
        <v>0</v>
      </c>
      <c r="U1034" s="1091">
        <v>0</v>
      </c>
      <c r="V1034" s="1091">
        <v>0</v>
      </c>
    </row>
    <row r="1035" spans="1:22" x14ac:dyDescent="0.25">
      <c r="A1035">
        <v>4088200100</v>
      </c>
      <c r="B1035" s="1087">
        <v>2</v>
      </c>
      <c r="C1035" s="1087">
        <v>5</v>
      </c>
      <c r="D1035" s="1088">
        <v>2</v>
      </c>
      <c r="E1035" s="1087" t="s">
        <v>2418</v>
      </c>
      <c r="F1035" s="1087">
        <v>143</v>
      </c>
      <c r="G1035" s="1087" t="s">
        <v>711</v>
      </c>
      <c r="H1035" s="1089">
        <v>1</v>
      </c>
      <c r="I1035">
        <v>35101</v>
      </c>
      <c r="J1035">
        <v>1</v>
      </c>
      <c r="K1035">
        <v>2020</v>
      </c>
      <c r="L1035" s="1090">
        <v>2</v>
      </c>
      <c r="M1035" s="1090">
        <v>2</v>
      </c>
      <c r="N1035" t="s">
        <v>2419</v>
      </c>
      <c r="O1035">
        <v>13</v>
      </c>
      <c r="P1035">
        <v>0</v>
      </c>
      <c r="Q1035">
        <v>0</v>
      </c>
      <c r="R1035">
        <v>0</v>
      </c>
      <c r="S1035">
        <v>18096</v>
      </c>
      <c r="T1035">
        <v>18096</v>
      </c>
      <c r="U1035" s="1091">
        <v>0</v>
      </c>
      <c r="V1035" s="1091">
        <v>0</v>
      </c>
    </row>
    <row r="1036" spans="1:22" x14ac:dyDescent="0.25">
      <c r="A1036">
        <v>4088200100</v>
      </c>
      <c r="B1036" s="1087">
        <v>2</v>
      </c>
      <c r="C1036" s="1087">
        <v>5</v>
      </c>
      <c r="D1036" s="1088">
        <v>2</v>
      </c>
      <c r="E1036" s="1087" t="s">
        <v>2418</v>
      </c>
      <c r="F1036" s="1087">
        <v>143</v>
      </c>
      <c r="G1036" s="1087" t="s">
        <v>711</v>
      </c>
      <c r="H1036" s="1089">
        <v>1</v>
      </c>
      <c r="I1036">
        <v>35101</v>
      </c>
      <c r="J1036">
        <v>1</v>
      </c>
      <c r="K1036">
        <v>2020</v>
      </c>
      <c r="L1036" s="1090">
        <v>2</v>
      </c>
      <c r="M1036" s="1090">
        <v>2</v>
      </c>
      <c r="N1036" t="s">
        <v>2419</v>
      </c>
      <c r="O1036">
        <v>13</v>
      </c>
      <c r="P1036">
        <v>0</v>
      </c>
      <c r="Q1036">
        <v>15600.01</v>
      </c>
      <c r="R1036">
        <v>15600.01</v>
      </c>
      <c r="S1036">
        <v>0</v>
      </c>
      <c r="T1036">
        <v>0</v>
      </c>
      <c r="U1036" s="1091">
        <v>0</v>
      </c>
      <c r="V1036" s="1091">
        <v>0</v>
      </c>
    </row>
    <row r="1037" spans="1:22" x14ac:dyDescent="0.25">
      <c r="A1037">
        <v>4088200100</v>
      </c>
      <c r="B1037" s="1087">
        <v>2</v>
      </c>
      <c r="C1037" s="1087">
        <v>5</v>
      </c>
      <c r="D1037" s="1088">
        <v>2</v>
      </c>
      <c r="E1037" s="1087" t="s">
        <v>2418</v>
      </c>
      <c r="F1037" s="1087">
        <v>143</v>
      </c>
      <c r="G1037" s="1087" t="s">
        <v>711</v>
      </c>
      <c r="H1037" s="1089">
        <v>1</v>
      </c>
      <c r="I1037">
        <v>35103</v>
      </c>
      <c r="J1037">
        <v>1</v>
      </c>
      <c r="K1037">
        <v>2020</v>
      </c>
      <c r="L1037" s="1090">
        <v>2</v>
      </c>
      <c r="M1037" s="1090">
        <v>2</v>
      </c>
      <c r="N1037" t="s">
        <v>2419</v>
      </c>
      <c r="O1037">
        <v>13</v>
      </c>
      <c r="P1037">
        <v>140821.72</v>
      </c>
      <c r="Q1037">
        <v>-100000</v>
      </c>
      <c r="R1037">
        <v>40821.72</v>
      </c>
      <c r="S1037">
        <v>22011</v>
      </c>
      <c r="T1037">
        <v>22011</v>
      </c>
      <c r="U1037" s="1091">
        <v>22011</v>
      </c>
      <c r="V1037" s="1091">
        <v>22011</v>
      </c>
    </row>
    <row r="1038" spans="1:22" x14ac:dyDescent="0.25">
      <c r="A1038">
        <v>4088200100</v>
      </c>
      <c r="B1038" s="1087">
        <v>2</v>
      </c>
      <c r="C1038" s="1087">
        <v>5</v>
      </c>
      <c r="D1038" s="1088">
        <v>2</v>
      </c>
      <c r="E1038" s="1087" t="s">
        <v>2418</v>
      </c>
      <c r="F1038" s="1087">
        <v>143</v>
      </c>
      <c r="G1038" s="1087" t="s">
        <v>711</v>
      </c>
      <c r="H1038" s="1089">
        <v>1</v>
      </c>
      <c r="I1038">
        <v>35103</v>
      </c>
      <c r="J1038">
        <v>1</v>
      </c>
      <c r="K1038">
        <v>2020</v>
      </c>
      <c r="L1038" s="1090">
        <v>1</v>
      </c>
      <c r="M1038" s="1090">
        <v>1</v>
      </c>
      <c r="N1038" t="s">
        <v>2421</v>
      </c>
      <c r="O1038">
        <v>13</v>
      </c>
      <c r="P1038">
        <v>114919.2</v>
      </c>
      <c r="Q1038">
        <v>0</v>
      </c>
      <c r="R1038">
        <v>114919.2</v>
      </c>
      <c r="S1038">
        <v>25479.4</v>
      </c>
      <c r="T1038">
        <v>25479.4</v>
      </c>
      <c r="U1038" s="1091">
        <v>25479.4</v>
      </c>
      <c r="V1038" s="1091">
        <v>25479.4</v>
      </c>
    </row>
    <row r="1039" spans="1:22" x14ac:dyDescent="0.25">
      <c r="A1039">
        <v>4088200100</v>
      </c>
      <c r="B1039" s="1087">
        <v>2</v>
      </c>
      <c r="C1039" s="1087">
        <v>5</v>
      </c>
      <c r="D1039" s="1088">
        <v>2</v>
      </c>
      <c r="E1039" s="1087" t="s">
        <v>2418</v>
      </c>
      <c r="F1039" s="1087">
        <v>143</v>
      </c>
      <c r="G1039" s="1087" t="s">
        <v>711</v>
      </c>
      <c r="H1039" s="1089">
        <v>1</v>
      </c>
      <c r="I1039">
        <v>35103</v>
      </c>
      <c r="J1039">
        <v>1</v>
      </c>
      <c r="K1039">
        <v>2020</v>
      </c>
      <c r="L1039" s="1090">
        <v>2</v>
      </c>
      <c r="M1039" s="1090">
        <v>2</v>
      </c>
      <c r="N1039" t="s">
        <v>2419</v>
      </c>
      <c r="O1039">
        <v>13</v>
      </c>
      <c r="P1039">
        <v>0</v>
      </c>
      <c r="Q1039">
        <v>0</v>
      </c>
      <c r="R1039">
        <v>0</v>
      </c>
      <c r="S1039">
        <v>0</v>
      </c>
      <c r="T1039">
        <v>0</v>
      </c>
      <c r="U1039" s="1091">
        <v>0</v>
      </c>
      <c r="V1039" s="1091">
        <v>0</v>
      </c>
    </row>
    <row r="1040" spans="1:22" x14ac:dyDescent="0.25">
      <c r="A1040">
        <v>4088200100</v>
      </c>
      <c r="B1040" s="1087">
        <v>2</v>
      </c>
      <c r="C1040" s="1087">
        <v>5</v>
      </c>
      <c r="D1040" s="1088">
        <v>2</v>
      </c>
      <c r="E1040" s="1087" t="s">
        <v>2418</v>
      </c>
      <c r="F1040" s="1087">
        <v>143</v>
      </c>
      <c r="G1040" s="1087" t="s">
        <v>711</v>
      </c>
      <c r="H1040" s="1089">
        <v>1</v>
      </c>
      <c r="I1040">
        <v>35103</v>
      </c>
      <c r="J1040">
        <v>1</v>
      </c>
      <c r="K1040">
        <v>2020</v>
      </c>
      <c r="L1040" s="1090">
        <v>2</v>
      </c>
      <c r="M1040" s="1090">
        <v>2</v>
      </c>
      <c r="N1040" t="s">
        <v>2419</v>
      </c>
      <c r="O1040">
        <v>13</v>
      </c>
      <c r="P1040">
        <v>0</v>
      </c>
      <c r="Q1040">
        <v>25000</v>
      </c>
      <c r="R1040">
        <v>25000</v>
      </c>
      <c r="S1040">
        <v>0</v>
      </c>
      <c r="T1040">
        <v>0</v>
      </c>
      <c r="U1040" s="1091">
        <v>0</v>
      </c>
      <c r="V1040" s="1091">
        <v>0</v>
      </c>
    </row>
    <row r="1041" spans="1:22" x14ac:dyDescent="0.25">
      <c r="A1041">
        <v>4088200100</v>
      </c>
      <c r="B1041" s="1087">
        <v>2</v>
      </c>
      <c r="C1041" s="1087">
        <v>5</v>
      </c>
      <c r="D1041" s="1088">
        <v>2</v>
      </c>
      <c r="E1041" s="1087" t="s">
        <v>2418</v>
      </c>
      <c r="F1041" s="1087">
        <v>143</v>
      </c>
      <c r="G1041" s="1087" t="s">
        <v>711</v>
      </c>
      <c r="H1041" s="1089">
        <v>1</v>
      </c>
      <c r="I1041">
        <v>35103</v>
      </c>
      <c r="J1041">
        <v>1</v>
      </c>
      <c r="K1041">
        <v>2020</v>
      </c>
      <c r="L1041" s="1090">
        <v>2</v>
      </c>
      <c r="M1041" s="1090">
        <v>2</v>
      </c>
      <c r="N1041" t="s">
        <v>2419</v>
      </c>
      <c r="O1041">
        <v>13</v>
      </c>
      <c r="P1041">
        <v>237473.72</v>
      </c>
      <c r="Q1041">
        <v>0</v>
      </c>
      <c r="R1041">
        <v>237473.72</v>
      </c>
      <c r="S1041">
        <v>183361.21</v>
      </c>
      <c r="T1041">
        <v>183361.21</v>
      </c>
      <c r="U1041" s="1091">
        <v>183361.21</v>
      </c>
      <c r="V1041" s="1091">
        <v>183361.21</v>
      </c>
    </row>
    <row r="1042" spans="1:22" x14ac:dyDescent="0.25">
      <c r="A1042">
        <v>4088200100</v>
      </c>
      <c r="B1042" s="1087">
        <v>2</v>
      </c>
      <c r="C1042" s="1087">
        <v>5</v>
      </c>
      <c r="D1042" s="1088">
        <v>2</v>
      </c>
      <c r="E1042" s="1087" t="s">
        <v>2418</v>
      </c>
      <c r="F1042" s="1087">
        <v>143</v>
      </c>
      <c r="G1042" s="1087" t="s">
        <v>711</v>
      </c>
      <c r="H1042" s="1089">
        <v>1</v>
      </c>
      <c r="I1042">
        <v>35103</v>
      </c>
      <c r="J1042">
        <v>1</v>
      </c>
      <c r="K1042">
        <v>2020</v>
      </c>
      <c r="L1042" s="1090">
        <v>2</v>
      </c>
      <c r="M1042" s="1090">
        <v>2</v>
      </c>
      <c r="N1042" t="s">
        <v>2419</v>
      </c>
      <c r="O1042">
        <v>13</v>
      </c>
      <c r="P1042">
        <v>86916.65</v>
      </c>
      <c r="Q1042">
        <v>-25000</v>
      </c>
      <c r="R1042">
        <v>61916.65</v>
      </c>
      <c r="S1042">
        <v>20503</v>
      </c>
      <c r="T1042">
        <v>20503</v>
      </c>
      <c r="U1042" s="1091">
        <v>20503</v>
      </c>
      <c r="V1042" s="1091">
        <v>20503</v>
      </c>
    </row>
    <row r="1043" spans="1:22" x14ac:dyDescent="0.25">
      <c r="A1043">
        <v>4088200100</v>
      </c>
      <c r="B1043" s="1087">
        <v>2</v>
      </c>
      <c r="C1043" s="1087">
        <v>5</v>
      </c>
      <c r="D1043" s="1088">
        <v>2</v>
      </c>
      <c r="E1043" s="1087" t="s">
        <v>2418</v>
      </c>
      <c r="F1043" s="1087">
        <v>143</v>
      </c>
      <c r="G1043" s="1087" t="s">
        <v>711</v>
      </c>
      <c r="H1043" s="1089">
        <v>1</v>
      </c>
      <c r="I1043">
        <v>35103</v>
      </c>
      <c r="J1043">
        <v>1</v>
      </c>
      <c r="K1043">
        <v>2020</v>
      </c>
      <c r="L1043" s="1090">
        <v>2</v>
      </c>
      <c r="M1043" s="1090">
        <v>2</v>
      </c>
      <c r="N1043" t="s">
        <v>2419</v>
      </c>
      <c r="O1043">
        <v>13</v>
      </c>
      <c r="P1043">
        <v>50767.53</v>
      </c>
      <c r="Q1043">
        <v>0</v>
      </c>
      <c r="R1043">
        <v>50767.53</v>
      </c>
      <c r="S1043">
        <v>30908.2</v>
      </c>
      <c r="T1043">
        <v>30908.2</v>
      </c>
      <c r="U1043" s="1091">
        <v>30908.2</v>
      </c>
      <c r="V1043" s="1091">
        <v>30908.2</v>
      </c>
    </row>
    <row r="1044" spans="1:22" x14ac:dyDescent="0.25">
      <c r="A1044">
        <v>4088200100</v>
      </c>
      <c r="B1044" s="1087">
        <v>2</v>
      </c>
      <c r="C1044" s="1087">
        <v>5</v>
      </c>
      <c r="D1044" s="1088">
        <v>2</v>
      </c>
      <c r="E1044" s="1087" t="s">
        <v>2418</v>
      </c>
      <c r="F1044" s="1087">
        <v>143</v>
      </c>
      <c r="G1044" s="1087" t="s">
        <v>711</v>
      </c>
      <c r="H1044" s="1089">
        <v>1</v>
      </c>
      <c r="I1044">
        <v>35103</v>
      </c>
      <c r="J1044">
        <v>1</v>
      </c>
      <c r="K1044">
        <v>2020</v>
      </c>
      <c r="L1044" s="1090">
        <v>2</v>
      </c>
      <c r="M1044" s="1090">
        <v>2</v>
      </c>
      <c r="N1044" t="s">
        <v>2419</v>
      </c>
      <c r="O1044">
        <v>13</v>
      </c>
      <c r="P1044">
        <v>54074.86</v>
      </c>
      <c r="Q1044">
        <v>0</v>
      </c>
      <c r="R1044">
        <v>54074.86</v>
      </c>
      <c r="S1044">
        <v>27857.4</v>
      </c>
      <c r="T1044">
        <v>27857.4</v>
      </c>
      <c r="U1044" s="1091">
        <v>27857.4</v>
      </c>
      <c r="V1044" s="1091">
        <v>27857.4</v>
      </c>
    </row>
    <row r="1045" spans="1:22" x14ac:dyDescent="0.25">
      <c r="A1045">
        <v>4088200100</v>
      </c>
      <c r="B1045" s="1087">
        <v>2</v>
      </c>
      <c r="C1045" s="1087">
        <v>5</v>
      </c>
      <c r="D1045" s="1088">
        <v>2</v>
      </c>
      <c r="E1045" s="1087" t="s">
        <v>2418</v>
      </c>
      <c r="F1045" s="1087">
        <v>143</v>
      </c>
      <c r="G1045" s="1087" t="s">
        <v>711</v>
      </c>
      <c r="H1045" s="1089">
        <v>1</v>
      </c>
      <c r="I1045">
        <v>35103</v>
      </c>
      <c r="J1045">
        <v>1</v>
      </c>
      <c r="K1045">
        <v>2020</v>
      </c>
      <c r="L1045" s="1090">
        <v>2</v>
      </c>
      <c r="M1045" s="1090">
        <v>2</v>
      </c>
      <c r="N1045" t="s">
        <v>2419</v>
      </c>
      <c r="O1045">
        <v>13</v>
      </c>
      <c r="P1045">
        <v>232428.91</v>
      </c>
      <c r="Q1045">
        <v>-129625.96</v>
      </c>
      <c r="R1045">
        <v>102802.95</v>
      </c>
      <c r="S1045">
        <v>48401</v>
      </c>
      <c r="T1045">
        <v>48401</v>
      </c>
      <c r="U1045" s="1091">
        <v>48401</v>
      </c>
      <c r="V1045" s="1091">
        <v>48401</v>
      </c>
    </row>
    <row r="1046" spans="1:22" x14ac:dyDescent="0.25">
      <c r="A1046">
        <v>4088200100</v>
      </c>
      <c r="B1046" s="1087">
        <v>2</v>
      </c>
      <c r="C1046" s="1087">
        <v>5</v>
      </c>
      <c r="D1046" s="1088">
        <v>2</v>
      </c>
      <c r="E1046" s="1087" t="s">
        <v>2418</v>
      </c>
      <c r="F1046" s="1087">
        <v>143</v>
      </c>
      <c r="G1046" s="1087" t="s">
        <v>711</v>
      </c>
      <c r="H1046" s="1089">
        <v>1</v>
      </c>
      <c r="I1046">
        <v>35201</v>
      </c>
      <c r="J1046">
        <v>1</v>
      </c>
      <c r="K1046">
        <v>2020</v>
      </c>
      <c r="L1046" s="1090">
        <v>1</v>
      </c>
      <c r="M1046" s="1090">
        <v>1</v>
      </c>
      <c r="N1046" t="s">
        <v>2421</v>
      </c>
      <c r="O1046">
        <v>13</v>
      </c>
      <c r="P1046">
        <v>4985.22</v>
      </c>
      <c r="Q1046">
        <v>-4985.22</v>
      </c>
      <c r="R1046">
        <v>0</v>
      </c>
      <c r="S1046">
        <v>0</v>
      </c>
      <c r="T1046">
        <v>0</v>
      </c>
      <c r="U1046" s="1091">
        <v>0</v>
      </c>
      <c r="V1046" s="1091">
        <v>0</v>
      </c>
    </row>
    <row r="1047" spans="1:22" x14ac:dyDescent="0.25">
      <c r="A1047">
        <v>4088200100</v>
      </c>
      <c r="B1047" s="1087">
        <v>2</v>
      </c>
      <c r="C1047" s="1087">
        <v>5</v>
      </c>
      <c r="D1047" s="1088">
        <v>2</v>
      </c>
      <c r="E1047" s="1087" t="s">
        <v>2418</v>
      </c>
      <c r="F1047" s="1087">
        <v>143</v>
      </c>
      <c r="G1047" s="1087" t="s">
        <v>711</v>
      </c>
      <c r="H1047" s="1089">
        <v>1</v>
      </c>
      <c r="I1047">
        <v>35201</v>
      </c>
      <c r="J1047">
        <v>1</v>
      </c>
      <c r="K1047">
        <v>2020</v>
      </c>
      <c r="L1047" s="1090">
        <v>1</v>
      </c>
      <c r="M1047" s="1090">
        <v>1</v>
      </c>
      <c r="N1047" t="s">
        <v>2421</v>
      </c>
      <c r="O1047">
        <v>13</v>
      </c>
      <c r="P1047">
        <v>6748.58</v>
      </c>
      <c r="Q1047">
        <v>-6748.58</v>
      </c>
      <c r="R1047">
        <v>0</v>
      </c>
      <c r="S1047">
        <v>0</v>
      </c>
      <c r="T1047">
        <v>0</v>
      </c>
      <c r="U1047" s="1091">
        <v>0</v>
      </c>
      <c r="V1047" s="1091">
        <v>0</v>
      </c>
    </row>
    <row r="1048" spans="1:22" x14ac:dyDescent="0.25">
      <c r="A1048">
        <v>4088200100</v>
      </c>
      <c r="B1048" s="1087">
        <v>2</v>
      </c>
      <c r="C1048" s="1087">
        <v>5</v>
      </c>
      <c r="D1048" s="1088">
        <v>2</v>
      </c>
      <c r="E1048" s="1087" t="s">
        <v>2418</v>
      </c>
      <c r="F1048" s="1087">
        <v>143</v>
      </c>
      <c r="G1048" s="1087" t="s">
        <v>711</v>
      </c>
      <c r="H1048" s="1089">
        <v>1</v>
      </c>
      <c r="I1048">
        <v>35201</v>
      </c>
      <c r="J1048">
        <v>1</v>
      </c>
      <c r="K1048">
        <v>2020</v>
      </c>
      <c r="L1048" s="1090">
        <v>1</v>
      </c>
      <c r="M1048" s="1090">
        <v>1</v>
      </c>
      <c r="N1048" t="s">
        <v>2421</v>
      </c>
      <c r="O1048">
        <v>13</v>
      </c>
      <c r="P1048">
        <v>230.15</v>
      </c>
      <c r="Q1048">
        <v>3349.85</v>
      </c>
      <c r="R1048">
        <v>3580</v>
      </c>
      <c r="S1048">
        <v>3578.6</v>
      </c>
      <c r="T1048">
        <v>3578.6</v>
      </c>
      <c r="U1048" s="1091">
        <v>3578.6</v>
      </c>
      <c r="V1048" s="1091">
        <v>3578.6</v>
      </c>
    </row>
    <row r="1049" spans="1:22" x14ac:dyDescent="0.25">
      <c r="A1049">
        <v>4088200100</v>
      </c>
      <c r="B1049" s="1087">
        <v>2</v>
      </c>
      <c r="C1049" s="1087">
        <v>5</v>
      </c>
      <c r="D1049" s="1088">
        <v>2</v>
      </c>
      <c r="E1049" s="1087" t="s">
        <v>2418</v>
      </c>
      <c r="F1049" s="1087">
        <v>143</v>
      </c>
      <c r="G1049" s="1087" t="s">
        <v>711</v>
      </c>
      <c r="H1049" s="1089">
        <v>1</v>
      </c>
      <c r="I1049">
        <v>35501</v>
      </c>
      <c r="J1049">
        <v>1</v>
      </c>
      <c r="K1049">
        <v>2020</v>
      </c>
      <c r="L1049" s="1090">
        <v>2</v>
      </c>
      <c r="M1049" s="1090">
        <v>2</v>
      </c>
      <c r="N1049" t="s">
        <v>2419</v>
      </c>
      <c r="O1049">
        <v>13</v>
      </c>
      <c r="P1049">
        <v>23344.28</v>
      </c>
      <c r="Q1049">
        <v>0</v>
      </c>
      <c r="R1049">
        <v>23344.28</v>
      </c>
      <c r="S1049">
        <v>2760.8</v>
      </c>
      <c r="T1049">
        <v>2760.8</v>
      </c>
      <c r="U1049" s="1091">
        <v>2760.8</v>
      </c>
      <c r="V1049" s="1091">
        <v>2760.8</v>
      </c>
    </row>
    <row r="1050" spans="1:22" x14ac:dyDescent="0.25">
      <c r="A1050">
        <v>4088200100</v>
      </c>
      <c r="B1050" s="1087">
        <v>2</v>
      </c>
      <c r="C1050" s="1087">
        <v>5</v>
      </c>
      <c r="D1050" s="1088">
        <v>2</v>
      </c>
      <c r="E1050" s="1087" t="s">
        <v>2418</v>
      </c>
      <c r="F1050" s="1087">
        <v>143</v>
      </c>
      <c r="G1050" s="1087" t="s">
        <v>711</v>
      </c>
      <c r="H1050" s="1089">
        <v>1</v>
      </c>
      <c r="I1050">
        <v>35501</v>
      </c>
      <c r="J1050">
        <v>1</v>
      </c>
      <c r="K1050">
        <v>2020</v>
      </c>
      <c r="L1050" s="1090">
        <v>2</v>
      </c>
      <c r="M1050" s="1090">
        <v>2</v>
      </c>
      <c r="N1050" t="s">
        <v>2419</v>
      </c>
      <c r="O1050">
        <v>13</v>
      </c>
      <c r="P1050">
        <v>21716.33</v>
      </c>
      <c r="Q1050">
        <v>0</v>
      </c>
      <c r="R1050">
        <v>21716.33</v>
      </c>
      <c r="S1050">
        <v>8117.54</v>
      </c>
      <c r="T1050">
        <v>8117.54</v>
      </c>
      <c r="U1050" s="1091">
        <v>8117.54</v>
      </c>
      <c r="V1050" s="1091">
        <v>8117.54</v>
      </c>
    </row>
    <row r="1051" spans="1:22" x14ac:dyDescent="0.25">
      <c r="A1051">
        <v>4088200100</v>
      </c>
      <c r="B1051" s="1087">
        <v>2</v>
      </c>
      <c r="C1051" s="1087">
        <v>5</v>
      </c>
      <c r="D1051" s="1088">
        <v>2</v>
      </c>
      <c r="E1051" s="1087" t="s">
        <v>2418</v>
      </c>
      <c r="F1051" s="1087">
        <v>143</v>
      </c>
      <c r="G1051" s="1087" t="s">
        <v>711</v>
      </c>
      <c r="H1051" s="1089">
        <v>1</v>
      </c>
      <c r="I1051">
        <v>35501</v>
      </c>
      <c r="J1051">
        <v>1</v>
      </c>
      <c r="K1051">
        <v>2020</v>
      </c>
      <c r="L1051" s="1090">
        <v>2</v>
      </c>
      <c r="M1051" s="1090">
        <v>2</v>
      </c>
      <c r="N1051" t="s">
        <v>2419</v>
      </c>
      <c r="O1051">
        <v>13</v>
      </c>
      <c r="P1051">
        <v>12706.59</v>
      </c>
      <c r="Q1051">
        <v>0</v>
      </c>
      <c r="R1051">
        <v>12706.59</v>
      </c>
      <c r="S1051">
        <v>4912.6000000000004</v>
      </c>
      <c r="T1051">
        <v>4912.6000000000004</v>
      </c>
      <c r="U1051" s="1091">
        <v>4912.6000000000004</v>
      </c>
      <c r="V1051" s="1091">
        <v>4912.6000000000004</v>
      </c>
    </row>
    <row r="1052" spans="1:22" x14ac:dyDescent="0.25">
      <c r="A1052">
        <v>4088200100</v>
      </c>
      <c r="B1052" s="1087">
        <v>2</v>
      </c>
      <c r="C1052" s="1087">
        <v>5</v>
      </c>
      <c r="D1052" s="1088">
        <v>2</v>
      </c>
      <c r="E1052" s="1087" t="s">
        <v>2418</v>
      </c>
      <c r="F1052" s="1087">
        <v>143</v>
      </c>
      <c r="G1052" s="1087" t="s">
        <v>711</v>
      </c>
      <c r="H1052" s="1089">
        <v>1</v>
      </c>
      <c r="I1052">
        <v>35501</v>
      </c>
      <c r="J1052">
        <v>1</v>
      </c>
      <c r="K1052">
        <v>2020</v>
      </c>
      <c r="L1052" s="1090">
        <v>2</v>
      </c>
      <c r="M1052" s="1090">
        <v>2</v>
      </c>
      <c r="N1052" t="s">
        <v>2419</v>
      </c>
      <c r="O1052">
        <v>13</v>
      </c>
      <c r="P1052">
        <v>11584.14</v>
      </c>
      <c r="Q1052">
        <v>0</v>
      </c>
      <c r="R1052">
        <v>11584.14</v>
      </c>
      <c r="S1052">
        <v>3248</v>
      </c>
      <c r="T1052">
        <v>3248</v>
      </c>
      <c r="U1052" s="1091">
        <v>3248</v>
      </c>
      <c r="V1052" s="1091">
        <v>3248</v>
      </c>
    </row>
    <row r="1053" spans="1:22" x14ac:dyDescent="0.25">
      <c r="A1053">
        <v>4088200100</v>
      </c>
      <c r="B1053" s="1087">
        <v>2</v>
      </c>
      <c r="C1053" s="1087">
        <v>5</v>
      </c>
      <c r="D1053" s="1088">
        <v>2</v>
      </c>
      <c r="E1053" s="1087" t="s">
        <v>2418</v>
      </c>
      <c r="F1053" s="1087">
        <v>143</v>
      </c>
      <c r="G1053" s="1087" t="s">
        <v>711</v>
      </c>
      <c r="H1053" s="1089">
        <v>1</v>
      </c>
      <c r="I1053">
        <v>35501</v>
      </c>
      <c r="J1053">
        <v>1</v>
      </c>
      <c r="K1053">
        <v>2020</v>
      </c>
      <c r="L1053" s="1090">
        <v>2</v>
      </c>
      <c r="M1053" s="1090">
        <v>2</v>
      </c>
      <c r="N1053" t="s">
        <v>2419</v>
      </c>
      <c r="O1053">
        <v>13</v>
      </c>
      <c r="P1053">
        <v>23628.04</v>
      </c>
      <c r="Q1053">
        <v>0</v>
      </c>
      <c r="R1053">
        <v>23628.04</v>
      </c>
      <c r="S1053">
        <v>2784</v>
      </c>
      <c r="T1053">
        <v>2784</v>
      </c>
      <c r="U1053" s="1091">
        <v>2784</v>
      </c>
      <c r="V1053" s="1091">
        <v>2784</v>
      </c>
    </row>
    <row r="1054" spans="1:22" x14ac:dyDescent="0.25">
      <c r="A1054">
        <v>4088200100</v>
      </c>
      <c r="B1054" s="1087">
        <v>2</v>
      </c>
      <c r="C1054" s="1087">
        <v>5</v>
      </c>
      <c r="D1054" s="1088">
        <v>2</v>
      </c>
      <c r="E1054" s="1087" t="s">
        <v>2418</v>
      </c>
      <c r="F1054" s="1087">
        <v>143</v>
      </c>
      <c r="G1054" s="1087" t="s">
        <v>711</v>
      </c>
      <c r="H1054" s="1089">
        <v>1</v>
      </c>
      <c r="I1054">
        <v>35501</v>
      </c>
      <c r="J1054">
        <v>1</v>
      </c>
      <c r="K1054">
        <v>2020</v>
      </c>
      <c r="L1054" s="1090">
        <v>2</v>
      </c>
      <c r="M1054" s="1090">
        <v>2</v>
      </c>
      <c r="N1054" t="s">
        <v>2419</v>
      </c>
      <c r="O1054">
        <v>13</v>
      </c>
      <c r="P1054">
        <v>14946.7</v>
      </c>
      <c r="Q1054">
        <v>0</v>
      </c>
      <c r="R1054">
        <v>14946.7</v>
      </c>
      <c r="S1054">
        <v>2320.5100000000002</v>
      </c>
      <c r="T1054">
        <v>2320.5100000000002</v>
      </c>
      <c r="U1054" s="1091">
        <v>2320.5100000000002</v>
      </c>
      <c r="V1054" s="1091">
        <v>2320.5100000000002</v>
      </c>
    </row>
    <row r="1055" spans="1:22" x14ac:dyDescent="0.25">
      <c r="A1055">
        <v>4088200100</v>
      </c>
      <c r="B1055" s="1087">
        <v>2</v>
      </c>
      <c r="C1055" s="1087">
        <v>5</v>
      </c>
      <c r="D1055" s="1088">
        <v>2</v>
      </c>
      <c r="E1055" s="1087" t="s">
        <v>2418</v>
      </c>
      <c r="F1055" s="1087">
        <v>143</v>
      </c>
      <c r="G1055" s="1087" t="s">
        <v>711</v>
      </c>
      <c r="H1055" s="1089">
        <v>1</v>
      </c>
      <c r="I1055">
        <v>35501</v>
      </c>
      <c r="J1055">
        <v>1</v>
      </c>
      <c r="K1055">
        <v>2020</v>
      </c>
      <c r="L1055" s="1090">
        <v>1</v>
      </c>
      <c r="M1055" s="1090">
        <v>1</v>
      </c>
      <c r="N1055" t="s">
        <v>2421</v>
      </c>
      <c r="O1055">
        <v>13</v>
      </c>
      <c r="P1055">
        <v>0</v>
      </c>
      <c r="Q1055">
        <v>0</v>
      </c>
      <c r="R1055">
        <v>0</v>
      </c>
      <c r="S1055">
        <v>0</v>
      </c>
      <c r="T1055">
        <v>0</v>
      </c>
      <c r="U1055" s="1091">
        <v>0</v>
      </c>
      <c r="V1055" s="1091">
        <v>8038.01</v>
      </c>
    </row>
    <row r="1056" spans="1:22" x14ac:dyDescent="0.25">
      <c r="A1056">
        <v>4088200100</v>
      </c>
      <c r="B1056" s="1087">
        <v>2</v>
      </c>
      <c r="C1056" s="1087">
        <v>5</v>
      </c>
      <c r="D1056" s="1088">
        <v>2</v>
      </c>
      <c r="E1056" s="1087" t="s">
        <v>2418</v>
      </c>
      <c r="F1056" s="1087">
        <v>143</v>
      </c>
      <c r="G1056" s="1087" t="s">
        <v>711</v>
      </c>
      <c r="H1056" s="1089">
        <v>1</v>
      </c>
      <c r="I1056">
        <v>35501</v>
      </c>
      <c r="J1056">
        <v>1</v>
      </c>
      <c r="K1056">
        <v>2020</v>
      </c>
      <c r="L1056" s="1090">
        <v>1</v>
      </c>
      <c r="M1056" s="1090">
        <v>1</v>
      </c>
      <c r="N1056" t="s">
        <v>2421</v>
      </c>
      <c r="O1056">
        <v>13</v>
      </c>
      <c r="P1056">
        <v>0</v>
      </c>
      <c r="Q1056">
        <v>0</v>
      </c>
      <c r="R1056">
        <v>0</v>
      </c>
      <c r="S1056">
        <v>0</v>
      </c>
      <c r="T1056">
        <v>0</v>
      </c>
      <c r="U1056" s="1091">
        <v>8038.01</v>
      </c>
      <c r="V1056" s="1091">
        <v>0</v>
      </c>
    </row>
    <row r="1057" spans="1:22" x14ac:dyDescent="0.25">
      <c r="A1057">
        <v>4088200100</v>
      </c>
      <c r="B1057" s="1087">
        <v>2</v>
      </c>
      <c r="C1057" s="1087">
        <v>5</v>
      </c>
      <c r="D1057" s="1088">
        <v>2</v>
      </c>
      <c r="E1057" s="1087" t="s">
        <v>2418</v>
      </c>
      <c r="F1057" s="1087">
        <v>143</v>
      </c>
      <c r="G1057" s="1087" t="s">
        <v>711</v>
      </c>
      <c r="H1057" s="1089">
        <v>1</v>
      </c>
      <c r="I1057">
        <v>35501</v>
      </c>
      <c r="J1057">
        <v>1</v>
      </c>
      <c r="K1057">
        <v>2020</v>
      </c>
      <c r="L1057" s="1090">
        <v>1</v>
      </c>
      <c r="M1057" s="1090">
        <v>1</v>
      </c>
      <c r="N1057" t="s">
        <v>2421</v>
      </c>
      <c r="O1057">
        <v>13</v>
      </c>
      <c r="P1057">
        <v>0</v>
      </c>
      <c r="Q1057">
        <v>0</v>
      </c>
      <c r="R1057">
        <v>0</v>
      </c>
      <c r="S1057">
        <v>0</v>
      </c>
      <c r="T1057">
        <v>0</v>
      </c>
      <c r="U1057" s="1091">
        <v>0</v>
      </c>
      <c r="V1057" s="1091">
        <v>0</v>
      </c>
    </row>
    <row r="1058" spans="1:22" x14ac:dyDescent="0.25">
      <c r="A1058">
        <v>4088200100</v>
      </c>
      <c r="B1058" s="1087">
        <v>2</v>
      </c>
      <c r="C1058" s="1087">
        <v>5</v>
      </c>
      <c r="D1058" s="1088">
        <v>2</v>
      </c>
      <c r="E1058" s="1087" t="s">
        <v>2418</v>
      </c>
      <c r="F1058" s="1087">
        <v>143</v>
      </c>
      <c r="G1058" s="1087" t="s">
        <v>711</v>
      </c>
      <c r="H1058" s="1089">
        <v>1</v>
      </c>
      <c r="I1058">
        <v>35501</v>
      </c>
      <c r="J1058">
        <v>1</v>
      </c>
      <c r="K1058">
        <v>2020</v>
      </c>
      <c r="L1058" s="1090">
        <v>1</v>
      </c>
      <c r="M1058" s="1090">
        <v>1</v>
      </c>
      <c r="N1058" t="s">
        <v>2421</v>
      </c>
      <c r="O1058">
        <v>13</v>
      </c>
      <c r="P1058">
        <v>0</v>
      </c>
      <c r="Q1058">
        <v>0</v>
      </c>
      <c r="R1058">
        <v>0</v>
      </c>
      <c r="S1058">
        <v>0</v>
      </c>
      <c r="T1058">
        <v>0</v>
      </c>
      <c r="U1058" s="1091">
        <v>0</v>
      </c>
      <c r="V1058" s="1091">
        <v>0</v>
      </c>
    </row>
    <row r="1059" spans="1:22" x14ac:dyDescent="0.25">
      <c r="A1059">
        <v>4088200100</v>
      </c>
      <c r="B1059" s="1087">
        <v>2</v>
      </c>
      <c r="C1059" s="1087">
        <v>5</v>
      </c>
      <c r="D1059" s="1088">
        <v>2</v>
      </c>
      <c r="E1059" s="1087" t="s">
        <v>2418</v>
      </c>
      <c r="F1059" s="1087">
        <v>143</v>
      </c>
      <c r="G1059" s="1087" t="s">
        <v>711</v>
      </c>
      <c r="H1059" s="1089">
        <v>1</v>
      </c>
      <c r="I1059">
        <v>35501</v>
      </c>
      <c r="J1059">
        <v>1</v>
      </c>
      <c r="K1059">
        <v>2020</v>
      </c>
      <c r="L1059" s="1090">
        <v>1</v>
      </c>
      <c r="M1059" s="1090">
        <v>1</v>
      </c>
      <c r="N1059" t="s">
        <v>2421</v>
      </c>
      <c r="O1059">
        <v>13</v>
      </c>
      <c r="P1059">
        <v>0</v>
      </c>
      <c r="Q1059">
        <v>0</v>
      </c>
      <c r="R1059">
        <v>0</v>
      </c>
      <c r="S1059">
        <v>8038.01</v>
      </c>
      <c r="T1059">
        <v>8038.01</v>
      </c>
      <c r="U1059" s="1091">
        <v>0</v>
      </c>
      <c r="V1059" s="1091">
        <v>0</v>
      </c>
    </row>
    <row r="1060" spans="1:22" x14ac:dyDescent="0.25">
      <c r="A1060">
        <v>4088200100</v>
      </c>
      <c r="B1060" s="1087">
        <v>2</v>
      </c>
      <c r="C1060" s="1087">
        <v>5</v>
      </c>
      <c r="D1060" s="1088">
        <v>2</v>
      </c>
      <c r="E1060" s="1087" t="s">
        <v>2418</v>
      </c>
      <c r="F1060" s="1087">
        <v>143</v>
      </c>
      <c r="G1060" s="1087" t="s">
        <v>711</v>
      </c>
      <c r="H1060" s="1089">
        <v>1</v>
      </c>
      <c r="I1060">
        <v>35501</v>
      </c>
      <c r="J1060">
        <v>1</v>
      </c>
      <c r="K1060">
        <v>2020</v>
      </c>
      <c r="L1060" s="1090">
        <v>1</v>
      </c>
      <c r="M1060" s="1090">
        <v>1</v>
      </c>
      <c r="N1060" t="s">
        <v>2421</v>
      </c>
      <c r="O1060">
        <v>13</v>
      </c>
      <c r="P1060">
        <v>0</v>
      </c>
      <c r="Q1060">
        <v>10000</v>
      </c>
      <c r="R1060">
        <v>10000</v>
      </c>
      <c r="S1060">
        <v>0</v>
      </c>
      <c r="T1060">
        <v>0</v>
      </c>
      <c r="U1060" s="1091">
        <v>0</v>
      </c>
      <c r="V1060" s="1091">
        <v>0</v>
      </c>
    </row>
    <row r="1061" spans="1:22" x14ac:dyDescent="0.25">
      <c r="A1061">
        <v>4088200100</v>
      </c>
      <c r="B1061" s="1087">
        <v>2</v>
      </c>
      <c r="C1061" s="1087">
        <v>5</v>
      </c>
      <c r="D1061" s="1088">
        <v>2</v>
      </c>
      <c r="E1061" s="1087" t="s">
        <v>2418</v>
      </c>
      <c r="F1061" s="1087">
        <v>143</v>
      </c>
      <c r="G1061" s="1087" t="s">
        <v>711</v>
      </c>
      <c r="H1061" s="1089">
        <v>1</v>
      </c>
      <c r="I1061">
        <v>35701</v>
      </c>
      <c r="J1061">
        <v>1</v>
      </c>
      <c r="K1061">
        <v>2020</v>
      </c>
      <c r="L1061" s="1090">
        <v>2</v>
      </c>
      <c r="M1061" s="1090">
        <v>2</v>
      </c>
      <c r="N1061" t="s">
        <v>2419</v>
      </c>
      <c r="O1061">
        <v>13</v>
      </c>
      <c r="P1061">
        <v>8875.19</v>
      </c>
      <c r="Q1061">
        <v>40000</v>
      </c>
      <c r="R1061">
        <v>48875.19</v>
      </c>
      <c r="S1061">
        <v>45878</v>
      </c>
      <c r="T1061">
        <v>45878</v>
      </c>
      <c r="U1061" s="1091">
        <v>45878</v>
      </c>
      <c r="V1061" s="1091">
        <v>45878</v>
      </c>
    </row>
    <row r="1062" spans="1:22" x14ac:dyDescent="0.25">
      <c r="A1062">
        <v>4088200100</v>
      </c>
      <c r="B1062" s="1087">
        <v>2</v>
      </c>
      <c r="C1062" s="1087">
        <v>5</v>
      </c>
      <c r="D1062" s="1088">
        <v>2</v>
      </c>
      <c r="E1062" s="1087" t="s">
        <v>2418</v>
      </c>
      <c r="F1062" s="1087">
        <v>143</v>
      </c>
      <c r="G1062" s="1087" t="s">
        <v>711</v>
      </c>
      <c r="H1062" s="1089">
        <v>1</v>
      </c>
      <c r="I1062">
        <v>35701</v>
      </c>
      <c r="J1062">
        <v>1</v>
      </c>
      <c r="K1062">
        <v>2020</v>
      </c>
      <c r="L1062" s="1090">
        <v>2</v>
      </c>
      <c r="M1062" s="1090">
        <v>2</v>
      </c>
      <c r="N1062" t="s">
        <v>2419</v>
      </c>
      <c r="O1062">
        <v>13</v>
      </c>
      <c r="P1062">
        <v>22419.85</v>
      </c>
      <c r="Q1062">
        <v>10000</v>
      </c>
      <c r="R1062">
        <v>32419.85</v>
      </c>
      <c r="S1062">
        <v>20416</v>
      </c>
      <c r="T1062">
        <v>20416</v>
      </c>
      <c r="U1062" s="1091">
        <v>20416</v>
      </c>
      <c r="V1062" s="1091">
        <v>20416</v>
      </c>
    </row>
    <row r="1063" spans="1:22" x14ac:dyDescent="0.25">
      <c r="A1063">
        <v>4088200100</v>
      </c>
      <c r="B1063" s="1087">
        <v>2</v>
      </c>
      <c r="C1063" s="1087">
        <v>5</v>
      </c>
      <c r="D1063" s="1088">
        <v>2</v>
      </c>
      <c r="E1063" s="1087" t="s">
        <v>2418</v>
      </c>
      <c r="F1063" s="1087">
        <v>143</v>
      </c>
      <c r="G1063" s="1087" t="s">
        <v>711</v>
      </c>
      <c r="H1063" s="1089">
        <v>1</v>
      </c>
      <c r="I1063">
        <v>35701</v>
      </c>
      <c r="J1063">
        <v>1</v>
      </c>
      <c r="K1063">
        <v>2020</v>
      </c>
      <c r="L1063" s="1090">
        <v>2</v>
      </c>
      <c r="M1063" s="1090">
        <v>2</v>
      </c>
      <c r="N1063" t="s">
        <v>2419</v>
      </c>
      <c r="O1063">
        <v>13</v>
      </c>
      <c r="P1063">
        <v>5311.14</v>
      </c>
      <c r="Q1063">
        <v>0</v>
      </c>
      <c r="R1063">
        <v>5311.14</v>
      </c>
      <c r="S1063">
        <v>0</v>
      </c>
      <c r="T1063">
        <v>0</v>
      </c>
      <c r="U1063" s="1091">
        <v>0</v>
      </c>
      <c r="V1063" s="1091">
        <v>0</v>
      </c>
    </row>
    <row r="1064" spans="1:22" x14ac:dyDescent="0.25">
      <c r="A1064">
        <v>4088200100</v>
      </c>
      <c r="B1064" s="1087">
        <v>2</v>
      </c>
      <c r="C1064" s="1087">
        <v>5</v>
      </c>
      <c r="D1064" s="1088">
        <v>2</v>
      </c>
      <c r="E1064" s="1087" t="s">
        <v>2418</v>
      </c>
      <c r="F1064" s="1087">
        <v>143</v>
      </c>
      <c r="G1064" s="1087" t="s">
        <v>711</v>
      </c>
      <c r="H1064" s="1089">
        <v>1</v>
      </c>
      <c r="I1064">
        <v>35701</v>
      </c>
      <c r="J1064">
        <v>1</v>
      </c>
      <c r="K1064">
        <v>2020</v>
      </c>
      <c r="L1064" s="1090">
        <v>2</v>
      </c>
      <c r="M1064" s="1090">
        <v>2</v>
      </c>
      <c r="N1064" t="s">
        <v>2419</v>
      </c>
      <c r="O1064">
        <v>13</v>
      </c>
      <c r="P1064">
        <v>8683.5</v>
      </c>
      <c r="Q1064">
        <v>0</v>
      </c>
      <c r="R1064">
        <v>8683.5</v>
      </c>
      <c r="S1064">
        <v>0</v>
      </c>
      <c r="T1064">
        <v>0</v>
      </c>
      <c r="U1064" s="1091">
        <v>0</v>
      </c>
      <c r="V1064" s="1091">
        <v>0</v>
      </c>
    </row>
    <row r="1065" spans="1:22" x14ac:dyDescent="0.25">
      <c r="A1065">
        <v>4088200100</v>
      </c>
      <c r="B1065" s="1087">
        <v>2</v>
      </c>
      <c r="C1065" s="1087">
        <v>5</v>
      </c>
      <c r="D1065" s="1088">
        <v>2</v>
      </c>
      <c r="E1065" s="1087" t="s">
        <v>2418</v>
      </c>
      <c r="F1065" s="1087">
        <v>143</v>
      </c>
      <c r="G1065" s="1087" t="s">
        <v>711</v>
      </c>
      <c r="H1065" s="1089">
        <v>1</v>
      </c>
      <c r="I1065">
        <v>35701</v>
      </c>
      <c r="J1065">
        <v>1</v>
      </c>
      <c r="K1065">
        <v>2020</v>
      </c>
      <c r="L1065" s="1090">
        <v>2</v>
      </c>
      <c r="M1065" s="1090">
        <v>2</v>
      </c>
      <c r="N1065" t="s">
        <v>2419</v>
      </c>
      <c r="O1065">
        <v>13</v>
      </c>
      <c r="P1065">
        <v>168329.49</v>
      </c>
      <c r="Q1065">
        <v>-100000</v>
      </c>
      <c r="R1065">
        <v>68329.490000000005</v>
      </c>
      <c r="S1065">
        <v>21692</v>
      </c>
      <c r="T1065">
        <v>21692</v>
      </c>
      <c r="U1065" s="1091">
        <v>21692</v>
      </c>
      <c r="V1065" s="1091">
        <v>21692</v>
      </c>
    </row>
    <row r="1066" spans="1:22" x14ac:dyDescent="0.25">
      <c r="A1066">
        <v>4088200100</v>
      </c>
      <c r="B1066" s="1087">
        <v>2</v>
      </c>
      <c r="C1066" s="1087">
        <v>5</v>
      </c>
      <c r="D1066" s="1088">
        <v>2</v>
      </c>
      <c r="E1066" s="1087" t="s">
        <v>2418</v>
      </c>
      <c r="F1066" s="1087">
        <v>143</v>
      </c>
      <c r="G1066" s="1087" t="s">
        <v>711</v>
      </c>
      <c r="H1066" s="1089">
        <v>1</v>
      </c>
      <c r="I1066">
        <v>35701</v>
      </c>
      <c r="J1066">
        <v>1</v>
      </c>
      <c r="K1066">
        <v>2020</v>
      </c>
      <c r="L1066" s="1090">
        <v>2</v>
      </c>
      <c r="M1066" s="1090">
        <v>2</v>
      </c>
      <c r="N1066" t="s">
        <v>2419</v>
      </c>
      <c r="O1066">
        <v>13</v>
      </c>
      <c r="P1066">
        <v>13393.63</v>
      </c>
      <c r="Q1066">
        <v>0</v>
      </c>
      <c r="R1066">
        <v>13393.63</v>
      </c>
      <c r="S1066">
        <v>10790</v>
      </c>
      <c r="T1066">
        <v>10790</v>
      </c>
      <c r="U1066" s="1091">
        <v>10790</v>
      </c>
      <c r="V1066" s="1091">
        <v>10790</v>
      </c>
    </row>
    <row r="1067" spans="1:22" x14ac:dyDescent="0.25">
      <c r="A1067">
        <v>4088200100</v>
      </c>
      <c r="B1067" s="1087">
        <v>2</v>
      </c>
      <c r="C1067" s="1087">
        <v>5</v>
      </c>
      <c r="D1067" s="1088">
        <v>2</v>
      </c>
      <c r="E1067" s="1087" t="s">
        <v>2418</v>
      </c>
      <c r="F1067" s="1087">
        <v>143</v>
      </c>
      <c r="G1067" s="1087" t="s">
        <v>711</v>
      </c>
      <c r="H1067" s="1089">
        <v>1</v>
      </c>
      <c r="I1067">
        <v>35701</v>
      </c>
      <c r="J1067">
        <v>1</v>
      </c>
      <c r="K1067">
        <v>2020</v>
      </c>
      <c r="L1067" s="1090">
        <v>2</v>
      </c>
      <c r="M1067" s="1090">
        <v>2</v>
      </c>
      <c r="N1067" t="s">
        <v>2419</v>
      </c>
      <c r="O1067">
        <v>13</v>
      </c>
      <c r="P1067">
        <v>26523.99</v>
      </c>
      <c r="Q1067">
        <v>0</v>
      </c>
      <c r="R1067">
        <v>26523.99</v>
      </c>
      <c r="S1067">
        <v>696</v>
      </c>
      <c r="T1067">
        <v>696</v>
      </c>
      <c r="U1067" s="1091">
        <v>696</v>
      </c>
      <c r="V1067" s="1091">
        <v>696</v>
      </c>
    </row>
    <row r="1068" spans="1:22" x14ac:dyDescent="0.25">
      <c r="A1068">
        <v>4088200100</v>
      </c>
      <c r="B1068" s="1087">
        <v>2</v>
      </c>
      <c r="C1068" s="1087">
        <v>5</v>
      </c>
      <c r="D1068" s="1088">
        <v>2</v>
      </c>
      <c r="E1068" s="1087" t="s">
        <v>2418</v>
      </c>
      <c r="F1068" s="1087">
        <v>143</v>
      </c>
      <c r="G1068" s="1087" t="s">
        <v>711</v>
      </c>
      <c r="H1068" s="1089">
        <v>1</v>
      </c>
      <c r="I1068">
        <v>35701</v>
      </c>
      <c r="J1068">
        <v>1</v>
      </c>
      <c r="K1068">
        <v>2020</v>
      </c>
      <c r="L1068" s="1090">
        <v>2</v>
      </c>
      <c r="M1068" s="1090">
        <v>2</v>
      </c>
      <c r="N1068" t="s">
        <v>2419</v>
      </c>
      <c r="O1068">
        <v>13</v>
      </c>
      <c r="P1068">
        <v>21178.05</v>
      </c>
      <c r="Q1068">
        <v>0</v>
      </c>
      <c r="R1068">
        <v>21178.05</v>
      </c>
      <c r="S1068">
        <v>12818</v>
      </c>
      <c r="T1068">
        <v>12818</v>
      </c>
      <c r="U1068" s="1091">
        <v>12818</v>
      </c>
      <c r="V1068" s="1091">
        <v>12818</v>
      </c>
    </row>
    <row r="1069" spans="1:22" x14ac:dyDescent="0.25">
      <c r="A1069">
        <v>4088200100</v>
      </c>
      <c r="B1069" s="1087">
        <v>2</v>
      </c>
      <c r="C1069" s="1087">
        <v>5</v>
      </c>
      <c r="D1069" s="1088">
        <v>2</v>
      </c>
      <c r="E1069" s="1087" t="s">
        <v>2418</v>
      </c>
      <c r="F1069" s="1087">
        <v>143</v>
      </c>
      <c r="G1069" s="1087" t="s">
        <v>711</v>
      </c>
      <c r="H1069" s="1089">
        <v>1</v>
      </c>
      <c r="I1069">
        <v>35901</v>
      </c>
      <c r="J1069">
        <v>1</v>
      </c>
      <c r="K1069">
        <v>2020</v>
      </c>
      <c r="L1069" s="1090">
        <v>1</v>
      </c>
      <c r="M1069" s="1090">
        <v>1</v>
      </c>
      <c r="N1069" t="s">
        <v>2421</v>
      </c>
      <c r="O1069">
        <v>13</v>
      </c>
      <c r="P1069">
        <v>14832.05</v>
      </c>
      <c r="Q1069">
        <v>0</v>
      </c>
      <c r="R1069">
        <v>14832.05</v>
      </c>
      <c r="S1069">
        <v>8700</v>
      </c>
      <c r="T1069">
        <v>8700</v>
      </c>
      <c r="U1069" s="1091">
        <v>8700</v>
      </c>
      <c r="V1069" s="1091">
        <v>8700</v>
      </c>
    </row>
    <row r="1070" spans="1:22" x14ac:dyDescent="0.25">
      <c r="A1070">
        <v>4088200100</v>
      </c>
      <c r="B1070" s="1087">
        <v>2</v>
      </c>
      <c r="C1070" s="1087">
        <v>5</v>
      </c>
      <c r="D1070" s="1088">
        <v>2</v>
      </c>
      <c r="E1070" s="1087" t="s">
        <v>2418</v>
      </c>
      <c r="F1070" s="1087">
        <v>143</v>
      </c>
      <c r="G1070" s="1087" t="s">
        <v>711</v>
      </c>
      <c r="H1070" s="1089">
        <v>1</v>
      </c>
      <c r="I1070">
        <v>35901</v>
      </c>
      <c r="J1070">
        <v>1</v>
      </c>
      <c r="K1070">
        <v>2020</v>
      </c>
      <c r="L1070" s="1090">
        <v>2</v>
      </c>
      <c r="M1070" s="1090">
        <v>2</v>
      </c>
      <c r="N1070" t="s">
        <v>2419</v>
      </c>
      <c r="O1070">
        <v>13</v>
      </c>
      <c r="P1070">
        <v>0</v>
      </c>
      <c r="Q1070">
        <v>0</v>
      </c>
      <c r="R1070">
        <v>0</v>
      </c>
      <c r="S1070">
        <v>0</v>
      </c>
      <c r="T1070">
        <v>0</v>
      </c>
      <c r="U1070" s="1091">
        <v>0</v>
      </c>
      <c r="V1070" s="1091">
        <v>0</v>
      </c>
    </row>
    <row r="1071" spans="1:22" x14ac:dyDescent="0.25">
      <c r="A1071">
        <v>4088200100</v>
      </c>
      <c r="B1071" s="1087">
        <v>2</v>
      </c>
      <c r="C1071" s="1087">
        <v>5</v>
      </c>
      <c r="D1071" s="1088">
        <v>2</v>
      </c>
      <c r="E1071" s="1087" t="s">
        <v>2418</v>
      </c>
      <c r="F1071" s="1087">
        <v>143</v>
      </c>
      <c r="G1071" s="1087" t="s">
        <v>711</v>
      </c>
      <c r="H1071" s="1089">
        <v>1</v>
      </c>
      <c r="I1071">
        <v>35901</v>
      </c>
      <c r="J1071">
        <v>1</v>
      </c>
      <c r="K1071">
        <v>2020</v>
      </c>
      <c r="L1071" s="1090">
        <v>2</v>
      </c>
      <c r="M1071" s="1090">
        <v>2</v>
      </c>
      <c r="N1071" t="s">
        <v>2419</v>
      </c>
      <c r="O1071">
        <v>13</v>
      </c>
      <c r="P1071">
        <v>0</v>
      </c>
      <c r="Q1071">
        <v>3375</v>
      </c>
      <c r="R1071">
        <v>3375</v>
      </c>
      <c r="S1071">
        <v>0</v>
      </c>
      <c r="T1071">
        <v>0</v>
      </c>
      <c r="U1071" s="1091">
        <v>0</v>
      </c>
      <c r="V1071" s="1091">
        <v>0</v>
      </c>
    </row>
    <row r="1072" spans="1:22" x14ac:dyDescent="0.25">
      <c r="A1072">
        <v>4088200100</v>
      </c>
      <c r="B1072" s="1087">
        <v>2</v>
      </c>
      <c r="C1072" s="1087">
        <v>5</v>
      </c>
      <c r="D1072" s="1088">
        <v>2</v>
      </c>
      <c r="E1072" s="1087" t="s">
        <v>2418</v>
      </c>
      <c r="F1072" s="1087">
        <v>143</v>
      </c>
      <c r="G1072" s="1087" t="s">
        <v>711</v>
      </c>
      <c r="H1072" s="1089">
        <v>1</v>
      </c>
      <c r="I1072">
        <v>35901</v>
      </c>
      <c r="J1072">
        <v>1</v>
      </c>
      <c r="K1072">
        <v>2020</v>
      </c>
      <c r="L1072" s="1090">
        <v>1</v>
      </c>
      <c r="M1072" s="1090">
        <v>1</v>
      </c>
      <c r="N1072" t="s">
        <v>2421</v>
      </c>
      <c r="O1072">
        <v>13</v>
      </c>
      <c r="P1072">
        <v>29664.11</v>
      </c>
      <c r="Q1072">
        <v>0</v>
      </c>
      <c r="R1072">
        <v>29664.11</v>
      </c>
      <c r="S1072">
        <v>16356</v>
      </c>
      <c r="T1072">
        <v>16356</v>
      </c>
      <c r="U1072" s="1091">
        <v>16356</v>
      </c>
      <c r="V1072" s="1091">
        <v>16356</v>
      </c>
    </row>
    <row r="1073" spans="1:22" x14ac:dyDescent="0.25">
      <c r="A1073">
        <v>4088200100</v>
      </c>
      <c r="B1073" s="1087">
        <v>2</v>
      </c>
      <c r="C1073" s="1087">
        <v>5</v>
      </c>
      <c r="D1073" s="1088">
        <v>2</v>
      </c>
      <c r="E1073" s="1087" t="s">
        <v>2418</v>
      </c>
      <c r="F1073" s="1087">
        <v>143</v>
      </c>
      <c r="G1073" s="1087" t="s">
        <v>711</v>
      </c>
      <c r="H1073" s="1089">
        <v>1</v>
      </c>
      <c r="I1073">
        <v>35901</v>
      </c>
      <c r="J1073">
        <v>1</v>
      </c>
      <c r="K1073">
        <v>2020</v>
      </c>
      <c r="L1073" s="1090">
        <v>1</v>
      </c>
      <c r="M1073" s="1090">
        <v>1</v>
      </c>
      <c r="N1073" t="s">
        <v>2421</v>
      </c>
      <c r="O1073">
        <v>13</v>
      </c>
      <c r="P1073">
        <v>14832.05</v>
      </c>
      <c r="Q1073">
        <v>0</v>
      </c>
      <c r="R1073">
        <v>14832.05</v>
      </c>
      <c r="S1073">
        <v>8004</v>
      </c>
      <c r="T1073">
        <v>8004</v>
      </c>
      <c r="U1073" s="1091">
        <v>8004</v>
      </c>
      <c r="V1073" s="1091">
        <v>8004</v>
      </c>
    </row>
    <row r="1074" spans="1:22" x14ac:dyDescent="0.25">
      <c r="A1074">
        <v>4088200100</v>
      </c>
      <c r="B1074" s="1087">
        <v>2</v>
      </c>
      <c r="C1074" s="1087">
        <v>5</v>
      </c>
      <c r="D1074" s="1088">
        <v>2</v>
      </c>
      <c r="E1074" s="1087" t="s">
        <v>2418</v>
      </c>
      <c r="F1074" s="1087">
        <v>143</v>
      </c>
      <c r="G1074" s="1087" t="s">
        <v>711</v>
      </c>
      <c r="H1074" s="1089">
        <v>1</v>
      </c>
      <c r="I1074">
        <v>35901</v>
      </c>
      <c r="J1074">
        <v>1</v>
      </c>
      <c r="K1074">
        <v>2020</v>
      </c>
      <c r="L1074" s="1090">
        <v>2</v>
      </c>
      <c r="M1074" s="1090">
        <v>2</v>
      </c>
      <c r="N1074" t="s">
        <v>2419</v>
      </c>
      <c r="O1074">
        <v>13</v>
      </c>
      <c r="P1074">
        <v>0</v>
      </c>
      <c r="Q1074">
        <v>0</v>
      </c>
      <c r="R1074">
        <v>0</v>
      </c>
      <c r="S1074">
        <v>0</v>
      </c>
      <c r="T1074">
        <v>0</v>
      </c>
      <c r="U1074" s="1091">
        <v>0</v>
      </c>
      <c r="V1074" s="1091">
        <v>0</v>
      </c>
    </row>
    <row r="1075" spans="1:22" x14ac:dyDescent="0.25">
      <c r="A1075">
        <v>4088200100</v>
      </c>
      <c r="B1075" s="1087">
        <v>2</v>
      </c>
      <c r="C1075" s="1087">
        <v>5</v>
      </c>
      <c r="D1075" s="1088">
        <v>2</v>
      </c>
      <c r="E1075" s="1087" t="s">
        <v>2418</v>
      </c>
      <c r="F1075" s="1087">
        <v>143</v>
      </c>
      <c r="G1075" s="1087" t="s">
        <v>711</v>
      </c>
      <c r="H1075" s="1089">
        <v>1</v>
      </c>
      <c r="I1075">
        <v>35901</v>
      </c>
      <c r="J1075">
        <v>1</v>
      </c>
      <c r="K1075">
        <v>2020</v>
      </c>
      <c r="L1075" s="1090">
        <v>2</v>
      </c>
      <c r="M1075" s="1090">
        <v>2</v>
      </c>
      <c r="N1075" t="s">
        <v>2419</v>
      </c>
      <c r="O1075">
        <v>13</v>
      </c>
      <c r="P1075">
        <v>0</v>
      </c>
      <c r="Q1075">
        <v>3375</v>
      </c>
      <c r="R1075">
        <v>3375</v>
      </c>
      <c r="S1075">
        <v>0</v>
      </c>
      <c r="T1075">
        <v>0</v>
      </c>
      <c r="U1075" s="1091">
        <v>0</v>
      </c>
      <c r="V1075" s="1091">
        <v>0</v>
      </c>
    </row>
    <row r="1076" spans="1:22" x14ac:dyDescent="0.25">
      <c r="A1076">
        <v>4088200100</v>
      </c>
      <c r="B1076" s="1087">
        <v>2</v>
      </c>
      <c r="C1076" s="1087">
        <v>5</v>
      </c>
      <c r="D1076" s="1088">
        <v>2</v>
      </c>
      <c r="E1076" s="1087" t="s">
        <v>2418</v>
      </c>
      <c r="F1076" s="1087">
        <v>143</v>
      </c>
      <c r="G1076" s="1087" t="s">
        <v>711</v>
      </c>
      <c r="H1076" s="1089">
        <v>1</v>
      </c>
      <c r="I1076">
        <v>35901</v>
      </c>
      <c r="J1076">
        <v>1</v>
      </c>
      <c r="K1076">
        <v>2020</v>
      </c>
      <c r="L1076" s="1090">
        <v>2</v>
      </c>
      <c r="M1076" s="1090">
        <v>2</v>
      </c>
      <c r="N1076" t="s">
        <v>2419</v>
      </c>
      <c r="O1076">
        <v>13</v>
      </c>
      <c r="P1076">
        <v>0</v>
      </c>
      <c r="Q1076">
        <v>3375</v>
      </c>
      <c r="R1076">
        <v>3375</v>
      </c>
      <c r="S1076">
        <v>0</v>
      </c>
      <c r="T1076">
        <v>0</v>
      </c>
      <c r="U1076" s="1091">
        <v>0</v>
      </c>
      <c r="V1076" s="1091">
        <v>0</v>
      </c>
    </row>
    <row r="1077" spans="1:22" x14ac:dyDescent="0.25">
      <c r="A1077">
        <v>4088200100</v>
      </c>
      <c r="B1077" s="1087">
        <v>2</v>
      </c>
      <c r="C1077" s="1087">
        <v>5</v>
      </c>
      <c r="D1077" s="1088">
        <v>2</v>
      </c>
      <c r="E1077" s="1087" t="s">
        <v>2418</v>
      </c>
      <c r="F1077" s="1087">
        <v>143</v>
      </c>
      <c r="G1077" s="1087" t="s">
        <v>711</v>
      </c>
      <c r="H1077" s="1089">
        <v>1</v>
      </c>
      <c r="I1077">
        <v>35901</v>
      </c>
      <c r="J1077">
        <v>1</v>
      </c>
      <c r="K1077">
        <v>2020</v>
      </c>
      <c r="L1077" s="1090">
        <v>2</v>
      </c>
      <c r="M1077" s="1090">
        <v>2</v>
      </c>
      <c r="N1077" t="s">
        <v>2419</v>
      </c>
      <c r="O1077">
        <v>13</v>
      </c>
      <c r="P1077">
        <v>0</v>
      </c>
      <c r="Q1077">
        <v>0</v>
      </c>
      <c r="R1077">
        <v>0</v>
      </c>
      <c r="S1077">
        <v>0</v>
      </c>
      <c r="T1077">
        <v>0</v>
      </c>
      <c r="U1077" s="1091">
        <v>0</v>
      </c>
      <c r="V1077" s="1091">
        <v>0</v>
      </c>
    </row>
    <row r="1078" spans="1:22" x14ac:dyDescent="0.25">
      <c r="A1078">
        <v>4088200100</v>
      </c>
      <c r="B1078" s="1087">
        <v>2</v>
      </c>
      <c r="C1078" s="1087">
        <v>5</v>
      </c>
      <c r="D1078" s="1088">
        <v>2</v>
      </c>
      <c r="E1078" s="1087" t="s">
        <v>2418</v>
      </c>
      <c r="F1078" s="1087">
        <v>143</v>
      </c>
      <c r="G1078" s="1087" t="s">
        <v>711</v>
      </c>
      <c r="H1078" s="1089">
        <v>1</v>
      </c>
      <c r="I1078">
        <v>35901</v>
      </c>
      <c r="J1078">
        <v>1</v>
      </c>
      <c r="K1078">
        <v>2020</v>
      </c>
      <c r="L1078" s="1090">
        <v>1</v>
      </c>
      <c r="M1078" s="1090">
        <v>1</v>
      </c>
      <c r="N1078" t="s">
        <v>2421</v>
      </c>
      <c r="O1078">
        <v>13</v>
      </c>
      <c r="P1078">
        <v>44496.160000000003</v>
      </c>
      <c r="Q1078">
        <v>0</v>
      </c>
      <c r="R1078">
        <v>44496.160000000003</v>
      </c>
      <c r="S1078">
        <v>24360</v>
      </c>
      <c r="T1078">
        <v>24360</v>
      </c>
      <c r="U1078" s="1091">
        <v>24360</v>
      </c>
      <c r="V1078" s="1091">
        <v>24360</v>
      </c>
    </row>
    <row r="1079" spans="1:22" x14ac:dyDescent="0.25">
      <c r="A1079">
        <v>4088200100</v>
      </c>
      <c r="B1079" s="1087">
        <v>2</v>
      </c>
      <c r="C1079" s="1087">
        <v>5</v>
      </c>
      <c r="D1079" s="1088">
        <v>2</v>
      </c>
      <c r="E1079" s="1087" t="s">
        <v>2418</v>
      </c>
      <c r="F1079" s="1087">
        <v>143</v>
      </c>
      <c r="G1079" s="1087" t="s">
        <v>711</v>
      </c>
      <c r="H1079" s="1089">
        <v>1</v>
      </c>
      <c r="I1079">
        <v>35901</v>
      </c>
      <c r="J1079">
        <v>1</v>
      </c>
      <c r="K1079">
        <v>2020</v>
      </c>
      <c r="L1079" s="1090">
        <v>2</v>
      </c>
      <c r="M1079" s="1090">
        <v>2</v>
      </c>
      <c r="N1079" t="s">
        <v>2419</v>
      </c>
      <c r="O1079">
        <v>13</v>
      </c>
      <c r="P1079">
        <v>0</v>
      </c>
      <c r="Q1079">
        <v>0</v>
      </c>
      <c r="R1079">
        <v>0</v>
      </c>
      <c r="S1079">
        <v>0</v>
      </c>
      <c r="T1079">
        <v>0</v>
      </c>
      <c r="U1079" s="1091">
        <v>0</v>
      </c>
      <c r="V1079" s="1091">
        <v>0</v>
      </c>
    </row>
    <row r="1080" spans="1:22" x14ac:dyDescent="0.25">
      <c r="A1080">
        <v>4088200100</v>
      </c>
      <c r="B1080" s="1087">
        <v>2</v>
      </c>
      <c r="C1080" s="1087">
        <v>5</v>
      </c>
      <c r="D1080" s="1088">
        <v>2</v>
      </c>
      <c r="E1080" s="1087" t="s">
        <v>2418</v>
      </c>
      <c r="F1080" s="1087">
        <v>143</v>
      </c>
      <c r="G1080" s="1087" t="s">
        <v>711</v>
      </c>
      <c r="H1080" s="1089">
        <v>1</v>
      </c>
      <c r="I1080">
        <v>35901</v>
      </c>
      <c r="J1080">
        <v>1</v>
      </c>
      <c r="K1080">
        <v>2020</v>
      </c>
      <c r="L1080" s="1090">
        <v>2</v>
      </c>
      <c r="M1080" s="1090">
        <v>2</v>
      </c>
      <c r="N1080" t="s">
        <v>2419</v>
      </c>
      <c r="O1080">
        <v>13</v>
      </c>
      <c r="P1080">
        <v>0</v>
      </c>
      <c r="Q1080">
        <v>3375</v>
      </c>
      <c r="R1080">
        <v>3375</v>
      </c>
      <c r="S1080">
        <v>0</v>
      </c>
      <c r="T1080">
        <v>0</v>
      </c>
      <c r="U1080" s="1091">
        <v>0</v>
      </c>
      <c r="V1080" s="1091">
        <v>0</v>
      </c>
    </row>
    <row r="1081" spans="1:22" x14ac:dyDescent="0.25">
      <c r="A1081">
        <v>4088200100</v>
      </c>
      <c r="B1081" s="1087">
        <v>2</v>
      </c>
      <c r="C1081" s="1087">
        <v>5</v>
      </c>
      <c r="D1081" s="1088">
        <v>2</v>
      </c>
      <c r="E1081" s="1087" t="s">
        <v>2418</v>
      </c>
      <c r="F1081" s="1087">
        <v>143</v>
      </c>
      <c r="G1081" s="1087" t="s">
        <v>711</v>
      </c>
      <c r="H1081" s="1089">
        <v>1</v>
      </c>
      <c r="I1081">
        <v>35901</v>
      </c>
      <c r="J1081">
        <v>1</v>
      </c>
      <c r="K1081">
        <v>2020</v>
      </c>
      <c r="L1081" s="1090">
        <v>2</v>
      </c>
      <c r="M1081" s="1090">
        <v>2</v>
      </c>
      <c r="N1081" t="s">
        <v>2419</v>
      </c>
      <c r="O1081">
        <v>13</v>
      </c>
      <c r="P1081">
        <v>0</v>
      </c>
      <c r="Q1081">
        <v>0</v>
      </c>
      <c r="R1081">
        <v>0</v>
      </c>
      <c r="S1081">
        <v>0</v>
      </c>
      <c r="T1081">
        <v>0</v>
      </c>
      <c r="U1081" s="1091">
        <v>0</v>
      </c>
      <c r="V1081" s="1091">
        <v>0</v>
      </c>
    </row>
    <row r="1082" spans="1:22" x14ac:dyDescent="0.25">
      <c r="A1082">
        <v>4088200100</v>
      </c>
      <c r="B1082" s="1087">
        <v>2</v>
      </c>
      <c r="C1082" s="1087">
        <v>5</v>
      </c>
      <c r="D1082" s="1088">
        <v>2</v>
      </c>
      <c r="E1082" s="1087" t="s">
        <v>2418</v>
      </c>
      <c r="F1082" s="1087">
        <v>143</v>
      </c>
      <c r="G1082" s="1087" t="s">
        <v>711</v>
      </c>
      <c r="H1082" s="1089">
        <v>1</v>
      </c>
      <c r="I1082">
        <v>35901</v>
      </c>
      <c r="J1082">
        <v>1</v>
      </c>
      <c r="K1082">
        <v>2020</v>
      </c>
      <c r="L1082" s="1090">
        <v>2</v>
      </c>
      <c r="M1082" s="1090">
        <v>2</v>
      </c>
      <c r="N1082" t="s">
        <v>2419</v>
      </c>
      <c r="O1082">
        <v>13</v>
      </c>
      <c r="P1082">
        <v>0</v>
      </c>
      <c r="Q1082">
        <v>6700</v>
      </c>
      <c r="R1082">
        <v>6700</v>
      </c>
      <c r="S1082">
        <v>0</v>
      </c>
      <c r="T1082">
        <v>0</v>
      </c>
      <c r="U1082" s="1091">
        <v>0</v>
      </c>
      <c r="V1082" s="1091">
        <v>0</v>
      </c>
    </row>
    <row r="1083" spans="1:22" x14ac:dyDescent="0.25">
      <c r="A1083">
        <v>4088200100</v>
      </c>
      <c r="B1083" s="1087">
        <v>2</v>
      </c>
      <c r="C1083" s="1087">
        <v>5</v>
      </c>
      <c r="D1083" s="1088">
        <v>2</v>
      </c>
      <c r="E1083" s="1087" t="s">
        <v>2418</v>
      </c>
      <c r="F1083" s="1087">
        <v>143</v>
      </c>
      <c r="G1083" s="1087" t="s">
        <v>711</v>
      </c>
      <c r="H1083" s="1089">
        <v>1</v>
      </c>
      <c r="I1083">
        <v>35901</v>
      </c>
      <c r="J1083">
        <v>1</v>
      </c>
      <c r="K1083">
        <v>2020</v>
      </c>
      <c r="L1083" s="1090">
        <v>1</v>
      </c>
      <c r="M1083" s="1090">
        <v>1</v>
      </c>
      <c r="N1083" t="s">
        <v>2421</v>
      </c>
      <c r="O1083">
        <v>13</v>
      </c>
      <c r="P1083">
        <v>14832.05</v>
      </c>
      <c r="Q1083">
        <v>0</v>
      </c>
      <c r="R1083">
        <v>14832.05</v>
      </c>
      <c r="S1083">
        <v>10092</v>
      </c>
      <c r="T1083">
        <v>10092</v>
      </c>
      <c r="U1083" s="1091">
        <v>10092</v>
      </c>
      <c r="V1083" s="1091">
        <v>10092</v>
      </c>
    </row>
    <row r="1084" spans="1:22" x14ac:dyDescent="0.25">
      <c r="A1084">
        <v>4088200100</v>
      </c>
      <c r="B1084" s="1087">
        <v>2</v>
      </c>
      <c r="C1084" s="1087">
        <v>5</v>
      </c>
      <c r="D1084" s="1088">
        <v>2</v>
      </c>
      <c r="E1084" s="1087" t="s">
        <v>2418</v>
      </c>
      <c r="F1084" s="1087">
        <v>143</v>
      </c>
      <c r="G1084" s="1087" t="s">
        <v>711</v>
      </c>
      <c r="H1084" s="1089">
        <v>1</v>
      </c>
      <c r="I1084">
        <v>35901</v>
      </c>
      <c r="J1084">
        <v>1</v>
      </c>
      <c r="K1084">
        <v>2020</v>
      </c>
      <c r="L1084" s="1090">
        <v>2</v>
      </c>
      <c r="M1084" s="1090">
        <v>2</v>
      </c>
      <c r="N1084" t="s">
        <v>2419</v>
      </c>
      <c r="O1084">
        <v>13</v>
      </c>
      <c r="P1084">
        <v>0</v>
      </c>
      <c r="Q1084">
        <v>0</v>
      </c>
      <c r="R1084">
        <v>0</v>
      </c>
      <c r="S1084">
        <v>0</v>
      </c>
      <c r="T1084">
        <v>0</v>
      </c>
      <c r="U1084" s="1091">
        <v>0</v>
      </c>
      <c r="V1084" s="1091">
        <v>0</v>
      </c>
    </row>
    <row r="1085" spans="1:22" x14ac:dyDescent="0.25">
      <c r="A1085">
        <v>4088200100</v>
      </c>
      <c r="B1085" s="1087">
        <v>2</v>
      </c>
      <c r="C1085" s="1087">
        <v>5</v>
      </c>
      <c r="D1085" s="1088">
        <v>2</v>
      </c>
      <c r="E1085" s="1087" t="s">
        <v>2418</v>
      </c>
      <c r="F1085" s="1087">
        <v>143</v>
      </c>
      <c r="G1085" s="1087" t="s">
        <v>711</v>
      </c>
      <c r="H1085" s="1089">
        <v>1</v>
      </c>
      <c r="I1085">
        <v>35901</v>
      </c>
      <c r="J1085">
        <v>1</v>
      </c>
      <c r="K1085">
        <v>2020</v>
      </c>
      <c r="L1085" s="1090">
        <v>2</v>
      </c>
      <c r="M1085" s="1090">
        <v>2</v>
      </c>
      <c r="N1085" t="s">
        <v>2419</v>
      </c>
      <c r="O1085">
        <v>13</v>
      </c>
      <c r="P1085">
        <v>0</v>
      </c>
      <c r="Q1085">
        <v>3375</v>
      </c>
      <c r="R1085">
        <v>3375</v>
      </c>
      <c r="S1085">
        <v>0</v>
      </c>
      <c r="T1085">
        <v>0</v>
      </c>
      <c r="U1085" s="1091">
        <v>0</v>
      </c>
      <c r="V1085" s="1091">
        <v>0</v>
      </c>
    </row>
    <row r="1086" spans="1:22" x14ac:dyDescent="0.25">
      <c r="A1086">
        <v>4088200100</v>
      </c>
      <c r="B1086" s="1087">
        <v>2</v>
      </c>
      <c r="C1086" s="1087">
        <v>5</v>
      </c>
      <c r="D1086" s="1088">
        <v>2</v>
      </c>
      <c r="E1086" s="1087" t="s">
        <v>2418</v>
      </c>
      <c r="F1086" s="1087">
        <v>143</v>
      </c>
      <c r="G1086" s="1087" t="s">
        <v>711</v>
      </c>
      <c r="H1086" s="1089">
        <v>1</v>
      </c>
      <c r="I1086">
        <v>35901</v>
      </c>
      <c r="J1086">
        <v>1</v>
      </c>
      <c r="K1086">
        <v>2020</v>
      </c>
      <c r="L1086" s="1090">
        <v>1</v>
      </c>
      <c r="M1086" s="1090">
        <v>1</v>
      </c>
      <c r="N1086" t="s">
        <v>2421</v>
      </c>
      <c r="O1086">
        <v>13</v>
      </c>
      <c r="P1086">
        <v>14832.05</v>
      </c>
      <c r="Q1086">
        <v>0</v>
      </c>
      <c r="R1086">
        <v>14832.05</v>
      </c>
      <c r="S1086">
        <v>10092</v>
      </c>
      <c r="T1086">
        <v>10092</v>
      </c>
      <c r="U1086" s="1091">
        <v>10092</v>
      </c>
      <c r="V1086" s="1091">
        <v>10092</v>
      </c>
    </row>
    <row r="1087" spans="1:22" x14ac:dyDescent="0.25">
      <c r="A1087">
        <v>4088200100</v>
      </c>
      <c r="B1087" s="1087">
        <v>2</v>
      </c>
      <c r="C1087" s="1087">
        <v>5</v>
      </c>
      <c r="D1087" s="1088">
        <v>2</v>
      </c>
      <c r="E1087" s="1087" t="s">
        <v>2418</v>
      </c>
      <c r="F1087" s="1087">
        <v>143</v>
      </c>
      <c r="G1087" s="1087" t="s">
        <v>711</v>
      </c>
      <c r="H1087" s="1089">
        <v>1</v>
      </c>
      <c r="I1087">
        <v>35901</v>
      </c>
      <c r="J1087">
        <v>1</v>
      </c>
      <c r="K1087">
        <v>2020</v>
      </c>
      <c r="L1087" s="1090">
        <v>2</v>
      </c>
      <c r="M1087" s="1090">
        <v>2</v>
      </c>
      <c r="N1087" t="s">
        <v>2419</v>
      </c>
      <c r="O1087">
        <v>13</v>
      </c>
      <c r="P1087">
        <v>0</v>
      </c>
      <c r="Q1087">
        <v>0</v>
      </c>
      <c r="R1087">
        <v>0</v>
      </c>
      <c r="S1087">
        <v>0</v>
      </c>
      <c r="T1087">
        <v>0</v>
      </c>
      <c r="U1087" s="1091">
        <v>0</v>
      </c>
      <c r="V1087" s="1091">
        <v>0</v>
      </c>
    </row>
    <row r="1088" spans="1:22" x14ac:dyDescent="0.25">
      <c r="A1088">
        <v>4088200100</v>
      </c>
      <c r="B1088" s="1087">
        <v>2</v>
      </c>
      <c r="C1088" s="1087">
        <v>5</v>
      </c>
      <c r="D1088" s="1088">
        <v>2</v>
      </c>
      <c r="E1088" s="1087" t="s">
        <v>2418</v>
      </c>
      <c r="F1088" s="1087">
        <v>143</v>
      </c>
      <c r="G1088" s="1087" t="s">
        <v>711</v>
      </c>
      <c r="H1088" s="1089">
        <v>1</v>
      </c>
      <c r="I1088">
        <v>35901</v>
      </c>
      <c r="J1088">
        <v>1</v>
      </c>
      <c r="K1088">
        <v>2020</v>
      </c>
      <c r="L1088" s="1090">
        <v>2</v>
      </c>
      <c r="M1088" s="1090">
        <v>2</v>
      </c>
      <c r="N1088" t="s">
        <v>2419</v>
      </c>
      <c r="O1088">
        <v>13</v>
      </c>
      <c r="P1088">
        <v>0</v>
      </c>
      <c r="Q1088">
        <v>3375</v>
      </c>
      <c r="R1088">
        <v>3375</v>
      </c>
      <c r="S1088">
        <v>0</v>
      </c>
      <c r="T1088">
        <v>0</v>
      </c>
      <c r="U1088" s="1091">
        <v>0</v>
      </c>
      <c r="V1088" s="1091">
        <v>0</v>
      </c>
    </row>
    <row r="1089" spans="1:22" x14ac:dyDescent="0.25">
      <c r="A1089">
        <v>4088200100</v>
      </c>
      <c r="B1089" s="1087">
        <v>2</v>
      </c>
      <c r="C1089" s="1087">
        <v>5</v>
      </c>
      <c r="D1089" s="1088">
        <v>2</v>
      </c>
      <c r="E1089" s="1087" t="s">
        <v>2418</v>
      </c>
      <c r="F1089" s="1087">
        <v>143</v>
      </c>
      <c r="G1089" s="1087" t="s">
        <v>711</v>
      </c>
      <c r="H1089" s="1089">
        <v>1</v>
      </c>
      <c r="I1089">
        <v>35901</v>
      </c>
      <c r="J1089">
        <v>1</v>
      </c>
      <c r="K1089">
        <v>2020</v>
      </c>
      <c r="L1089" s="1090">
        <v>1</v>
      </c>
      <c r="M1089" s="1090">
        <v>1</v>
      </c>
      <c r="N1089" t="s">
        <v>2421</v>
      </c>
      <c r="O1089">
        <v>13</v>
      </c>
      <c r="P1089">
        <v>14832.05</v>
      </c>
      <c r="Q1089">
        <v>0</v>
      </c>
      <c r="R1089">
        <v>14832.05</v>
      </c>
      <c r="S1089">
        <v>8805</v>
      </c>
      <c r="T1089">
        <v>8805</v>
      </c>
      <c r="U1089" s="1091">
        <v>8805</v>
      </c>
      <c r="V1089" s="1091">
        <v>8805</v>
      </c>
    </row>
    <row r="1090" spans="1:22" x14ac:dyDescent="0.25">
      <c r="A1090">
        <v>4088200100</v>
      </c>
      <c r="B1090" s="1087">
        <v>2</v>
      </c>
      <c r="C1090" s="1087">
        <v>5</v>
      </c>
      <c r="D1090" s="1088">
        <v>2</v>
      </c>
      <c r="E1090" s="1087" t="s">
        <v>2418</v>
      </c>
      <c r="F1090" s="1087">
        <v>143</v>
      </c>
      <c r="G1090" s="1087" t="s">
        <v>711</v>
      </c>
      <c r="H1090" s="1089">
        <v>1</v>
      </c>
      <c r="I1090">
        <v>36201</v>
      </c>
      <c r="J1090">
        <v>1</v>
      </c>
      <c r="K1090">
        <v>2020</v>
      </c>
      <c r="L1090" s="1090">
        <v>2</v>
      </c>
      <c r="M1090" s="1090">
        <v>2</v>
      </c>
      <c r="N1090" t="s">
        <v>2419</v>
      </c>
      <c r="O1090">
        <v>13</v>
      </c>
      <c r="P1090">
        <v>0</v>
      </c>
      <c r="Q1090">
        <v>0</v>
      </c>
      <c r="R1090">
        <v>0</v>
      </c>
      <c r="S1090">
        <v>0</v>
      </c>
      <c r="T1090">
        <v>0</v>
      </c>
      <c r="U1090" s="1091">
        <v>0</v>
      </c>
      <c r="V1090" s="1091">
        <v>7000</v>
      </c>
    </row>
    <row r="1091" spans="1:22" x14ac:dyDescent="0.25">
      <c r="A1091">
        <v>4088200100</v>
      </c>
      <c r="B1091" s="1087">
        <v>2</v>
      </c>
      <c r="C1091" s="1087">
        <v>5</v>
      </c>
      <c r="D1091" s="1088">
        <v>2</v>
      </c>
      <c r="E1091" s="1087" t="s">
        <v>2418</v>
      </c>
      <c r="F1091" s="1087">
        <v>143</v>
      </c>
      <c r="G1091" s="1087" t="s">
        <v>711</v>
      </c>
      <c r="H1091" s="1089">
        <v>1</v>
      </c>
      <c r="I1091">
        <v>36201</v>
      </c>
      <c r="J1091">
        <v>1</v>
      </c>
      <c r="K1091">
        <v>2020</v>
      </c>
      <c r="L1091" s="1090">
        <v>2</v>
      </c>
      <c r="M1091" s="1090">
        <v>2</v>
      </c>
      <c r="N1091" t="s">
        <v>2419</v>
      </c>
      <c r="O1091">
        <v>13</v>
      </c>
      <c r="P1091">
        <v>0</v>
      </c>
      <c r="Q1091">
        <v>0</v>
      </c>
      <c r="R1091">
        <v>0</v>
      </c>
      <c r="S1091">
        <v>0</v>
      </c>
      <c r="T1091">
        <v>0</v>
      </c>
      <c r="U1091" s="1091">
        <v>7000</v>
      </c>
      <c r="V1091" s="1091">
        <v>0</v>
      </c>
    </row>
    <row r="1092" spans="1:22" x14ac:dyDescent="0.25">
      <c r="A1092">
        <v>4088200100</v>
      </c>
      <c r="B1092" s="1087">
        <v>2</v>
      </c>
      <c r="C1092" s="1087">
        <v>5</v>
      </c>
      <c r="D1092" s="1088">
        <v>2</v>
      </c>
      <c r="E1092" s="1087" t="s">
        <v>2418</v>
      </c>
      <c r="F1092" s="1087">
        <v>143</v>
      </c>
      <c r="G1092" s="1087" t="s">
        <v>711</v>
      </c>
      <c r="H1092" s="1089">
        <v>1</v>
      </c>
      <c r="I1092">
        <v>36201</v>
      </c>
      <c r="J1092">
        <v>1</v>
      </c>
      <c r="K1092">
        <v>2020</v>
      </c>
      <c r="L1092" s="1090">
        <v>2</v>
      </c>
      <c r="M1092" s="1090">
        <v>2</v>
      </c>
      <c r="N1092" t="s">
        <v>2419</v>
      </c>
      <c r="O1092">
        <v>13</v>
      </c>
      <c r="P1092">
        <v>0</v>
      </c>
      <c r="Q1092">
        <v>0</v>
      </c>
      <c r="R1092">
        <v>0</v>
      </c>
      <c r="S1092">
        <v>0</v>
      </c>
      <c r="T1092">
        <v>0</v>
      </c>
      <c r="U1092" s="1091">
        <v>0</v>
      </c>
      <c r="V1092" s="1091">
        <v>0</v>
      </c>
    </row>
    <row r="1093" spans="1:22" x14ac:dyDescent="0.25">
      <c r="A1093">
        <v>4088200100</v>
      </c>
      <c r="B1093" s="1087">
        <v>2</v>
      </c>
      <c r="C1093" s="1087">
        <v>5</v>
      </c>
      <c r="D1093" s="1088">
        <v>2</v>
      </c>
      <c r="E1093" s="1087" t="s">
        <v>2418</v>
      </c>
      <c r="F1093" s="1087">
        <v>143</v>
      </c>
      <c r="G1093" s="1087" t="s">
        <v>711</v>
      </c>
      <c r="H1093" s="1089">
        <v>1</v>
      </c>
      <c r="I1093">
        <v>36201</v>
      </c>
      <c r="J1093">
        <v>1</v>
      </c>
      <c r="K1093">
        <v>2020</v>
      </c>
      <c r="L1093" s="1090">
        <v>2</v>
      </c>
      <c r="M1093" s="1090">
        <v>2</v>
      </c>
      <c r="N1093" t="s">
        <v>2419</v>
      </c>
      <c r="O1093">
        <v>13</v>
      </c>
      <c r="P1093">
        <v>0</v>
      </c>
      <c r="Q1093">
        <v>0</v>
      </c>
      <c r="R1093">
        <v>0</v>
      </c>
      <c r="S1093">
        <v>0</v>
      </c>
      <c r="T1093">
        <v>0</v>
      </c>
      <c r="U1093" s="1091">
        <v>0</v>
      </c>
      <c r="V1093" s="1091">
        <v>0</v>
      </c>
    </row>
    <row r="1094" spans="1:22" x14ac:dyDescent="0.25">
      <c r="A1094">
        <v>4088200100</v>
      </c>
      <c r="B1094" s="1087">
        <v>2</v>
      </c>
      <c r="C1094" s="1087">
        <v>5</v>
      </c>
      <c r="D1094" s="1088">
        <v>2</v>
      </c>
      <c r="E1094" s="1087" t="s">
        <v>2418</v>
      </c>
      <c r="F1094" s="1087">
        <v>143</v>
      </c>
      <c r="G1094" s="1087" t="s">
        <v>711</v>
      </c>
      <c r="H1094" s="1089">
        <v>1</v>
      </c>
      <c r="I1094">
        <v>36201</v>
      </c>
      <c r="J1094">
        <v>1</v>
      </c>
      <c r="K1094">
        <v>2020</v>
      </c>
      <c r="L1094" s="1090">
        <v>2</v>
      </c>
      <c r="M1094" s="1090">
        <v>2</v>
      </c>
      <c r="N1094" t="s">
        <v>2419</v>
      </c>
      <c r="O1094">
        <v>13</v>
      </c>
      <c r="P1094">
        <v>0</v>
      </c>
      <c r="Q1094">
        <v>0</v>
      </c>
      <c r="R1094">
        <v>0</v>
      </c>
      <c r="S1094">
        <v>7000</v>
      </c>
      <c r="T1094">
        <v>7000</v>
      </c>
      <c r="U1094" s="1091">
        <v>0</v>
      </c>
      <c r="V1094" s="1091">
        <v>0</v>
      </c>
    </row>
    <row r="1095" spans="1:22" x14ac:dyDescent="0.25">
      <c r="A1095">
        <v>4088200100</v>
      </c>
      <c r="B1095" s="1087">
        <v>2</v>
      </c>
      <c r="C1095" s="1087">
        <v>5</v>
      </c>
      <c r="D1095" s="1088">
        <v>2</v>
      </c>
      <c r="E1095" s="1087" t="s">
        <v>2418</v>
      </c>
      <c r="F1095" s="1087">
        <v>143</v>
      </c>
      <c r="G1095" s="1087" t="s">
        <v>711</v>
      </c>
      <c r="H1095" s="1089">
        <v>1</v>
      </c>
      <c r="I1095">
        <v>36201</v>
      </c>
      <c r="J1095">
        <v>1</v>
      </c>
      <c r="K1095">
        <v>2020</v>
      </c>
      <c r="L1095" s="1090">
        <v>2</v>
      </c>
      <c r="M1095" s="1090">
        <v>2</v>
      </c>
      <c r="N1095" t="s">
        <v>2419</v>
      </c>
      <c r="O1095">
        <v>13</v>
      </c>
      <c r="P1095">
        <v>0</v>
      </c>
      <c r="Q1095">
        <v>7000</v>
      </c>
      <c r="R1095">
        <v>7000</v>
      </c>
      <c r="S1095">
        <v>0</v>
      </c>
      <c r="T1095">
        <v>0</v>
      </c>
      <c r="U1095" s="1091">
        <v>0</v>
      </c>
      <c r="V1095" s="1091">
        <v>0</v>
      </c>
    </row>
    <row r="1096" spans="1:22" x14ac:dyDescent="0.25">
      <c r="A1096">
        <v>4088200100</v>
      </c>
      <c r="B1096" s="1087">
        <v>2</v>
      </c>
      <c r="C1096" s="1087">
        <v>5</v>
      </c>
      <c r="D1096" s="1088">
        <v>2</v>
      </c>
      <c r="E1096" s="1087" t="s">
        <v>2418</v>
      </c>
      <c r="F1096" s="1087">
        <v>143</v>
      </c>
      <c r="G1096" s="1087" t="s">
        <v>711</v>
      </c>
      <c r="H1096" s="1089">
        <v>1</v>
      </c>
      <c r="I1096">
        <v>37501</v>
      </c>
      <c r="J1096">
        <v>1</v>
      </c>
      <c r="K1096">
        <v>2020</v>
      </c>
      <c r="L1096" s="1090">
        <v>1</v>
      </c>
      <c r="M1096" s="1090">
        <v>1</v>
      </c>
      <c r="N1096" t="s">
        <v>2421</v>
      </c>
      <c r="O1096">
        <v>13</v>
      </c>
      <c r="P1096">
        <v>11463.87</v>
      </c>
      <c r="Q1096">
        <v>-10363.870000000001</v>
      </c>
      <c r="R1096">
        <v>1100</v>
      </c>
      <c r="S1096">
        <v>1100</v>
      </c>
      <c r="T1096">
        <v>1100</v>
      </c>
      <c r="U1096" s="1091">
        <v>1100</v>
      </c>
      <c r="V1096" s="1091">
        <v>1100</v>
      </c>
    </row>
    <row r="1097" spans="1:22" x14ac:dyDescent="0.25">
      <c r="A1097">
        <v>4088200100</v>
      </c>
      <c r="B1097" s="1087">
        <v>2</v>
      </c>
      <c r="C1097" s="1087">
        <v>5</v>
      </c>
      <c r="D1097" s="1088">
        <v>2</v>
      </c>
      <c r="E1097" s="1087" t="s">
        <v>2418</v>
      </c>
      <c r="F1097" s="1087">
        <v>143</v>
      </c>
      <c r="G1097" s="1087" t="s">
        <v>711</v>
      </c>
      <c r="H1097" s="1089">
        <v>1</v>
      </c>
      <c r="I1097">
        <v>37501</v>
      </c>
      <c r="J1097">
        <v>1</v>
      </c>
      <c r="K1097">
        <v>2020</v>
      </c>
      <c r="L1097" s="1090">
        <v>1</v>
      </c>
      <c r="M1097" s="1090">
        <v>1</v>
      </c>
      <c r="N1097" t="s">
        <v>2421</v>
      </c>
      <c r="O1097">
        <v>13</v>
      </c>
      <c r="P1097">
        <v>17216.060000000001</v>
      </c>
      <c r="Q1097">
        <v>-9216.06</v>
      </c>
      <c r="R1097">
        <v>8000</v>
      </c>
      <c r="S1097">
        <v>8000</v>
      </c>
      <c r="T1097">
        <v>8000</v>
      </c>
      <c r="U1097" s="1091">
        <v>8000</v>
      </c>
      <c r="V1097" s="1091">
        <v>8000</v>
      </c>
    </row>
    <row r="1098" spans="1:22" x14ac:dyDescent="0.25">
      <c r="A1098">
        <v>4088200100</v>
      </c>
      <c r="B1098" s="1087">
        <v>2</v>
      </c>
      <c r="C1098" s="1087">
        <v>5</v>
      </c>
      <c r="D1098" s="1088">
        <v>2</v>
      </c>
      <c r="E1098" s="1087" t="s">
        <v>2418</v>
      </c>
      <c r="F1098" s="1087">
        <v>143</v>
      </c>
      <c r="G1098" s="1087" t="s">
        <v>711</v>
      </c>
      <c r="H1098" s="1089">
        <v>1</v>
      </c>
      <c r="I1098">
        <v>37501</v>
      </c>
      <c r="J1098">
        <v>1</v>
      </c>
      <c r="K1098">
        <v>2020</v>
      </c>
      <c r="L1098" s="1090">
        <v>1</v>
      </c>
      <c r="M1098" s="1090">
        <v>1</v>
      </c>
      <c r="N1098" t="s">
        <v>2421</v>
      </c>
      <c r="O1098">
        <v>13</v>
      </c>
      <c r="P1098">
        <v>22806.22</v>
      </c>
      <c r="Q1098">
        <v>2235.4699999999998</v>
      </c>
      <c r="R1098">
        <v>25041.69</v>
      </c>
      <c r="S1098">
        <v>24950</v>
      </c>
      <c r="T1098">
        <v>24950</v>
      </c>
      <c r="U1098" s="1091">
        <v>24950</v>
      </c>
      <c r="V1098" s="1091">
        <v>24950</v>
      </c>
    </row>
    <row r="1099" spans="1:22" x14ac:dyDescent="0.25">
      <c r="A1099">
        <v>4088200100</v>
      </c>
      <c r="B1099" s="1087">
        <v>2</v>
      </c>
      <c r="C1099" s="1087">
        <v>5</v>
      </c>
      <c r="D1099" s="1088">
        <v>2</v>
      </c>
      <c r="E1099" s="1087" t="s">
        <v>2418</v>
      </c>
      <c r="F1099" s="1087">
        <v>143</v>
      </c>
      <c r="G1099" s="1087" t="s">
        <v>711</v>
      </c>
      <c r="H1099" s="1089">
        <v>1</v>
      </c>
      <c r="I1099">
        <v>37501</v>
      </c>
      <c r="J1099">
        <v>1</v>
      </c>
      <c r="K1099">
        <v>2020</v>
      </c>
      <c r="L1099" s="1090">
        <v>1</v>
      </c>
      <c r="M1099" s="1090">
        <v>1</v>
      </c>
      <c r="N1099" t="s">
        <v>2421</v>
      </c>
      <c r="O1099">
        <v>13</v>
      </c>
      <c r="P1099">
        <v>3848.3</v>
      </c>
      <c r="Q1099">
        <v>27650</v>
      </c>
      <c r="R1099">
        <v>31498.3</v>
      </c>
      <c r="S1099">
        <v>31300</v>
      </c>
      <c r="T1099">
        <v>31300</v>
      </c>
      <c r="U1099" s="1091">
        <v>31300</v>
      </c>
      <c r="V1099" s="1091">
        <v>31300</v>
      </c>
    </row>
    <row r="1100" spans="1:22" x14ac:dyDescent="0.25">
      <c r="A1100">
        <v>4088200100</v>
      </c>
      <c r="B1100" s="1087">
        <v>2</v>
      </c>
      <c r="C1100" s="1087">
        <v>5</v>
      </c>
      <c r="D1100" s="1088">
        <v>2</v>
      </c>
      <c r="E1100" s="1087" t="s">
        <v>2418</v>
      </c>
      <c r="F1100" s="1087">
        <v>143</v>
      </c>
      <c r="G1100" s="1087" t="s">
        <v>711</v>
      </c>
      <c r="H1100" s="1089">
        <v>1</v>
      </c>
      <c r="I1100">
        <v>37501</v>
      </c>
      <c r="J1100">
        <v>1</v>
      </c>
      <c r="K1100">
        <v>2020</v>
      </c>
      <c r="L1100" s="1090">
        <v>1</v>
      </c>
      <c r="M1100" s="1090">
        <v>1</v>
      </c>
      <c r="N1100" t="s">
        <v>2421</v>
      </c>
      <c r="O1100">
        <v>13</v>
      </c>
      <c r="P1100">
        <v>1458.3</v>
      </c>
      <c r="Q1100">
        <v>-358.3</v>
      </c>
      <c r="R1100">
        <v>1100</v>
      </c>
      <c r="S1100">
        <v>1100</v>
      </c>
      <c r="T1100">
        <v>1100</v>
      </c>
      <c r="U1100" s="1091">
        <v>1100</v>
      </c>
      <c r="V1100" s="1091">
        <v>1100</v>
      </c>
    </row>
    <row r="1101" spans="1:22" x14ac:dyDescent="0.25">
      <c r="A1101">
        <v>4088200100</v>
      </c>
      <c r="B1101" s="1087">
        <v>2</v>
      </c>
      <c r="C1101" s="1087">
        <v>5</v>
      </c>
      <c r="D1101" s="1088">
        <v>2</v>
      </c>
      <c r="E1101" s="1087" t="s">
        <v>2418</v>
      </c>
      <c r="F1101" s="1087">
        <v>143</v>
      </c>
      <c r="G1101" s="1087" t="s">
        <v>711</v>
      </c>
      <c r="H1101" s="1089">
        <v>1</v>
      </c>
      <c r="I1101">
        <v>37501</v>
      </c>
      <c r="J1101">
        <v>1</v>
      </c>
      <c r="K1101">
        <v>2020</v>
      </c>
      <c r="L1101" s="1090">
        <v>1</v>
      </c>
      <c r="M1101" s="1090">
        <v>1</v>
      </c>
      <c r="N1101" t="s">
        <v>2421</v>
      </c>
      <c r="O1101">
        <v>13</v>
      </c>
      <c r="P1101">
        <v>9681.5</v>
      </c>
      <c r="Q1101">
        <v>-7481.5</v>
      </c>
      <c r="R1101">
        <v>2200</v>
      </c>
      <c r="S1101">
        <v>2200</v>
      </c>
      <c r="T1101">
        <v>2200</v>
      </c>
      <c r="U1101" s="1091">
        <v>2200</v>
      </c>
      <c r="V1101" s="1091">
        <v>2200</v>
      </c>
    </row>
    <row r="1102" spans="1:22" x14ac:dyDescent="0.25">
      <c r="A1102">
        <v>4088200100</v>
      </c>
      <c r="B1102" s="1087">
        <v>2</v>
      </c>
      <c r="C1102" s="1087">
        <v>5</v>
      </c>
      <c r="D1102" s="1088">
        <v>2</v>
      </c>
      <c r="E1102" s="1087" t="s">
        <v>2418</v>
      </c>
      <c r="F1102" s="1087">
        <v>143</v>
      </c>
      <c r="G1102" s="1087" t="s">
        <v>711</v>
      </c>
      <c r="H1102" s="1089">
        <v>1</v>
      </c>
      <c r="I1102">
        <v>37501</v>
      </c>
      <c r="J1102">
        <v>1</v>
      </c>
      <c r="K1102">
        <v>2020</v>
      </c>
      <c r="L1102" s="1090">
        <v>1</v>
      </c>
      <c r="M1102" s="1090">
        <v>1</v>
      </c>
      <c r="N1102" t="s">
        <v>2421</v>
      </c>
      <c r="O1102">
        <v>13</v>
      </c>
      <c r="P1102">
        <v>4942.0200000000004</v>
      </c>
      <c r="Q1102">
        <v>-4942.0200000000004</v>
      </c>
      <c r="R1102">
        <v>0</v>
      </c>
      <c r="S1102">
        <v>0</v>
      </c>
      <c r="T1102">
        <v>0</v>
      </c>
      <c r="U1102" s="1091">
        <v>0</v>
      </c>
      <c r="V1102" s="1091">
        <v>0</v>
      </c>
    </row>
    <row r="1103" spans="1:22" x14ac:dyDescent="0.25">
      <c r="A1103">
        <v>4088200100</v>
      </c>
      <c r="B1103" s="1087">
        <v>2</v>
      </c>
      <c r="C1103" s="1087">
        <v>5</v>
      </c>
      <c r="D1103" s="1088">
        <v>2</v>
      </c>
      <c r="E1103" s="1087" t="s">
        <v>2418</v>
      </c>
      <c r="F1103" s="1087">
        <v>143</v>
      </c>
      <c r="G1103" s="1087" t="s">
        <v>711</v>
      </c>
      <c r="H1103" s="1089">
        <v>1</v>
      </c>
      <c r="I1103">
        <v>37501</v>
      </c>
      <c r="J1103">
        <v>1</v>
      </c>
      <c r="K1103">
        <v>2020</v>
      </c>
      <c r="L1103" s="1090">
        <v>1</v>
      </c>
      <c r="M1103" s="1090">
        <v>1</v>
      </c>
      <c r="N1103" t="s">
        <v>2421</v>
      </c>
      <c r="O1103">
        <v>13</v>
      </c>
      <c r="P1103">
        <v>5873.72</v>
      </c>
      <c r="Q1103">
        <v>-5873.72</v>
      </c>
      <c r="R1103">
        <v>0</v>
      </c>
      <c r="S1103">
        <v>0</v>
      </c>
      <c r="T1103">
        <v>0</v>
      </c>
      <c r="U1103" s="1091">
        <v>0</v>
      </c>
      <c r="V1103" s="1091">
        <v>0</v>
      </c>
    </row>
    <row r="1104" spans="1:22" x14ac:dyDescent="0.25">
      <c r="A1104">
        <v>4088200100</v>
      </c>
      <c r="B1104" s="1087">
        <v>2</v>
      </c>
      <c r="C1104" s="1087">
        <v>5</v>
      </c>
      <c r="D1104" s="1088">
        <v>2</v>
      </c>
      <c r="E1104" s="1087" t="s">
        <v>2418</v>
      </c>
      <c r="F1104" s="1087">
        <v>143</v>
      </c>
      <c r="G1104" s="1087" t="s">
        <v>711</v>
      </c>
      <c r="H1104" s="1089">
        <v>1</v>
      </c>
      <c r="I1104">
        <v>37502</v>
      </c>
      <c r="J1104">
        <v>1</v>
      </c>
      <c r="K1104">
        <v>2020</v>
      </c>
      <c r="L1104" s="1090">
        <v>1</v>
      </c>
      <c r="M1104" s="1090">
        <v>1</v>
      </c>
      <c r="N1104" t="s">
        <v>2421</v>
      </c>
      <c r="O1104">
        <v>13</v>
      </c>
      <c r="P1104">
        <v>16896.93</v>
      </c>
      <c r="Q1104">
        <v>0</v>
      </c>
      <c r="R1104">
        <v>16896.93</v>
      </c>
      <c r="S1104">
        <v>3300</v>
      </c>
      <c r="T1104">
        <v>3300</v>
      </c>
      <c r="U1104" s="1091">
        <v>3300</v>
      </c>
      <c r="V1104" s="1091">
        <v>3300</v>
      </c>
    </row>
    <row r="1105" spans="1:22" x14ac:dyDescent="0.25">
      <c r="A1105">
        <v>4088200100</v>
      </c>
      <c r="B1105" s="1087">
        <v>2</v>
      </c>
      <c r="C1105" s="1087">
        <v>5</v>
      </c>
      <c r="D1105" s="1088">
        <v>2</v>
      </c>
      <c r="E1105" s="1087" t="s">
        <v>2418</v>
      </c>
      <c r="F1105" s="1087">
        <v>143</v>
      </c>
      <c r="G1105" s="1087" t="s">
        <v>711</v>
      </c>
      <c r="H1105" s="1089">
        <v>1</v>
      </c>
      <c r="I1105">
        <v>37502</v>
      </c>
      <c r="J1105">
        <v>1</v>
      </c>
      <c r="K1105">
        <v>2020</v>
      </c>
      <c r="L1105" s="1090">
        <v>1</v>
      </c>
      <c r="M1105" s="1090">
        <v>1</v>
      </c>
      <c r="N1105" t="s">
        <v>2421</v>
      </c>
      <c r="O1105">
        <v>13</v>
      </c>
      <c r="P1105">
        <v>6935</v>
      </c>
      <c r="Q1105">
        <v>0</v>
      </c>
      <c r="R1105">
        <v>6935</v>
      </c>
      <c r="S1105">
        <v>4200</v>
      </c>
      <c r="T1105">
        <v>4200</v>
      </c>
      <c r="U1105" s="1091">
        <v>4200</v>
      </c>
      <c r="V1105" s="1091">
        <v>4200</v>
      </c>
    </row>
    <row r="1106" spans="1:22" x14ac:dyDescent="0.25">
      <c r="A1106">
        <v>4088200100</v>
      </c>
      <c r="B1106" s="1087">
        <v>2</v>
      </c>
      <c r="C1106" s="1087">
        <v>5</v>
      </c>
      <c r="D1106" s="1088">
        <v>2</v>
      </c>
      <c r="E1106" s="1087" t="s">
        <v>2418</v>
      </c>
      <c r="F1106" s="1087">
        <v>143</v>
      </c>
      <c r="G1106" s="1087" t="s">
        <v>711</v>
      </c>
      <c r="H1106" s="1089">
        <v>1</v>
      </c>
      <c r="I1106">
        <v>37502</v>
      </c>
      <c r="J1106">
        <v>1</v>
      </c>
      <c r="K1106">
        <v>2020</v>
      </c>
      <c r="L1106" s="1090">
        <v>1</v>
      </c>
      <c r="M1106" s="1090">
        <v>1</v>
      </c>
      <c r="N1106" t="s">
        <v>2421</v>
      </c>
      <c r="O1106">
        <v>13</v>
      </c>
      <c r="P1106">
        <v>6690.24</v>
      </c>
      <c r="Q1106">
        <v>0</v>
      </c>
      <c r="R1106">
        <v>6690.24</v>
      </c>
      <c r="S1106">
        <v>5000</v>
      </c>
      <c r="T1106">
        <v>5000</v>
      </c>
      <c r="U1106" s="1091">
        <v>5000</v>
      </c>
      <c r="V1106" s="1091">
        <v>5000</v>
      </c>
    </row>
    <row r="1107" spans="1:22" x14ac:dyDescent="0.25">
      <c r="A1107">
        <v>4088200100</v>
      </c>
      <c r="B1107" s="1087">
        <v>2</v>
      </c>
      <c r="C1107" s="1087">
        <v>5</v>
      </c>
      <c r="D1107" s="1088">
        <v>2</v>
      </c>
      <c r="E1107" s="1087" t="s">
        <v>2418</v>
      </c>
      <c r="F1107" s="1087">
        <v>143</v>
      </c>
      <c r="G1107" s="1087" t="s">
        <v>711</v>
      </c>
      <c r="H1107" s="1089">
        <v>1</v>
      </c>
      <c r="I1107">
        <v>37502</v>
      </c>
      <c r="J1107">
        <v>1</v>
      </c>
      <c r="K1107">
        <v>2020</v>
      </c>
      <c r="L1107" s="1090">
        <v>1</v>
      </c>
      <c r="M1107" s="1090">
        <v>1</v>
      </c>
      <c r="N1107" t="s">
        <v>2421</v>
      </c>
      <c r="O1107">
        <v>13</v>
      </c>
      <c r="P1107">
        <v>2447.65</v>
      </c>
      <c r="Q1107">
        <v>0</v>
      </c>
      <c r="R1107">
        <v>2447.65</v>
      </c>
      <c r="S1107">
        <v>700</v>
      </c>
      <c r="T1107">
        <v>700</v>
      </c>
      <c r="U1107" s="1091">
        <v>700</v>
      </c>
      <c r="V1107" s="1091">
        <v>700</v>
      </c>
    </row>
    <row r="1108" spans="1:22" x14ac:dyDescent="0.25">
      <c r="A1108">
        <v>4088200100</v>
      </c>
      <c r="B1108" s="1087">
        <v>2</v>
      </c>
      <c r="C1108" s="1087">
        <v>5</v>
      </c>
      <c r="D1108" s="1088">
        <v>2</v>
      </c>
      <c r="E1108" s="1087" t="s">
        <v>2418</v>
      </c>
      <c r="F1108" s="1087">
        <v>143</v>
      </c>
      <c r="G1108" s="1087" t="s">
        <v>711</v>
      </c>
      <c r="H1108" s="1089">
        <v>1</v>
      </c>
      <c r="I1108">
        <v>37502</v>
      </c>
      <c r="J1108">
        <v>1</v>
      </c>
      <c r="K1108">
        <v>2020</v>
      </c>
      <c r="L1108" s="1090">
        <v>1</v>
      </c>
      <c r="M1108" s="1090">
        <v>1</v>
      </c>
      <c r="N1108" t="s">
        <v>2421</v>
      </c>
      <c r="O1108">
        <v>13</v>
      </c>
      <c r="P1108">
        <v>1550.18</v>
      </c>
      <c r="Q1108">
        <v>0</v>
      </c>
      <c r="R1108">
        <v>1550.18</v>
      </c>
      <c r="S1108">
        <v>0</v>
      </c>
      <c r="T1108">
        <v>0</v>
      </c>
      <c r="U1108" s="1091">
        <v>0</v>
      </c>
      <c r="V1108" s="1091">
        <v>0</v>
      </c>
    </row>
    <row r="1109" spans="1:22" x14ac:dyDescent="0.25">
      <c r="A1109">
        <v>4088200100</v>
      </c>
      <c r="B1109" s="1087">
        <v>2</v>
      </c>
      <c r="C1109" s="1087">
        <v>5</v>
      </c>
      <c r="D1109" s="1088">
        <v>2</v>
      </c>
      <c r="E1109" s="1087" t="s">
        <v>2418</v>
      </c>
      <c r="F1109" s="1087">
        <v>143</v>
      </c>
      <c r="G1109" s="1087" t="s">
        <v>711</v>
      </c>
      <c r="H1109" s="1089">
        <v>1</v>
      </c>
      <c r="I1109">
        <v>37502</v>
      </c>
      <c r="J1109">
        <v>1</v>
      </c>
      <c r="K1109">
        <v>2020</v>
      </c>
      <c r="L1109" s="1090">
        <v>1</v>
      </c>
      <c r="M1109" s="1090">
        <v>1</v>
      </c>
      <c r="N1109" t="s">
        <v>2421</v>
      </c>
      <c r="O1109">
        <v>13</v>
      </c>
      <c r="P1109">
        <v>897.47</v>
      </c>
      <c r="Q1109">
        <v>400</v>
      </c>
      <c r="R1109">
        <v>1297.47</v>
      </c>
      <c r="S1109">
        <v>1200</v>
      </c>
      <c r="T1109">
        <v>1200</v>
      </c>
      <c r="U1109" s="1091">
        <v>1200</v>
      </c>
      <c r="V1109" s="1091">
        <v>1200</v>
      </c>
    </row>
    <row r="1110" spans="1:22" x14ac:dyDescent="0.25">
      <c r="A1110">
        <v>4088200100</v>
      </c>
      <c r="B1110" s="1087">
        <v>2</v>
      </c>
      <c r="C1110" s="1087">
        <v>5</v>
      </c>
      <c r="D1110" s="1088">
        <v>2</v>
      </c>
      <c r="E1110" s="1087" t="s">
        <v>2418</v>
      </c>
      <c r="F1110" s="1087">
        <v>143</v>
      </c>
      <c r="G1110" s="1087" t="s">
        <v>711</v>
      </c>
      <c r="H1110" s="1089">
        <v>1</v>
      </c>
      <c r="I1110">
        <v>37502</v>
      </c>
      <c r="J1110">
        <v>1</v>
      </c>
      <c r="K1110">
        <v>2020</v>
      </c>
      <c r="L1110" s="1090">
        <v>1</v>
      </c>
      <c r="M1110" s="1090">
        <v>1</v>
      </c>
      <c r="N1110" t="s">
        <v>2421</v>
      </c>
      <c r="O1110">
        <v>13</v>
      </c>
      <c r="P1110">
        <v>16725.599999999999</v>
      </c>
      <c r="Q1110">
        <v>0</v>
      </c>
      <c r="R1110">
        <v>16725.599999999999</v>
      </c>
      <c r="S1110">
        <v>3400</v>
      </c>
      <c r="T1110">
        <v>3400</v>
      </c>
      <c r="U1110" s="1091">
        <v>3400</v>
      </c>
      <c r="V1110" s="1091">
        <v>3400</v>
      </c>
    </row>
    <row r="1111" spans="1:22" x14ac:dyDescent="0.25">
      <c r="A1111">
        <v>4088200100</v>
      </c>
      <c r="B1111" s="1087">
        <v>2</v>
      </c>
      <c r="C1111" s="1087">
        <v>5</v>
      </c>
      <c r="D1111" s="1088">
        <v>2</v>
      </c>
      <c r="E1111" s="1087" t="s">
        <v>2418</v>
      </c>
      <c r="F1111" s="1087">
        <v>143</v>
      </c>
      <c r="G1111" s="1087" t="s">
        <v>711</v>
      </c>
      <c r="H1111" s="1089">
        <v>1</v>
      </c>
      <c r="I1111">
        <v>37502</v>
      </c>
      <c r="J1111">
        <v>1</v>
      </c>
      <c r="K1111">
        <v>2020</v>
      </c>
      <c r="L1111" s="1090">
        <v>1</v>
      </c>
      <c r="M1111" s="1090">
        <v>1</v>
      </c>
      <c r="N1111" t="s">
        <v>2421</v>
      </c>
      <c r="O1111">
        <v>13</v>
      </c>
      <c r="P1111">
        <v>7342.94</v>
      </c>
      <c r="Q1111">
        <v>0</v>
      </c>
      <c r="R1111">
        <v>7342.94</v>
      </c>
      <c r="S1111">
        <v>400</v>
      </c>
      <c r="T1111">
        <v>400</v>
      </c>
      <c r="U1111" s="1091">
        <v>400</v>
      </c>
      <c r="V1111" s="1091">
        <v>400</v>
      </c>
    </row>
    <row r="1112" spans="1:22" x14ac:dyDescent="0.25">
      <c r="A1112">
        <v>4088200100</v>
      </c>
      <c r="B1112" s="1087">
        <v>2</v>
      </c>
      <c r="C1112" s="1087">
        <v>5</v>
      </c>
      <c r="D1112" s="1088">
        <v>2</v>
      </c>
      <c r="E1112" s="1087" t="s">
        <v>2418</v>
      </c>
      <c r="F1112" s="1087">
        <v>143</v>
      </c>
      <c r="G1112" s="1087" t="s">
        <v>711</v>
      </c>
      <c r="H1112" s="1089">
        <v>1</v>
      </c>
      <c r="I1112">
        <v>37901</v>
      </c>
      <c r="J1112">
        <v>1</v>
      </c>
      <c r="K1112">
        <v>2020</v>
      </c>
      <c r="L1112" s="1090">
        <v>2</v>
      </c>
      <c r="M1112" s="1090">
        <v>2</v>
      </c>
      <c r="N1112" t="s">
        <v>2419</v>
      </c>
      <c r="O1112">
        <v>13</v>
      </c>
      <c r="P1112">
        <v>0</v>
      </c>
      <c r="Q1112">
        <v>0</v>
      </c>
      <c r="R1112">
        <v>0</v>
      </c>
      <c r="S1112">
        <v>0</v>
      </c>
      <c r="T1112">
        <v>0</v>
      </c>
      <c r="U1112" s="1091">
        <v>0</v>
      </c>
      <c r="V1112" s="1091">
        <v>110</v>
      </c>
    </row>
    <row r="1113" spans="1:22" x14ac:dyDescent="0.25">
      <c r="A1113">
        <v>4088200100</v>
      </c>
      <c r="B1113" s="1087">
        <v>2</v>
      </c>
      <c r="C1113" s="1087">
        <v>5</v>
      </c>
      <c r="D1113" s="1088">
        <v>2</v>
      </c>
      <c r="E1113" s="1087" t="s">
        <v>2418</v>
      </c>
      <c r="F1113" s="1087">
        <v>143</v>
      </c>
      <c r="G1113" s="1087" t="s">
        <v>711</v>
      </c>
      <c r="H1113" s="1089">
        <v>1</v>
      </c>
      <c r="I1113">
        <v>37901</v>
      </c>
      <c r="J1113">
        <v>1</v>
      </c>
      <c r="K1113">
        <v>2020</v>
      </c>
      <c r="L1113" s="1090">
        <v>2</v>
      </c>
      <c r="M1113" s="1090">
        <v>2</v>
      </c>
      <c r="N1113" t="s">
        <v>2419</v>
      </c>
      <c r="O1113">
        <v>13</v>
      </c>
      <c r="P1113">
        <v>0</v>
      </c>
      <c r="Q1113">
        <v>0</v>
      </c>
      <c r="R1113">
        <v>0</v>
      </c>
      <c r="S1113">
        <v>0</v>
      </c>
      <c r="T1113">
        <v>0</v>
      </c>
      <c r="U1113" s="1091">
        <v>110</v>
      </c>
      <c r="V1113" s="1091">
        <v>0</v>
      </c>
    </row>
    <row r="1114" spans="1:22" x14ac:dyDescent="0.25">
      <c r="A1114">
        <v>4088200100</v>
      </c>
      <c r="B1114" s="1087">
        <v>2</v>
      </c>
      <c r="C1114" s="1087">
        <v>5</v>
      </c>
      <c r="D1114" s="1088">
        <v>2</v>
      </c>
      <c r="E1114" s="1087" t="s">
        <v>2418</v>
      </c>
      <c r="F1114" s="1087">
        <v>143</v>
      </c>
      <c r="G1114" s="1087" t="s">
        <v>711</v>
      </c>
      <c r="H1114" s="1089">
        <v>1</v>
      </c>
      <c r="I1114">
        <v>37901</v>
      </c>
      <c r="J1114">
        <v>1</v>
      </c>
      <c r="K1114">
        <v>2020</v>
      </c>
      <c r="L1114" s="1090">
        <v>2</v>
      </c>
      <c r="M1114" s="1090">
        <v>2</v>
      </c>
      <c r="N1114" t="s">
        <v>2419</v>
      </c>
      <c r="O1114">
        <v>13</v>
      </c>
      <c r="P1114">
        <v>0</v>
      </c>
      <c r="Q1114">
        <v>0</v>
      </c>
      <c r="R1114">
        <v>0</v>
      </c>
      <c r="S1114">
        <v>0</v>
      </c>
      <c r="T1114">
        <v>0</v>
      </c>
      <c r="U1114" s="1091">
        <v>0</v>
      </c>
      <c r="V1114" s="1091">
        <v>0</v>
      </c>
    </row>
    <row r="1115" spans="1:22" x14ac:dyDescent="0.25">
      <c r="A1115">
        <v>4088200100</v>
      </c>
      <c r="B1115" s="1087">
        <v>2</v>
      </c>
      <c r="C1115" s="1087">
        <v>5</v>
      </c>
      <c r="D1115" s="1088">
        <v>2</v>
      </c>
      <c r="E1115" s="1087" t="s">
        <v>2418</v>
      </c>
      <c r="F1115" s="1087">
        <v>143</v>
      </c>
      <c r="G1115" s="1087" t="s">
        <v>711</v>
      </c>
      <c r="H1115" s="1089">
        <v>1</v>
      </c>
      <c r="I1115">
        <v>37901</v>
      </c>
      <c r="J1115">
        <v>1</v>
      </c>
      <c r="K1115">
        <v>2020</v>
      </c>
      <c r="L1115" s="1090">
        <v>2</v>
      </c>
      <c r="M1115" s="1090">
        <v>2</v>
      </c>
      <c r="N1115" t="s">
        <v>2419</v>
      </c>
      <c r="O1115">
        <v>13</v>
      </c>
      <c r="P1115">
        <v>0</v>
      </c>
      <c r="Q1115">
        <v>0</v>
      </c>
      <c r="R1115">
        <v>0</v>
      </c>
      <c r="S1115">
        <v>0</v>
      </c>
      <c r="T1115">
        <v>0</v>
      </c>
      <c r="U1115" s="1091">
        <v>0</v>
      </c>
      <c r="V1115" s="1091">
        <v>0</v>
      </c>
    </row>
    <row r="1116" spans="1:22" x14ac:dyDescent="0.25">
      <c r="A1116">
        <v>4088200100</v>
      </c>
      <c r="B1116" s="1087">
        <v>2</v>
      </c>
      <c r="C1116" s="1087">
        <v>5</v>
      </c>
      <c r="D1116" s="1088">
        <v>2</v>
      </c>
      <c r="E1116" s="1087" t="s">
        <v>2418</v>
      </c>
      <c r="F1116" s="1087">
        <v>143</v>
      </c>
      <c r="G1116" s="1087" t="s">
        <v>711</v>
      </c>
      <c r="H1116" s="1089">
        <v>1</v>
      </c>
      <c r="I1116">
        <v>37901</v>
      </c>
      <c r="J1116">
        <v>1</v>
      </c>
      <c r="K1116">
        <v>2020</v>
      </c>
      <c r="L1116" s="1090">
        <v>2</v>
      </c>
      <c r="M1116" s="1090">
        <v>2</v>
      </c>
      <c r="N1116" t="s">
        <v>2419</v>
      </c>
      <c r="O1116">
        <v>13</v>
      </c>
      <c r="P1116">
        <v>0</v>
      </c>
      <c r="Q1116">
        <v>0</v>
      </c>
      <c r="R1116">
        <v>0</v>
      </c>
      <c r="S1116">
        <v>110</v>
      </c>
      <c r="T1116">
        <v>110</v>
      </c>
      <c r="U1116" s="1091">
        <v>0</v>
      </c>
      <c r="V1116" s="1091">
        <v>0</v>
      </c>
    </row>
    <row r="1117" spans="1:22" x14ac:dyDescent="0.25">
      <c r="A1117">
        <v>4088200100</v>
      </c>
      <c r="B1117" s="1087">
        <v>2</v>
      </c>
      <c r="C1117" s="1087">
        <v>5</v>
      </c>
      <c r="D1117" s="1088">
        <v>2</v>
      </c>
      <c r="E1117" s="1087" t="s">
        <v>2418</v>
      </c>
      <c r="F1117" s="1087">
        <v>143</v>
      </c>
      <c r="G1117" s="1087" t="s">
        <v>711</v>
      </c>
      <c r="H1117" s="1089">
        <v>1</v>
      </c>
      <c r="I1117">
        <v>37901</v>
      </c>
      <c r="J1117">
        <v>1</v>
      </c>
      <c r="K1117">
        <v>2020</v>
      </c>
      <c r="L1117" s="1090">
        <v>2</v>
      </c>
      <c r="M1117" s="1090">
        <v>2</v>
      </c>
      <c r="N1117" t="s">
        <v>2419</v>
      </c>
      <c r="O1117">
        <v>13</v>
      </c>
      <c r="P1117">
        <v>0</v>
      </c>
      <c r="Q1117">
        <v>110</v>
      </c>
      <c r="R1117">
        <v>110</v>
      </c>
      <c r="S1117">
        <v>0</v>
      </c>
      <c r="T1117">
        <v>0</v>
      </c>
      <c r="U1117" s="1091">
        <v>0</v>
      </c>
      <c r="V1117" s="1091">
        <v>0</v>
      </c>
    </row>
    <row r="1118" spans="1:22" x14ac:dyDescent="0.25">
      <c r="A1118">
        <v>4088200100</v>
      </c>
      <c r="B1118" s="1087">
        <v>2</v>
      </c>
      <c r="C1118" s="1087">
        <v>5</v>
      </c>
      <c r="D1118" s="1088">
        <v>2</v>
      </c>
      <c r="E1118" s="1087" t="s">
        <v>2418</v>
      </c>
      <c r="F1118" s="1087">
        <v>143</v>
      </c>
      <c r="G1118" s="1087" t="s">
        <v>711</v>
      </c>
      <c r="H1118" s="1089">
        <v>1</v>
      </c>
      <c r="I1118">
        <v>37901</v>
      </c>
      <c r="J1118">
        <v>1</v>
      </c>
      <c r="K1118">
        <v>2020</v>
      </c>
      <c r="L1118" s="1090">
        <v>1</v>
      </c>
      <c r="M1118" s="1090">
        <v>1</v>
      </c>
      <c r="N1118" t="s">
        <v>2421</v>
      </c>
      <c r="O1118">
        <v>13</v>
      </c>
      <c r="P1118">
        <v>0</v>
      </c>
      <c r="Q1118">
        <v>0</v>
      </c>
      <c r="R1118">
        <v>0</v>
      </c>
      <c r="S1118">
        <v>0</v>
      </c>
      <c r="T1118">
        <v>0</v>
      </c>
      <c r="U1118" s="1091">
        <v>0</v>
      </c>
      <c r="V1118" s="1091">
        <v>240</v>
      </c>
    </row>
    <row r="1119" spans="1:22" x14ac:dyDescent="0.25">
      <c r="A1119">
        <v>4088200100</v>
      </c>
      <c r="B1119" s="1087">
        <v>2</v>
      </c>
      <c r="C1119" s="1087">
        <v>5</v>
      </c>
      <c r="D1119" s="1088">
        <v>2</v>
      </c>
      <c r="E1119" s="1087" t="s">
        <v>2418</v>
      </c>
      <c r="F1119" s="1087">
        <v>143</v>
      </c>
      <c r="G1119" s="1087" t="s">
        <v>711</v>
      </c>
      <c r="H1119" s="1089">
        <v>1</v>
      </c>
      <c r="I1119">
        <v>37901</v>
      </c>
      <c r="J1119">
        <v>1</v>
      </c>
      <c r="K1119">
        <v>2020</v>
      </c>
      <c r="L1119" s="1090">
        <v>1</v>
      </c>
      <c r="M1119" s="1090">
        <v>1</v>
      </c>
      <c r="N1119" t="s">
        <v>2421</v>
      </c>
      <c r="O1119">
        <v>13</v>
      </c>
      <c r="P1119">
        <v>0</v>
      </c>
      <c r="Q1119">
        <v>0</v>
      </c>
      <c r="R1119">
        <v>0</v>
      </c>
      <c r="S1119">
        <v>0</v>
      </c>
      <c r="T1119">
        <v>0</v>
      </c>
      <c r="U1119" s="1091">
        <v>240</v>
      </c>
      <c r="V1119" s="1091">
        <v>0</v>
      </c>
    </row>
    <row r="1120" spans="1:22" x14ac:dyDescent="0.25">
      <c r="A1120">
        <v>4088200100</v>
      </c>
      <c r="B1120" s="1087">
        <v>2</v>
      </c>
      <c r="C1120" s="1087">
        <v>5</v>
      </c>
      <c r="D1120" s="1088">
        <v>2</v>
      </c>
      <c r="E1120" s="1087" t="s">
        <v>2418</v>
      </c>
      <c r="F1120" s="1087">
        <v>143</v>
      </c>
      <c r="G1120" s="1087" t="s">
        <v>711</v>
      </c>
      <c r="H1120" s="1089">
        <v>1</v>
      </c>
      <c r="I1120">
        <v>37901</v>
      </c>
      <c r="J1120">
        <v>1</v>
      </c>
      <c r="K1120">
        <v>2020</v>
      </c>
      <c r="L1120" s="1090">
        <v>1</v>
      </c>
      <c r="M1120" s="1090">
        <v>1</v>
      </c>
      <c r="N1120" t="s">
        <v>2421</v>
      </c>
      <c r="O1120">
        <v>13</v>
      </c>
      <c r="P1120">
        <v>0</v>
      </c>
      <c r="Q1120">
        <v>0</v>
      </c>
      <c r="R1120">
        <v>0</v>
      </c>
      <c r="S1120">
        <v>0</v>
      </c>
      <c r="T1120">
        <v>0</v>
      </c>
      <c r="U1120" s="1091">
        <v>0</v>
      </c>
      <c r="V1120" s="1091">
        <v>0</v>
      </c>
    </row>
    <row r="1121" spans="1:22" x14ac:dyDescent="0.25">
      <c r="A1121">
        <v>4088200100</v>
      </c>
      <c r="B1121" s="1087">
        <v>2</v>
      </c>
      <c r="C1121" s="1087">
        <v>5</v>
      </c>
      <c r="D1121" s="1088">
        <v>2</v>
      </c>
      <c r="E1121" s="1087" t="s">
        <v>2418</v>
      </c>
      <c r="F1121" s="1087">
        <v>143</v>
      </c>
      <c r="G1121" s="1087" t="s">
        <v>711</v>
      </c>
      <c r="H1121" s="1089">
        <v>1</v>
      </c>
      <c r="I1121">
        <v>37901</v>
      </c>
      <c r="J1121">
        <v>1</v>
      </c>
      <c r="K1121">
        <v>2020</v>
      </c>
      <c r="L1121" s="1090">
        <v>1</v>
      </c>
      <c r="M1121" s="1090">
        <v>1</v>
      </c>
      <c r="N1121" t="s">
        <v>2421</v>
      </c>
      <c r="O1121">
        <v>13</v>
      </c>
      <c r="P1121">
        <v>0</v>
      </c>
      <c r="Q1121">
        <v>0</v>
      </c>
      <c r="R1121">
        <v>0</v>
      </c>
      <c r="S1121">
        <v>0</v>
      </c>
      <c r="T1121">
        <v>0</v>
      </c>
      <c r="U1121" s="1091">
        <v>0</v>
      </c>
      <c r="V1121" s="1091">
        <v>0</v>
      </c>
    </row>
    <row r="1122" spans="1:22" x14ac:dyDescent="0.25">
      <c r="A1122">
        <v>4088200100</v>
      </c>
      <c r="B1122" s="1087">
        <v>2</v>
      </c>
      <c r="C1122" s="1087">
        <v>5</v>
      </c>
      <c r="D1122" s="1088">
        <v>2</v>
      </c>
      <c r="E1122" s="1087" t="s">
        <v>2418</v>
      </c>
      <c r="F1122" s="1087">
        <v>143</v>
      </c>
      <c r="G1122" s="1087" t="s">
        <v>711</v>
      </c>
      <c r="H1122" s="1089">
        <v>1</v>
      </c>
      <c r="I1122">
        <v>37901</v>
      </c>
      <c r="J1122">
        <v>1</v>
      </c>
      <c r="K1122">
        <v>2020</v>
      </c>
      <c r="L1122" s="1090">
        <v>1</v>
      </c>
      <c r="M1122" s="1090">
        <v>1</v>
      </c>
      <c r="N1122" t="s">
        <v>2421</v>
      </c>
      <c r="O1122">
        <v>13</v>
      </c>
      <c r="P1122">
        <v>0</v>
      </c>
      <c r="Q1122">
        <v>0</v>
      </c>
      <c r="R1122">
        <v>0</v>
      </c>
      <c r="S1122">
        <v>240</v>
      </c>
      <c r="T1122">
        <v>240</v>
      </c>
      <c r="U1122" s="1091">
        <v>0</v>
      </c>
      <c r="V1122" s="1091">
        <v>0</v>
      </c>
    </row>
    <row r="1123" spans="1:22" x14ac:dyDescent="0.25">
      <c r="A1123">
        <v>4088200100</v>
      </c>
      <c r="B1123" s="1087">
        <v>2</v>
      </c>
      <c r="C1123" s="1087">
        <v>5</v>
      </c>
      <c r="D1123" s="1088">
        <v>2</v>
      </c>
      <c r="E1123" s="1087" t="s">
        <v>2418</v>
      </c>
      <c r="F1123" s="1087">
        <v>143</v>
      </c>
      <c r="G1123" s="1087" t="s">
        <v>711</v>
      </c>
      <c r="H1123" s="1089">
        <v>1</v>
      </c>
      <c r="I1123">
        <v>37901</v>
      </c>
      <c r="J1123">
        <v>1</v>
      </c>
      <c r="K1123">
        <v>2020</v>
      </c>
      <c r="L1123" s="1090">
        <v>1</v>
      </c>
      <c r="M1123" s="1090">
        <v>1</v>
      </c>
      <c r="N1123" t="s">
        <v>2421</v>
      </c>
      <c r="O1123">
        <v>13</v>
      </c>
      <c r="P1123">
        <v>0</v>
      </c>
      <c r="Q1123">
        <v>240</v>
      </c>
      <c r="R1123">
        <v>240</v>
      </c>
      <c r="S1123">
        <v>0</v>
      </c>
      <c r="T1123">
        <v>0</v>
      </c>
      <c r="U1123" s="1091">
        <v>0</v>
      </c>
      <c r="V1123" s="1091">
        <v>0</v>
      </c>
    </row>
    <row r="1124" spans="1:22" x14ac:dyDescent="0.25">
      <c r="A1124">
        <v>4088200100</v>
      </c>
      <c r="B1124" s="1087">
        <v>2</v>
      </c>
      <c r="C1124" s="1087">
        <v>5</v>
      </c>
      <c r="D1124" s="1088">
        <v>2</v>
      </c>
      <c r="E1124" s="1087" t="s">
        <v>2418</v>
      </c>
      <c r="F1124" s="1087">
        <v>143</v>
      </c>
      <c r="G1124" s="1087" t="s">
        <v>711</v>
      </c>
      <c r="H1124" s="1089">
        <v>1</v>
      </c>
      <c r="I1124">
        <v>37901</v>
      </c>
      <c r="J1124">
        <v>1</v>
      </c>
      <c r="K1124">
        <v>2020</v>
      </c>
      <c r="L1124" s="1090">
        <v>1</v>
      </c>
      <c r="M1124" s="1090">
        <v>1</v>
      </c>
      <c r="N1124" t="s">
        <v>2421</v>
      </c>
      <c r="O1124">
        <v>13</v>
      </c>
      <c r="P1124">
        <v>0</v>
      </c>
      <c r="Q1124">
        <v>0</v>
      </c>
      <c r="R1124">
        <v>0</v>
      </c>
      <c r="S1124">
        <v>0</v>
      </c>
      <c r="T1124">
        <v>0</v>
      </c>
      <c r="U1124" s="1091">
        <v>0</v>
      </c>
      <c r="V1124" s="1091">
        <v>590</v>
      </c>
    </row>
    <row r="1125" spans="1:22" x14ac:dyDescent="0.25">
      <c r="A1125">
        <v>4088200100</v>
      </c>
      <c r="B1125" s="1087">
        <v>2</v>
      </c>
      <c r="C1125" s="1087">
        <v>5</v>
      </c>
      <c r="D1125" s="1088">
        <v>2</v>
      </c>
      <c r="E1125" s="1087" t="s">
        <v>2418</v>
      </c>
      <c r="F1125" s="1087">
        <v>143</v>
      </c>
      <c r="G1125" s="1087" t="s">
        <v>711</v>
      </c>
      <c r="H1125" s="1089">
        <v>1</v>
      </c>
      <c r="I1125">
        <v>37901</v>
      </c>
      <c r="J1125">
        <v>1</v>
      </c>
      <c r="K1125">
        <v>2020</v>
      </c>
      <c r="L1125" s="1090">
        <v>1</v>
      </c>
      <c r="M1125" s="1090">
        <v>1</v>
      </c>
      <c r="N1125" t="s">
        <v>2421</v>
      </c>
      <c r="O1125">
        <v>13</v>
      </c>
      <c r="P1125">
        <v>0</v>
      </c>
      <c r="Q1125">
        <v>0</v>
      </c>
      <c r="R1125">
        <v>0</v>
      </c>
      <c r="S1125">
        <v>0</v>
      </c>
      <c r="T1125">
        <v>0</v>
      </c>
      <c r="U1125" s="1091">
        <v>590</v>
      </c>
      <c r="V1125" s="1091">
        <v>0</v>
      </c>
    </row>
    <row r="1126" spans="1:22" x14ac:dyDescent="0.25">
      <c r="A1126">
        <v>4088200100</v>
      </c>
      <c r="B1126" s="1087">
        <v>2</v>
      </c>
      <c r="C1126" s="1087">
        <v>5</v>
      </c>
      <c r="D1126" s="1088">
        <v>2</v>
      </c>
      <c r="E1126" s="1087" t="s">
        <v>2418</v>
      </c>
      <c r="F1126" s="1087">
        <v>143</v>
      </c>
      <c r="G1126" s="1087" t="s">
        <v>711</v>
      </c>
      <c r="H1126" s="1089">
        <v>1</v>
      </c>
      <c r="I1126">
        <v>37901</v>
      </c>
      <c r="J1126">
        <v>1</v>
      </c>
      <c r="K1126">
        <v>2020</v>
      </c>
      <c r="L1126" s="1090">
        <v>1</v>
      </c>
      <c r="M1126" s="1090">
        <v>1</v>
      </c>
      <c r="N1126" t="s">
        <v>2421</v>
      </c>
      <c r="O1126">
        <v>13</v>
      </c>
      <c r="P1126">
        <v>0</v>
      </c>
      <c r="Q1126">
        <v>0</v>
      </c>
      <c r="R1126">
        <v>0</v>
      </c>
      <c r="S1126">
        <v>0</v>
      </c>
      <c r="T1126">
        <v>0</v>
      </c>
      <c r="U1126" s="1091">
        <v>0</v>
      </c>
      <c r="V1126" s="1091">
        <v>0</v>
      </c>
    </row>
    <row r="1127" spans="1:22" x14ac:dyDescent="0.25">
      <c r="A1127">
        <v>4088200100</v>
      </c>
      <c r="B1127" s="1087">
        <v>2</v>
      </c>
      <c r="C1127" s="1087">
        <v>5</v>
      </c>
      <c r="D1127" s="1088">
        <v>2</v>
      </c>
      <c r="E1127" s="1087" t="s">
        <v>2418</v>
      </c>
      <c r="F1127" s="1087">
        <v>143</v>
      </c>
      <c r="G1127" s="1087" t="s">
        <v>711</v>
      </c>
      <c r="H1127" s="1089">
        <v>1</v>
      </c>
      <c r="I1127">
        <v>37901</v>
      </c>
      <c r="J1127">
        <v>1</v>
      </c>
      <c r="K1127">
        <v>2020</v>
      </c>
      <c r="L1127" s="1090">
        <v>1</v>
      </c>
      <c r="M1127" s="1090">
        <v>1</v>
      </c>
      <c r="N1127" t="s">
        <v>2421</v>
      </c>
      <c r="O1127">
        <v>13</v>
      </c>
      <c r="P1127">
        <v>0</v>
      </c>
      <c r="Q1127">
        <v>0</v>
      </c>
      <c r="R1127">
        <v>0</v>
      </c>
      <c r="S1127">
        <v>0</v>
      </c>
      <c r="T1127">
        <v>0</v>
      </c>
      <c r="U1127" s="1091">
        <v>0</v>
      </c>
      <c r="V1127" s="1091">
        <v>0</v>
      </c>
    </row>
    <row r="1128" spans="1:22" x14ac:dyDescent="0.25">
      <c r="A1128">
        <v>4088200100</v>
      </c>
      <c r="B1128" s="1087">
        <v>2</v>
      </c>
      <c r="C1128" s="1087">
        <v>5</v>
      </c>
      <c r="D1128" s="1088">
        <v>2</v>
      </c>
      <c r="E1128" s="1087" t="s">
        <v>2418</v>
      </c>
      <c r="F1128" s="1087">
        <v>143</v>
      </c>
      <c r="G1128" s="1087" t="s">
        <v>711</v>
      </c>
      <c r="H1128" s="1089">
        <v>1</v>
      </c>
      <c r="I1128">
        <v>37901</v>
      </c>
      <c r="J1128">
        <v>1</v>
      </c>
      <c r="K1128">
        <v>2020</v>
      </c>
      <c r="L1128" s="1090">
        <v>1</v>
      </c>
      <c r="M1128" s="1090">
        <v>1</v>
      </c>
      <c r="N1128" t="s">
        <v>2421</v>
      </c>
      <c r="O1128">
        <v>13</v>
      </c>
      <c r="P1128">
        <v>0</v>
      </c>
      <c r="Q1128">
        <v>0</v>
      </c>
      <c r="R1128">
        <v>0</v>
      </c>
      <c r="S1128">
        <v>590</v>
      </c>
      <c r="T1128">
        <v>590</v>
      </c>
      <c r="U1128" s="1091">
        <v>0</v>
      </c>
      <c r="V1128" s="1091">
        <v>0</v>
      </c>
    </row>
    <row r="1129" spans="1:22" x14ac:dyDescent="0.25">
      <c r="A1129">
        <v>4088200100</v>
      </c>
      <c r="B1129" s="1087">
        <v>2</v>
      </c>
      <c r="C1129" s="1087">
        <v>5</v>
      </c>
      <c r="D1129" s="1088">
        <v>2</v>
      </c>
      <c r="E1129" s="1087" t="s">
        <v>2418</v>
      </c>
      <c r="F1129" s="1087">
        <v>143</v>
      </c>
      <c r="G1129" s="1087" t="s">
        <v>711</v>
      </c>
      <c r="H1129" s="1089">
        <v>1</v>
      </c>
      <c r="I1129">
        <v>37901</v>
      </c>
      <c r="J1129">
        <v>1</v>
      </c>
      <c r="K1129">
        <v>2020</v>
      </c>
      <c r="L1129" s="1090">
        <v>1</v>
      </c>
      <c r="M1129" s="1090">
        <v>1</v>
      </c>
      <c r="N1129" t="s">
        <v>2421</v>
      </c>
      <c r="O1129">
        <v>13</v>
      </c>
      <c r="P1129">
        <v>0</v>
      </c>
      <c r="Q1129">
        <v>610</v>
      </c>
      <c r="R1129">
        <v>610</v>
      </c>
      <c r="S1129">
        <v>0</v>
      </c>
      <c r="T1129">
        <v>0</v>
      </c>
      <c r="U1129" s="1091">
        <v>0</v>
      </c>
      <c r="V1129" s="1091">
        <v>0</v>
      </c>
    </row>
    <row r="1130" spans="1:22" x14ac:dyDescent="0.25">
      <c r="A1130">
        <v>4088200100</v>
      </c>
      <c r="B1130" s="1087">
        <v>2</v>
      </c>
      <c r="C1130" s="1087">
        <v>5</v>
      </c>
      <c r="D1130" s="1088">
        <v>2</v>
      </c>
      <c r="E1130" s="1087" t="s">
        <v>2418</v>
      </c>
      <c r="F1130" s="1087">
        <v>143</v>
      </c>
      <c r="G1130" s="1087" t="s">
        <v>711</v>
      </c>
      <c r="H1130" s="1089">
        <v>1</v>
      </c>
      <c r="I1130">
        <v>38201</v>
      </c>
      <c r="J1130">
        <v>1</v>
      </c>
      <c r="K1130">
        <v>2020</v>
      </c>
      <c r="L1130" s="1090">
        <v>1</v>
      </c>
      <c r="M1130" s="1090">
        <v>1</v>
      </c>
      <c r="N1130" t="s">
        <v>2421</v>
      </c>
      <c r="O1130">
        <v>13</v>
      </c>
      <c r="P1130">
        <v>44488.38</v>
      </c>
      <c r="Q1130">
        <v>-3503.7</v>
      </c>
      <c r="R1130">
        <v>40984.68</v>
      </c>
      <c r="S1130">
        <v>14000</v>
      </c>
      <c r="T1130">
        <v>14000</v>
      </c>
      <c r="U1130" s="1091">
        <v>14000</v>
      </c>
      <c r="V1130" s="1091">
        <v>14000</v>
      </c>
    </row>
    <row r="1131" spans="1:22" x14ac:dyDescent="0.25">
      <c r="A1131">
        <v>4088200100</v>
      </c>
      <c r="B1131" s="1087">
        <v>2</v>
      </c>
      <c r="C1131" s="1087">
        <v>5</v>
      </c>
      <c r="D1131" s="1088">
        <v>2</v>
      </c>
      <c r="E1131" s="1087" t="s">
        <v>2418</v>
      </c>
      <c r="F1131" s="1087">
        <v>143</v>
      </c>
      <c r="G1131" s="1087" t="s">
        <v>711</v>
      </c>
      <c r="H1131" s="1089">
        <v>1</v>
      </c>
      <c r="I1131">
        <v>38201</v>
      </c>
      <c r="J1131">
        <v>1</v>
      </c>
      <c r="K1131">
        <v>2020</v>
      </c>
      <c r="L1131" s="1090">
        <v>1</v>
      </c>
      <c r="M1131" s="1090">
        <v>1</v>
      </c>
      <c r="N1131" t="s">
        <v>2421</v>
      </c>
      <c r="O1131">
        <v>13</v>
      </c>
      <c r="P1131">
        <v>15709.15</v>
      </c>
      <c r="Q1131">
        <v>0</v>
      </c>
      <c r="R1131">
        <v>15709.15</v>
      </c>
      <c r="S1131">
        <v>0</v>
      </c>
      <c r="T1131">
        <v>0</v>
      </c>
      <c r="U1131" s="1091">
        <v>0</v>
      </c>
      <c r="V1131" s="1091">
        <v>0</v>
      </c>
    </row>
    <row r="1132" spans="1:22" x14ac:dyDescent="0.25">
      <c r="A1132">
        <v>4088200100</v>
      </c>
      <c r="B1132" s="1087">
        <v>2</v>
      </c>
      <c r="C1132" s="1087">
        <v>5</v>
      </c>
      <c r="D1132" s="1088">
        <v>2</v>
      </c>
      <c r="E1132" s="1087" t="s">
        <v>2418</v>
      </c>
      <c r="F1132" s="1087">
        <v>143</v>
      </c>
      <c r="G1132" s="1087" t="s">
        <v>711</v>
      </c>
      <c r="H1132" s="1089">
        <v>1</v>
      </c>
      <c r="I1132">
        <v>38201</v>
      </c>
      <c r="J1132">
        <v>1</v>
      </c>
      <c r="K1132">
        <v>2020</v>
      </c>
      <c r="L1132" s="1090">
        <v>1</v>
      </c>
      <c r="M1132" s="1090">
        <v>1</v>
      </c>
      <c r="N1132" t="s">
        <v>2421</v>
      </c>
      <c r="O1132">
        <v>13</v>
      </c>
      <c r="P1132">
        <v>16884</v>
      </c>
      <c r="Q1132">
        <v>0</v>
      </c>
      <c r="R1132">
        <v>16884</v>
      </c>
      <c r="S1132">
        <v>0</v>
      </c>
      <c r="T1132">
        <v>0</v>
      </c>
      <c r="U1132" s="1091">
        <v>0</v>
      </c>
      <c r="V1132" s="1091">
        <v>0</v>
      </c>
    </row>
    <row r="1133" spans="1:22" x14ac:dyDescent="0.25">
      <c r="A1133">
        <v>4088200100</v>
      </c>
      <c r="B1133" s="1087">
        <v>2</v>
      </c>
      <c r="C1133" s="1087">
        <v>5</v>
      </c>
      <c r="D1133" s="1088">
        <v>2</v>
      </c>
      <c r="E1133" s="1087" t="s">
        <v>2418</v>
      </c>
      <c r="F1133" s="1087">
        <v>143</v>
      </c>
      <c r="G1133" s="1087" t="s">
        <v>711</v>
      </c>
      <c r="H1133" s="1089">
        <v>1</v>
      </c>
      <c r="I1133">
        <v>38201</v>
      </c>
      <c r="J1133">
        <v>1</v>
      </c>
      <c r="K1133">
        <v>2020</v>
      </c>
      <c r="L1133" s="1090">
        <v>1</v>
      </c>
      <c r="M1133" s="1090">
        <v>1</v>
      </c>
      <c r="N1133" t="s">
        <v>2421</v>
      </c>
      <c r="O1133">
        <v>13</v>
      </c>
      <c r="P1133">
        <v>1597.54</v>
      </c>
      <c r="Q1133">
        <v>0</v>
      </c>
      <c r="R1133">
        <v>1597.54</v>
      </c>
      <c r="S1133">
        <v>0</v>
      </c>
      <c r="T1133">
        <v>0</v>
      </c>
      <c r="U1133" s="1091">
        <v>0</v>
      </c>
      <c r="V1133" s="1091">
        <v>0</v>
      </c>
    </row>
    <row r="1134" spans="1:22" x14ac:dyDescent="0.25">
      <c r="A1134">
        <v>4088200100</v>
      </c>
      <c r="B1134" s="1087">
        <v>2</v>
      </c>
      <c r="C1134" s="1087">
        <v>5</v>
      </c>
      <c r="D1134" s="1088">
        <v>2</v>
      </c>
      <c r="E1134" s="1087" t="s">
        <v>2418</v>
      </c>
      <c r="F1134" s="1087">
        <v>143</v>
      </c>
      <c r="G1134" s="1087" t="s">
        <v>711</v>
      </c>
      <c r="H1134" s="1089">
        <v>1</v>
      </c>
      <c r="I1134">
        <v>38201</v>
      </c>
      <c r="J1134">
        <v>1</v>
      </c>
      <c r="K1134">
        <v>2020</v>
      </c>
      <c r="L1134" s="1090">
        <v>1</v>
      </c>
      <c r="M1134" s="1090">
        <v>1</v>
      </c>
      <c r="N1134" t="s">
        <v>2421</v>
      </c>
      <c r="O1134">
        <v>13</v>
      </c>
      <c r="P1134">
        <v>20634.89</v>
      </c>
      <c r="Q1134">
        <v>0</v>
      </c>
      <c r="R1134">
        <v>20634.89</v>
      </c>
      <c r="S1134">
        <v>0</v>
      </c>
      <c r="T1134">
        <v>0</v>
      </c>
      <c r="U1134" s="1091">
        <v>0</v>
      </c>
      <c r="V1134" s="1091">
        <v>0</v>
      </c>
    </row>
    <row r="1135" spans="1:22" x14ac:dyDescent="0.25">
      <c r="A1135">
        <v>4088200100</v>
      </c>
      <c r="B1135" s="1087">
        <v>2</v>
      </c>
      <c r="C1135" s="1087">
        <v>5</v>
      </c>
      <c r="D1135" s="1088">
        <v>2</v>
      </c>
      <c r="E1135" s="1087" t="s">
        <v>2418</v>
      </c>
      <c r="F1135" s="1087">
        <v>143</v>
      </c>
      <c r="G1135" s="1087" t="s">
        <v>711</v>
      </c>
      <c r="H1135" s="1089">
        <v>1</v>
      </c>
      <c r="I1135">
        <v>38201</v>
      </c>
      <c r="J1135">
        <v>1</v>
      </c>
      <c r="K1135">
        <v>2020</v>
      </c>
      <c r="L1135" s="1090">
        <v>1</v>
      </c>
      <c r="M1135" s="1090">
        <v>1</v>
      </c>
      <c r="N1135" t="s">
        <v>2421</v>
      </c>
      <c r="O1135">
        <v>13</v>
      </c>
      <c r="P1135">
        <v>13104.32</v>
      </c>
      <c r="Q1135">
        <v>0</v>
      </c>
      <c r="R1135">
        <v>13104.32</v>
      </c>
      <c r="S1135">
        <v>0</v>
      </c>
      <c r="T1135">
        <v>0</v>
      </c>
      <c r="U1135" s="1091">
        <v>0</v>
      </c>
      <c r="V1135" s="1091">
        <v>0</v>
      </c>
    </row>
    <row r="1136" spans="1:22" x14ac:dyDescent="0.25">
      <c r="A1136">
        <v>4088200100</v>
      </c>
      <c r="B1136" s="1087">
        <v>2</v>
      </c>
      <c r="C1136" s="1087">
        <v>5</v>
      </c>
      <c r="D1136" s="1088">
        <v>2</v>
      </c>
      <c r="E1136" s="1087" t="s">
        <v>2418</v>
      </c>
      <c r="F1136" s="1087">
        <v>143</v>
      </c>
      <c r="G1136" s="1087" t="s">
        <v>711</v>
      </c>
      <c r="H1136" s="1089">
        <v>1</v>
      </c>
      <c r="I1136">
        <v>38201</v>
      </c>
      <c r="J1136">
        <v>1</v>
      </c>
      <c r="K1136">
        <v>2020</v>
      </c>
      <c r="L1136" s="1090">
        <v>1</v>
      </c>
      <c r="M1136" s="1090">
        <v>1</v>
      </c>
      <c r="N1136" t="s">
        <v>2421</v>
      </c>
      <c r="O1136">
        <v>13</v>
      </c>
      <c r="P1136">
        <v>2529.44</v>
      </c>
      <c r="Q1136">
        <v>0</v>
      </c>
      <c r="R1136">
        <v>2529.44</v>
      </c>
      <c r="S1136">
        <v>0</v>
      </c>
      <c r="T1136">
        <v>0</v>
      </c>
      <c r="U1136" s="1091">
        <v>0</v>
      </c>
      <c r="V1136" s="1091">
        <v>0</v>
      </c>
    </row>
    <row r="1137" spans="1:22" x14ac:dyDescent="0.25">
      <c r="A1137">
        <v>4088200100</v>
      </c>
      <c r="B1137" s="1087">
        <v>2</v>
      </c>
      <c r="C1137" s="1087">
        <v>5</v>
      </c>
      <c r="D1137" s="1088">
        <v>2</v>
      </c>
      <c r="E1137" s="1087" t="s">
        <v>2418</v>
      </c>
      <c r="F1137" s="1087">
        <v>143</v>
      </c>
      <c r="G1137" s="1087" t="s">
        <v>711</v>
      </c>
      <c r="H1137" s="1089">
        <v>1</v>
      </c>
      <c r="I1137">
        <v>39101</v>
      </c>
      <c r="J1137">
        <v>1</v>
      </c>
      <c r="K1137">
        <v>2020</v>
      </c>
      <c r="L1137" s="1090">
        <v>2</v>
      </c>
      <c r="M1137" s="1090">
        <v>2</v>
      </c>
      <c r="N1137" t="s">
        <v>2419</v>
      </c>
      <c r="O1137">
        <v>13</v>
      </c>
      <c r="P1137">
        <v>0</v>
      </c>
      <c r="Q1137">
        <v>0</v>
      </c>
      <c r="R1137">
        <v>0</v>
      </c>
      <c r="S1137">
        <v>0</v>
      </c>
      <c r="T1137">
        <v>0</v>
      </c>
      <c r="U1137" s="1091">
        <v>0</v>
      </c>
      <c r="V1137" s="1091">
        <v>0</v>
      </c>
    </row>
    <row r="1138" spans="1:22" x14ac:dyDescent="0.25">
      <c r="A1138">
        <v>4088200100</v>
      </c>
      <c r="B1138" s="1087">
        <v>2</v>
      </c>
      <c r="C1138" s="1087">
        <v>5</v>
      </c>
      <c r="D1138" s="1088">
        <v>2</v>
      </c>
      <c r="E1138" s="1087" t="s">
        <v>2418</v>
      </c>
      <c r="F1138" s="1087">
        <v>143</v>
      </c>
      <c r="G1138" s="1087" t="s">
        <v>711</v>
      </c>
      <c r="H1138" s="1089">
        <v>1</v>
      </c>
      <c r="I1138">
        <v>39101</v>
      </c>
      <c r="J1138">
        <v>1</v>
      </c>
      <c r="K1138">
        <v>2020</v>
      </c>
      <c r="L1138" s="1090">
        <v>2</v>
      </c>
      <c r="M1138" s="1090">
        <v>2</v>
      </c>
      <c r="N1138" t="s">
        <v>2419</v>
      </c>
      <c r="O1138">
        <v>13</v>
      </c>
      <c r="P1138">
        <v>0</v>
      </c>
      <c r="Q1138">
        <v>17000</v>
      </c>
      <c r="R1138">
        <v>17000</v>
      </c>
      <c r="S1138">
        <v>0</v>
      </c>
      <c r="T1138">
        <v>0</v>
      </c>
      <c r="U1138" s="1091">
        <v>0</v>
      </c>
      <c r="V1138" s="1091">
        <v>0</v>
      </c>
    </row>
    <row r="1139" spans="1:22" x14ac:dyDescent="0.25">
      <c r="A1139">
        <v>4088200100</v>
      </c>
      <c r="B1139" s="1087">
        <v>2</v>
      </c>
      <c r="C1139" s="1087">
        <v>5</v>
      </c>
      <c r="D1139" s="1088">
        <v>2</v>
      </c>
      <c r="E1139" s="1087" t="s">
        <v>2418</v>
      </c>
      <c r="F1139" s="1087">
        <v>143</v>
      </c>
      <c r="G1139" s="1087" t="s">
        <v>711</v>
      </c>
      <c r="H1139" s="1089">
        <v>1</v>
      </c>
      <c r="I1139">
        <v>39101</v>
      </c>
      <c r="J1139">
        <v>1</v>
      </c>
      <c r="K1139">
        <v>2020</v>
      </c>
      <c r="L1139" s="1090">
        <v>1</v>
      </c>
      <c r="M1139" s="1090">
        <v>1</v>
      </c>
      <c r="N1139" t="s">
        <v>2421</v>
      </c>
      <c r="O1139">
        <v>13</v>
      </c>
      <c r="P1139">
        <v>0</v>
      </c>
      <c r="Q1139">
        <v>0</v>
      </c>
      <c r="R1139">
        <v>0</v>
      </c>
      <c r="S1139">
        <v>0</v>
      </c>
      <c r="T1139">
        <v>0</v>
      </c>
      <c r="U1139" s="1091">
        <v>0</v>
      </c>
      <c r="V1139" s="1091">
        <v>0</v>
      </c>
    </row>
    <row r="1140" spans="1:22" x14ac:dyDescent="0.25">
      <c r="A1140">
        <v>4088200100</v>
      </c>
      <c r="B1140" s="1087">
        <v>2</v>
      </c>
      <c r="C1140" s="1087">
        <v>5</v>
      </c>
      <c r="D1140" s="1088">
        <v>2</v>
      </c>
      <c r="E1140" s="1087" t="s">
        <v>2418</v>
      </c>
      <c r="F1140" s="1087">
        <v>143</v>
      </c>
      <c r="G1140" s="1087" t="s">
        <v>711</v>
      </c>
      <c r="H1140" s="1089">
        <v>1</v>
      </c>
      <c r="I1140">
        <v>39101</v>
      </c>
      <c r="J1140">
        <v>1</v>
      </c>
      <c r="K1140">
        <v>2020</v>
      </c>
      <c r="L1140" s="1090">
        <v>1</v>
      </c>
      <c r="M1140" s="1090">
        <v>1</v>
      </c>
      <c r="N1140" t="s">
        <v>2421</v>
      </c>
      <c r="O1140">
        <v>13</v>
      </c>
      <c r="P1140">
        <v>0</v>
      </c>
      <c r="Q1140">
        <v>10000</v>
      </c>
      <c r="R1140">
        <v>10000</v>
      </c>
      <c r="S1140">
        <v>0</v>
      </c>
      <c r="T1140">
        <v>0</v>
      </c>
      <c r="U1140" s="1091">
        <v>0</v>
      </c>
      <c r="V1140" s="1091">
        <v>0</v>
      </c>
    </row>
    <row r="1141" spans="1:22" x14ac:dyDescent="0.25">
      <c r="A1141">
        <v>4088200100</v>
      </c>
      <c r="B1141" s="1087">
        <v>2</v>
      </c>
      <c r="C1141" s="1087">
        <v>5</v>
      </c>
      <c r="D1141" s="1088">
        <v>2</v>
      </c>
      <c r="E1141" s="1087" t="s">
        <v>2418</v>
      </c>
      <c r="F1141" s="1087">
        <v>143</v>
      </c>
      <c r="G1141" s="1087" t="s">
        <v>711</v>
      </c>
      <c r="H1141" s="1089">
        <v>1</v>
      </c>
      <c r="I1141">
        <v>39101</v>
      </c>
      <c r="J1141">
        <v>1</v>
      </c>
      <c r="K1141">
        <v>2020</v>
      </c>
      <c r="L1141" s="1090">
        <v>1</v>
      </c>
      <c r="M1141" s="1090">
        <v>1</v>
      </c>
      <c r="N1141" t="s">
        <v>2421</v>
      </c>
      <c r="O1141">
        <v>13</v>
      </c>
      <c r="P1141">
        <v>0</v>
      </c>
      <c r="Q1141">
        <v>0</v>
      </c>
      <c r="R1141">
        <v>0</v>
      </c>
      <c r="S1141">
        <v>0</v>
      </c>
      <c r="T1141">
        <v>0</v>
      </c>
      <c r="U1141" s="1091">
        <v>0</v>
      </c>
      <c r="V1141" s="1091">
        <v>10000</v>
      </c>
    </row>
    <row r="1142" spans="1:22" x14ac:dyDescent="0.25">
      <c r="A1142">
        <v>4088200100</v>
      </c>
      <c r="B1142" s="1087">
        <v>2</v>
      </c>
      <c r="C1142" s="1087">
        <v>5</v>
      </c>
      <c r="D1142" s="1088">
        <v>2</v>
      </c>
      <c r="E1142" s="1087" t="s">
        <v>2418</v>
      </c>
      <c r="F1142" s="1087">
        <v>143</v>
      </c>
      <c r="G1142" s="1087" t="s">
        <v>711</v>
      </c>
      <c r="H1142" s="1089">
        <v>1</v>
      </c>
      <c r="I1142">
        <v>39101</v>
      </c>
      <c r="J1142">
        <v>1</v>
      </c>
      <c r="K1142">
        <v>2020</v>
      </c>
      <c r="L1142" s="1090">
        <v>1</v>
      </c>
      <c r="M1142" s="1090">
        <v>1</v>
      </c>
      <c r="N1142" t="s">
        <v>2421</v>
      </c>
      <c r="O1142">
        <v>13</v>
      </c>
      <c r="P1142">
        <v>0</v>
      </c>
      <c r="Q1142">
        <v>0</v>
      </c>
      <c r="R1142">
        <v>0</v>
      </c>
      <c r="S1142">
        <v>0</v>
      </c>
      <c r="T1142">
        <v>0</v>
      </c>
      <c r="U1142" s="1091">
        <v>10000</v>
      </c>
      <c r="V1142" s="1091">
        <v>0</v>
      </c>
    </row>
    <row r="1143" spans="1:22" x14ac:dyDescent="0.25">
      <c r="A1143">
        <v>4088200100</v>
      </c>
      <c r="B1143" s="1087">
        <v>2</v>
      </c>
      <c r="C1143" s="1087">
        <v>5</v>
      </c>
      <c r="D1143" s="1088">
        <v>2</v>
      </c>
      <c r="E1143" s="1087" t="s">
        <v>2418</v>
      </c>
      <c r="F1143" s="1087">
        <v>143</v>
      </c>
      <c r="G1143" s="1087" t="s">
        <v>711</v>
      </c>
      <c r="H1143" s="1089">
        <v>1</v>
      </c>
      <c r="I1143">
        <v>39101</v>
      </c>
      <c r="J1143">
        <v>1</v>
      </c>
      <c r="K1143">
        <v>2020</v>
      </c>
      <c r="L1143" s="1090">
        <v>1</v>
      </c>
      <c r="M1143" s="1090">
        <v>1</v>
      </c>
      <c r="N1143" t="s">
        <v>2421</v>
      </c>
      <c r="O1143">
        <v>13</v>
      </c>
      <c r="P1143">
        <v>0</v>
      </c>
      <c r="Q1143">
        <v>0</v>
      </c>
      <c r="R1143">
        <v>0</v>
      </c>
      <c r="S1143">
        <v>10000</v>
      </c>
      <c r="T1143">
        <v>10000</v>
      </c>
      <c r="U1143" s="1091">
        <v>0</v>
      </c>
      <c r="V1143" s="1091">
        <v>0</v>
      </c>
    </row>
    <row r="1144" spans="1:22" x14ac:dyDescent="0.25">
      <c r="A1144">
        <v>4088200100</v>
      </c>
      <c r="B1144" s="1087">
        <v>2</v>
      </c>
      <c r="C1144" s="1087">
        <v>5</v>
      </c>
      <c r="D1144" s="1088">
        <v>2</v>
      </c>
      <c r="E1144" s="1087" t="s">
        <v>2418</v>
      </c>
      <c r="F1144" s="1087">
        <v>143</v>
      </c>
      <c r="G1144" s="1087" t="s">
        <v>711</v>
      </c>
      <c r="H1144" s="1089">
        <v>1</v>
      </c>
      <c r="I1144">
        <v>39101</v>
      </c>
      <c r="J1144">
        <v>1</v>
      </c>
      <c r="K1144">
        <v>2020</v>
      </c>
      <c r="L1144" s="1090">
        <v>1</v>
      </c>
      <c r="M1144" s="1090">
        <v>1</v>
      </c>
      <c r="N1144" t="s">
        <v>2421</v>
      </c>
      <c r="O1144">
        <v>13</v>
      </c>
      <c r="P1144">
        <v>0</v>
      </c>
      <c r="Q1144">
        <v>10000</v>
      </c>
      <c r="R1144">
        <v>10000</v>
      </c>
      <c r="S1144">
        <v>0</v>
      </c>
      <c r="T1144">
        <v>0</v>
      </c>
      <c r="U1144" s="1091">
        <v>0</v>
      </c>
      <c r="V1144" s="1091">
        <v>0</v>
      </c>
    </row>
    <row r="1145" spans="1:22" x14ac:dyDescent="0.25">
      <c r="A1145">
        <v>4088200100</v>
      </c>
      <c r="B1145" s="1087">
        <v>2</v>
      </c>
      <c r="C1145" s="1087">
        <v>5</v>
      </c>
      <c r="D1145" s="1088">
        <v>2</v>
      </c>
      <c r="E1145" s="1087" t="s">
        <v>2418</v>
      </c>
      <c r="F1145" s="1087">
        <v>143</v>
      </c>
      <c r="G1145" s="1087" t="s">
        <v>711</v>
      </c>
      <c r="H1145" s="1089">
        <v>1</v>
      </c>
      <c r="I1145">
        <v>39101</v>
      </c>
      <c r="J1145">
        <v>1</v>
      </c>
      <c r="K1145">
        <v>2020</v>
      </c>
      <c r="L1145" s="1090">
        <v>1</v>
      </c>
      <c r="M1145" s="1090">
        <v>1</v>
      </c>
      <c r="N1145" t="s">
        <v>2421</v>
      </c>
      <c r="O1145">
        <v>13</v>
      </c>
      <c r="P1145">
        <v>0</v>
      </c>
      <c r="Q1145">
        <v>0</v>
      </c>
      <c r="R1145">
        <v>0</v>
      </c>
      <c r="S1145">
        <v>0</v>
      </c>
      <c r="T1145">
        <v>0</v>
      </c>
      <c r="U1145" s="1091">
        <v>0</v>
      </c>
      <c r="V1145" s="1091">
        <v>0</v>
      </c>
    </row>
    <row r="1146" spans="1:22" x14ac:dyDescent="0.25">
      <c r="A1146">
        <v>4088200100</v>
      </c>
      <c r="B1146" s="1087">
        <v>2</v>
      </c>
      <c r="C1146" s="1087">
        <v>5</v>
      </c>
      <c r="D1146" s="1088">
        <v>2</v>
      </c>
      <c r="E1146" s="1087" t="s">
        <v>2418</v>
      </c>
      <c r="F1146" s="1087">
        <v>143</v>
      </c>
      <c r="G1146" s="1087" t="s">
        <v>711</v>
      </c>
      <c r="H1146" s="1089">
        <v>1</v>
      </c>
      <c r="I1146">
        <v>39101</v>
      </c>
      <c r="J1146">
        <v>1</v>
      </c>
      <c r="K1146">
        <v>2020</v>
      </c>
      <c r="L1146" s="1090">
        <v>1</v>
      </c>
      <c r="M1146" s="1090">
        <v>1</v>
      </c>
      <c r="N1146" t="s">
        <v>2421</v>
      </c>
      <c r="O1146">
        <v>13</v>
      </c>
      <c r="P1146">
        <v>0</v>
      </c>
      <c r="Q1146">
        <v>0</v>
      </c>
      <c r="R1146">
        <v>0</v>
      </c>
      <c r="S1146">
        <v>0</v>
      </c>
      <c r="T1146">
        <v>0</v>
      </c>
      <c r="U1146" s="1091">
        <v>0</v>
      </c>
      <c r="V1146" s="1091">
        <v>0</v>
      </c>
    </row>
    <row r="1147" spans="1:22" x14ac:dyDescent="0.25">
      <c r="A1147">
        <v>4088200100</v>
      </c>
      <c r="B1147" s="1087">
        <v>2</v>
      </c>
      <c r="C1147" s="1087">
        <v>5</v>
      </c>
      <c r="D1147" s="1088">
        <v>2</v>
      </c>
      <c r="E1147" s="1087" t="s">
        <v>2418</v>
      </c>
      <c r="F1147" s="1087">
        <v>143</v>
      </c>
      <c r="G1147" s="1087" t="s">
        <v>711</v>
      </c>
      <c r="H1147" s="1089">
        <v>1</v>
      </c>
      <c r="I1147">
        <v>39101</v>
      </c>
      <c r="J1147">
        <v>1</v>
      </c>
      <c r="K1147">
        <v>2020</v>
      </c>
      <c r="L1147" s="1090">
        <v>1</v>
      </c>
      <c r="M1147" s="1090">
        <v>1</v>
      </c>
      <c r="N1147" t="s">
        <v>2421</v>
      </c>
      <c r="O1147">
        <v>13</v>
      </c>
      <c r="P1147">
        <v>0</v>
      </c>
      <c r="Q1147">
        <v>0</v>
      </c>
      <c r="R1147">
        <v>0</v>
      </c>
      <c r="S1147">
        <v>0</v>
      </c>
      <c r="T1147">
        <v>0</v>
      </c>
      <c r="U1147" s="1091">
        <v>0</v>
      </c>
      <c r="V1147" s="1091">
        <v>30000</v>
      </c>
    </row>
    <row r="1148" spans="1:22" x14ac:dyDescent="0.25">
      <c r="A1148">
        <v>4088200100</v>
      </c>
      <c r="B1148" s="1087">
        <v>2</v>
      </c>
      <c r="C1148" s="1087">
        <v>5</v>
      </c>
      <c r="D1148" s="1088">
        <v>2</v>
      </c>
      <c r="E1148" s="1087" t="s">
        <v>2418</v>
      </c>
      <c r="F1148" s="1087">
        <v>143</v>
      </c>
      <c r="G1148" s="1087" t="s">
        <v>711</v>
      </c>
      <c r="H1148" s="1089">
        <v>1</v>
      </c>
      <c r="I1148">
        <v>39101</v>
      </c>
      <c r="J1148">
        <v>1</v>
      </c>
      <c r="K1148">
        <v>2020</v>
      </c>
      <c r="L1148" s="1090">
        <v>1</v>
      </c>
      <c r="M1148" s="1090">
        <v>1</v>
      </c>
      <c r="N1148" t="s">
        <v>2421</v>
      </c>
      <c r="O1148">
        <v>13</v>
      </c>
      <c r="P1148">
        <v>0</v>
      </c>
      <c r="Q1148">
        <v>0</v>
      </c>
      <c r="R1148">
        <v>0</v>
      </c>
      <c r="S1148">
        <v>0</v>
      </c>
      <c r="T1148">
        <v>0</v>
      </c>
      <c r="U1148" s="1091">
        <v>30000</v>
      </c>
      <c r="V1148" s="1091">
        <v>0</v>
      </c>
    </row>
    <row r="1149" spans="1:22" x14ac:dyDescent="0.25">
      <c r="A1149">
        <v>4088200100</v>
      </c>
      <c r="B1149" s="1087">
        <v>2</v>
      </c>
      <c r="C1149" s="1087">
        <v>5</v>
      </c>
      <c r="D1149" s="1088">
        <v>2</v>
      </c>
      <c r="E1149" s="1087" t="s">
        <v>2418</v>
      </c>
      <c r="F1149" s="1087">
        <v>143</v>
      </c>
      <c r="G1149" s="1087" t="s">
        <v>711</v>
      </c>
      <c r="H1149" s="1089">
        <v>1</v>
      </c>
      <c r="I1149">
        <v>39101</v>
      </c>
      <c r="J1149">
        <v>1</v>
      </c>
      <c r="K1149">
        <v>2020</v>
      </c>
      <c r="L1149" s="1090">
        <v>1</v>
      </c>
      <c r="M1149" s="1090">
        <v>1</v>
      </c>
      <c r="N1149" t="s">
        <v>2421</v>
      </c>
      <c r="O1149">
        <v>13</v>
      </c>
      <c r="P1149">
        <v>0</v>
      </c>
      <c r="Q1149">
        <v>0</v>
      </c>
      <c r="R1149">
        <v>0</v>
      </c>
      <c r="S1149">
        <v>0</v>
      </c>
      <c r="T1149">
        <v>0</v>
      </c>
      <c r="U1149" s="1091">
        <v>0</v>
      </c>
      <c r="V1149" s="1091">
        <v>0</v>
      </c>
    </row>
    <row r="1150" spans="1:22" x14ac:dyDescent="0.25">
      <c r="A1150">
        <v>4088200100</v>
      </c>
      <c r="B1150" s="1087">
        <v>2</v>
      </c>
      <c r="C1150" s="1087">
        <v>5</v>
      </c>
      <c r="D1150" s="1088">
        <v>2</v>
      </c>
      <c r="E1150" s="1087" t="s">
        <v>2418</v>
      </c>
      <c r="F1150" s="1087">
        <v>143</v>
      </c>
      <c r="G1150" s="1087" t="s">
        <v>711</v>
      </c>
      <c r="H1150" s="1089">
        <v>1</v>
      </c>
      <c r="I1150">
        <v>39101</v>
      </c>
      <c r="J1150">
        <v>1</v>
      </c>
      <c r="K1150">
        <v>2020</v>
      </c>
      <c r="L1150" s="1090">
        <v>1</v>
      </c>
      <c r="M1150" s="1090">
        <v>1</v>
      </c>
      <c r="N1150" t="s">
        <v>2421</v>
      </c>
      <c r="O1150">
        <v>13</v>
      </c>
      <c r="P1150">
        <v>0</v>
      </c>
      <c r="Q1150">
        <v>0</v>
      </c>
      <c r="R1150">
        <v>0</v>
      </c>
      <c r="S1150">
        <v>0</v>
      </c>
      <c r="T1150">
        <v>0</v>
      </c>
      <c r="U1150" s="1091">
        <v>0</v>
      </c>
      <c r="V1150" s="1091">
        <v>0</v>
      </c>
    </row>
    <row r="1151" spans="1:22" x14ac:dyDescent="0.25">
      <c r="A1151">
        <v>4088200100</v>
      </c>
      <c r="B1151" s="1087">
        <v>2</v>
      </c>
      <c r="C1151" s="1087">
        <v>5</v>
      </c>
      <c r="D1151" s="1088">
        <v>2</v>
      </c>
      <c r="E1151" s="1087" t="s">
        <v>2418</v>
      </c>
      <c r="F1151" s="1087">
        <v>143</v>
      </c>
      <c r="G1151" s="1087" t="s">
        <v>711</v>
      </c>
      <c r="H1151" s="1089">
        <v>1</v>
      </c>
      <c r="I1151">
        <v>39101</v>
      </c>
      <c r="J1151">
        <v>1</v>
      </c>
      <c r="K1151">
        <v>2020</v>
      </c>
      <c r="L1151" s="1090">
        <v>1</v>
      </c>
      <c r="M1151" s="1090">
        <v>1</v>
      </c>
      <c r="N1151" t="s">
        <v>2421</v>
      </c>
      <c r="O1151">
        <v>13</v>
      </c>
      <c r="P1151">
        <v>0</v>
      </c>
      <c r="Q1151">
        <v>0</v>
      </c>
      <c r="R1151">
        <v>0</v>
      </c>
      <c r="S1151">
        <v>30000</v>
      </c>
      <c r="T1151">
        <v>30000</v>
      </c>
      <c r="U1151" s="1091">
        <v>0</v>
      </c>
      <c r="V1151" s="1091">
        <v>0</v>
      </c>
    </row>
    <row r="1152" spans="1:22" x14ac:dyDescent="0.25">
      <c r="A1152">
        <v>4088200100</v>
      </c>
      <c r="B1152" s="1087">
        <v>2</v>
      </c>
      <c r="C1152" s="1087">
        <v>5</v>
      </c>
      <c r="D1152" s="1088">
        <v>2</v>
      </c>
      <c r="E1152" s="1087" t="s">
        <v>2418</v>
      </c>
      <c r="F1152" s="1087">
        <v>143</v>
      </c>
      <c r="G1152" s="1087" t="s">
        <v>711</v>
      </c>
      <c r="H1152" s="1089">
        <v>1</v>
      </c>
      <c r="I1152">
        <v>39101</v>
      </c>
      <c r="J1152">
        <v>1</v>
      </c>
      <c r="K1152">
        <v>2020</v>
      </c>
      <c r="L1152" s="1090">
        <v>1</v>
      </c>
      <c r="M1152" s="1090">
        <v>1</v>
      </c>
      <c r="N1152" t="s">
        <v>2421</v>
      </c>
      <c r="O1152">
        <v>13</v>
      </c>
      <c r="P1152">
        <v>0</v>
      </c>
      <c r="Q1152">
        <v>30000</v>
      </c>
      <c r="R1152">
        <v>30000</v>
      </c>
      <c r="S1152">
        <v>0</v>
      </c>
      <c r="T1152">
        <v>0</v>
      </c>
      <c r="U1152" s="1091">
        <v>0</v>
      </c>
      <c r="V1152" s="1091">
        <v>0</v>
      </c>
    </row>
    <row r="1153" spans="1:22" x14ac:dyDescent="0.25">
      <c r="A1153">
        <v>4088200100</v>
      </c>
      <c r="B1153" s="1087">
        <v>2</v>
      </c>
      <c r="C1153" s="1087">
        <v>5</v>
      </c>
      <c r="D1153" s="1088">
        <v>2</v>
      </c>
      <c r="E1153" s="1087" t="s">
        <v>2418</v>
      </c>
      <c r="F1153" s="1087">
        <v>143</v>
      </c>
      <c r="G1153" s="1087" t="s">
        <v>711</v>
      </c>
      <c r="H1153" s="1089">
        <v>1</v>
      </c>
      <c r="I1153">
        <v>39101</v>
      </c>
      <c r="J1153">
        <v>1</v>
      </c>
      <c r="K1153">
        <v>2020</v>
      </c>
      <c r="L1153" s="1090">
        <v>1</v>
      </c>
      <c r="M1153" s="1090">
        <v>1</v>
      </c>
      <c r="N1153" t="s">
        <v>2421</v>
      </c>
      <c r="O1153">
        <v>13</v>
      </c>
      <c r="P1153">
        <v>0</v>
      </c>
      <c r="Q1153">
        <v>0</v>
      </c>
      <c r="R1153">
        <v>0</v>
      </c>
      <c r="S1153">
        <v>0</v>
      </c>
      <c r="T1153">
        <v>0</v>
      </c>
      <c r="U1153" s="1091">
        <v>0</v>
      </c>
      <c r="V1153" s="1091">
        <v>30000</v>
      </c>
    </row>
    <row r="1154" spans="1:22" x14ac:dyDescent="0.25">
      <c r="A1154">
        <v>4088200100</v>
      </c>
      <c r="B1154" s="1087">
        <v>2</v>
      </c>
      <c r="C1154" s="1087">
        <v>5</v>
      </c>
      <c r="D1154" s="1088">
        <v>2</v>
      </c>
      <c r="E1154" s="1087" t="s">
        <v>2418</v>
      </c>
      <c r="F1154" s="1087">
        <v>143</v>
      </c>
      <c r="G1154" s="1087" t="s">
        <v>711</v>
      </c>
      <c r="H1154" s="1089">
        <v>1</v>
      </c>
      <c r="I1154">
        <v>39101</v>
      </c>
      <c r="J1154">
        <v>1</v>
      </c>
      <c r="K1154">
        <v>2020</v>
      </c>
      <c r="L1154" s="1090">
        <v>1</v>
      </c>
      <c r="M1154" s="1090">
        <v>1</v>
      </c>
      <c r="N1154" t="s">
        <v>2421</v>
      </c>
      <c r="O1154">
        <v>13</v>
      </c>
      <c r="P1154">
        <v>0</v>
      </c>
      <c r="Q1154">
        <v>0</v>
      </c>
      <c r="R1154">
        <v>0</v>
      </c>
      <c r="S1154">
        <v>0</v>
      </c>
      <c r="T1154">
        <v>0</v>
      </c>
      <c r="U1154" s="1091">
        <v>30000</v>
      </c>
      <c r="V1154" s="1091">
        <v>0</v>
      </c>
    </row>
    <row r="1155" spans="1:22" x14ac:dyDescent="0.25">
      <c r="A1155">
        <v>4088200100</v>
      </c>
      <c r="B1155" s="1087">
        <v>2</v>
      </c>
      <c r="C1155" s="1087">
        <v>5</v>
      </c>
      <c r="D1155" s="1088">
        <v>2</v>
      </c>
      <c r="E1155" s="1087" t="s">
        <v>2418</v>
      </c>
      <c r="F1155" s="1087">
        <v>143</v>
      </c>
      <c r="G1155" s="1087" t="s">
        <v>711</v>
      </c>
      <c r="H1155" s="1089">
        <v>1</v>
      </c>
      <c r="I1155">
        <v>39101</v>
      </c>
      <c r="J1155">
        <v>1</v>
      </c>
      <c r="K1155">
        <v>2020</v>
      </c>
      <c r="L1155" s="1090">
        <v>1</v>
      </c>
      <c r="M1155" s="1090">
        <v>1</v>
      </c>
      <c r="N1155" t="s">
        <v>2421</v>
      </c>
      <c r="O1155">
        <v>13</v>
      </c>
      <c r="P1155">
        <v>0</v>
      </c>
      <c r="Q1155">
        <v>0</v>
      </c>
      <c r="R1155">
        <v>0</v>
      </c>
      <c r="S1155">
        <v>0</v>
      </c>
      <c r="T1155">
        <v>0</v>
      </c>
      <c r="U1155" s="1091">
        <v>0</v>
      </c>
      <c r="V1155" s="1091">
        <v>0</v>
      </c>
    </row>
    <row r="1156" spans="1:22" x14ac:dyDescent="0.25">
      <c r="A1156">
        <v>4088200100</v>
      </c>
      <c r="B1156" s="1087">
        <v>2</v>
      </c>
      <c r="C1156" s="1087">
        <v>5</v>
      </c>
      <c r="D1156" s="1088">
        <v>2</v>
      </c>
      <c r="E1156" s="1087" t="s">
        <v>2418</v>
      </c>
      <c r="F1156" s="1087">
        <v>143</v>
      </c>
      <c r="G1156" s="1087" t="s">
        <v>711</v>
      </c>
      <c r="H1156" s="1089">
        <v>1</v>
      </c>
      <c r="I1156">
        <v>39101</v>
      </c>
      <c r="J1156">
        <v>1</v>
      </c>
      <c r="K1156">
        <v>2020</v>
      </c>
      <c r="L1156" s="1090">
        <v>1</v>
      </c>
      <c r="M1156" s="1090">
        <v>1</v>
      </c>
      <c r="N1156" t="s">
        <v>2421</v>
      </c>
      <c r="O1156">
        <v>13</v>
      </c>
      <c r="P1156">
        <v>0</v>
      </c>
      <c r="Q1156">
        <v>0</v>
      </c>
      <c r="R1156">
        <v>0</v>
      </c>
      <c r="S1156">
        <v>0</v>
      </c>
      <c r="T1156">
        <v>0</v>
      </c>
      <c r="U1156" s="1091">
        <v>0</v>
      </c>
      <c r="V1156" s="1091">
        <v>0</v>
      </c>
    </row>
    <row r="1157" spans="1:22" x14ac:dyDescent="0.25">
      <c r="A1157">
        <v>4088200100</v>
      </c>
      <c r="B1157" s="1087">
        <v>2</v>
      </c>
      <c r="C1157" s="1087">
        <v>5</v>
      </c>
      <c r="D1157" s="1088">
        <v>2</v>
      </c>
      <c r="E1157" s="1087" t="s">
        <v>2418</v>
      </c>
      <c r="F1157" s="1087">
        <v>143</v>
      </c>
      <c r="G1157" s="1087" t="s">
        <v>711</v>
      </c>
      <c r="H1157" s="1089">
        <v>1</v>
      </c>
      <c r="I1157">
        <v>39101</v>
      </c>
      <c r="J1157">
        <v>1</v>
      </c>
      <c r="K1157">
        <v>2020</v>
      </c>
      <c r="L1157" s="1090">
        <v>1</v>
      </c>
      <c r="M1157" s="1090">
        <v>1</v>
      </c>
      <c r="N1157" t="s">
        <v>2421</v>
      </c>
      <c r="O1157">
        <v>13</v>
      </c>
      <c r="P1157">
        <v>0</v>
      </c>
      <c r="Q1157">
        <v>0</v>
      </c>
      <c r="R1157">
        <v>0</v>
      </c>
      <c r="S1157">
        <v>30000</v>
      </c>
      <c r="T1157">
        <v>30000</v>
      </c>
      <c r="U1157" s="1091">
        <v>0</v>
      </c>
      <c r="V1157" s="1091">
        <v>0</v>
      </c>
    </row>
    <row r="1158" spans="1:22" x14ac:dyDescent="0.25">
      <c r="A1158">
        <v>4088200100</v>
      </c>
      <c r="B1158" s="1087">
        <v>2</v>
      </c>
      <c r="C1158" s="1087">
        <v>5</v>
      </c>
      <c r="D1158" s="1088">
        <v>2</v>
      </c>
      <c r="E1158" s="1087" t="s">
        <v>2418</v>
      </c>
      <c r="F1158" s="1087">
        <v>143</v>
      </c>
      <c r="G1158" s="1087" t="s">
        <v>711</v>
      </c>
      <c r="H1158" s="1089">
        <v>1</v>
      </c>
      <c r="I1158">
        <v>39101</v>
      </c>
      <c r="J1158">
        <v>1</v>
      </c>
      <c r="K1158">
        <v>2020</v>
      </c>
      <c r="L1158" s="1090">
        <v>1</v>
      </c>
      <c r="M1158" s="1090">
        <v>1</v>
      </c>
      <c r="N1158" t="s">
        <v>2421</v>
      </c>
      <c r="O1158">
        <v>13</v>
      </c>
      <c r="P1158">
        <v>0</v>
      </c>
      <c r="Q1158">
        <v>20000</v>
      </c>
      <c r="R1158">
        <v>20000</v>
      </c>
      <c r="S1158">
        <v>0</v>
      </c>
      <c r="T1158">
        <v>0</v>
      </c>
      <c r="U1158" s="1091">
        <v>0</v>
      </c>
      <c r="V1158" s="1091">
        <v>0</v>
      </c>
    </row>
    <row r="1159" spans="1:22" x14ac:dyDescent="0.25">
      <c r="A1159">
        <v>4088200100</v>
      </c>
      <c r="B1159" s="1087">
        <v>2</v>
      </c>
      <c r="C1159" s="1087">
        <v>5</v>
      </c>
      <c r="D1159" s="1088">
        <v>2</v>
      </c>
      <c r="E1159" s="1087" t="s">
        <v>2418</v>
      </c>
      <c r="F1159" s="1087">
        <v>143</v>
      </c>
      <c r="G1159" s="1087" t="s">
        <v>711</v>
      </c>
      <c r="H1159" s="1089">
        <v>1</v>
      </c>
      <c r="I1159">
        <v>39101</v>
      </c>
      <c r="J1159">
        <v>1</v>
      </c>
      <c r="K1159">
        <v>2020</v>
      </c>
      <c r="L1159" s="1090">
        <v>2</v>
      </c>
      <c r="M1159" s="1090">
        <v>2</v>
      </c>
      <c r="N1159" t="s">
        <v>2419</v>
      </c>
      <c r="O1159">
        <v>13</v>
      </c>
      <c r="P1159">
        <v>0</v>
      </c>
      <c r="Q1159">
        <v>0</v>
      </c>
      <c r="R1159">
        <v>0</v>
      </c>
      <c r="S1159">
        <v>0</v>
      </c>
      <c r="T1159">
        <v>0</v>
      </c>
      <c r="U1159" s="1091">
        <v>0</v>
      </c>
      <c r="V1159" s="1091">
        <v>10000</v>
      </c>
    </row>
    <row r="1160" spans="1:22" x14ac:dyDescent="0.25">
      <c r="A1160">
        <v>4088200100</v>
      </c>
      <c r="B1160" s="1087">
        <v>2</v>
      </c>
      <c r="C1160" s="1087">
        <v>5</v>
      </c>
      <c r="D1160" s="1088">
        <v>2</v>
      </c>
      <c r="E1160" s="1087" t="s">
        <v>2418</v>
      </c>
      <c r="F1160" s="1087">
        <v>143</v>
      </c>
      <c r="G1160" s="1087" t="s">
        <v>711</v>
      </c>
      <c r="H1160" s="1089">
        <v>1</v>
      </c>
      <c r="I1160">
        <v>39101</v>
      </c>
      <c r="J1160">
        <v>1</v>
      </c>
      <c r="K1160">
        <v>2020</v>
      </c>
      <c r="L1160" s="1090">
        <v>2</v>
      </c>
      <c r="M1160" s="1090">
        <v>2</v>
      </c>
      <c r="N1160" t="s">
        <v>2419</v>
      </c>
      <c r="O1160">
        <v>13</v>
      </c>
      <c r="P1160">
        <v>0</v>
      </c>
      <c r="Q1160">
        <v>0</v>
      </c>
      <c r="R1160">
        <v>0</v>
      </c>
      <c r="S1160">
        <v>0</v>
      </c>
      <c r="T1160">
        <v>0</v>
      </c>
      <c r="U1160" s="1091">
        <v>10000</v>
      </c>
      <c r="V1160" s="1091">
        <v>0</v>
      </c>
    </row>
    <row r="1161" spans="1:22" x14ac:dyDescent="0.25">
      <c r="A1161">
        <v>4088200100</v>
      </c>
      <c r="B1161" s="1087">
        <v>2</v>
      </c>
      <c r="C1161" s="1087">
        <v>5</v>
      </c>
      <c r="D1161" s="1088">
        <v>2</v>
      </c>
      <c r="E1161" s="1087" t="s">
        <v>2418</v>
      </c>
      <c r="F1161" s="1087">
        <v>143</v>
      </c>
      <c r="G1161" s="1087" t="s">
        <v>711</v>
      </c>
      <c r="H1161" s="1089">
        <v>1</v>
      </c>
      <c r="I1161">
        <v>39101</v>
      </c>
      <c r="J1161">
        <v>1</v>
      </c>
      <c r="K1161">
        <v>2020</v>
      </c>
      <c r="L1161" s="1090">
        <v>2</v>
      </c>
      <c r="M1161" s="1090">
        <v>2</v>
      </c>
      <c r="N1161" t="s">
        <v>2419</v>
      </c>
      <c r="O1161">
        <v>13</v>
      </c>
      <c r="P1161">
        <v>0</v>
      </c>
      <c r="Q1161">
        <v>0</v>
      </c>
      <c r="R1161">
        <v>0</v>
      </c>
      <c r="S1161">
        <v>0</v>
      </c>
      <c r="T1161">
        <v>0</v>
      </c>
      <c r="U1161" s="1091">
        <v>0</v>
      </c>
      <c r="V1161" s="1091">
        <v>0</v>
      </c>
    </row>
    <row r="1162" spans="1:22" x14ac:dyDescent="0.25">
      <c r="A1162">
        <v>4088200100</v>
      </c>
      <c r="B1162" s="1087">
        <v>2</v>
      </c>
      <c r="C1162" s="1087">
        <v>5</v>
      </c>
      <c r="D1162" s="1088">
        <v>2</v>
      </c>
      <c r="E1162" s="1087" t="s">
        <v>2418</v>
      </c>
      <c r="F1162" s="1087">
        <v>143</v>
      </c>
      <c r="G1162" s="1087" t="s">
        <v>711</v>
      </c>
      <c r="H1162" s="1089">
        <v>1</v>
      </c>
      <c r="I1162">
        <v>39101</v>
      </c>
      <c r="J1162">
        <v>1</v>
      </c>
      <c r="K1162">
        <v>2020</v>
      </c>
      <c r="L1162" s="1090">
        <v>2</v>
      </c>
      <c r="M1162" s="1090">
        <v>2</v>
      </c>
      <c r="N1162" t="s">
        <v>2419</v>
      </c>
      <c r="O1162">
        <v>13</v>
      </c>
      <c r="P1162">
        <v>0</v>
      </c>
      <c r="Q1162">
        <v>0</v>
      </c>
      <c r="R1162">
        <v>0</v>
      </c>
      <c r="S1162">
        <v>0</v>
      </c>
      <c r="T1162">
        <v>0</v>
      </c>
      <c r="U1162" s="1091">
        <v>0</v>
      </c>
      <c r="V1162" s="1091">
        <v>0</v>
      </c>
    </row>
    <row r="1163" spans="1:22" x14ac:dyDescent="0.25">
      <c r="A1163">
        <v>4088200100</v>
      </c>
      <c r="B1163" s="1087">
        <v>2</v>
      </c>
      <c r="C1163" s="1087">
        <v>5</v>
      </c>
      <c r="D1163" s="1088">
        <v>2</v>
      </c>
      <c r="E1163" s="1087" t="s">
        <v>2418</v>
      </c>
      <c r="F1163" s="1087">
        <v>143</v>
      </c>
      <c r="G1163" s="1087" t="s">
        <v>711</v>
      </c>
      <c r="H1163" s="1089">
        <v>1</v>
      </c>
      <c r="I1163">
        <v>39101</v>
      </c>
      <c r="J1163">
        <v>1</v>
      </c>
      <c r="K1163">
        <v>2020</v>
      </c>
      <c r="L1163" s="1090">
        <v>2</v>
      </c>
      <c r="M1163" s="1090">
        <v>2</v>
      </c>
      <c r="N1163" t="s">
        <v>2419</v>
      </c>
      <c r="O1163">
        <v>13</v>
      </c>
      <c r="P1163">
        <v>0</v>
      </c>
      <c r="Q1163">
        <v>0</v>
      </c>
      <c r="R1163">
        <v>0</v>
      </c>
      <c r="S1163">
        <v>10000</v>
      </c>
      <c r="T1163">
        <v>10000</v>
      </c>
      <c r="U1163" s="1091">
        <v>0</v>
      </c>
      <c r="V1163" s="1091">
        <v>0</v>
      </c>
    </row>
    <row r="1164" spans="1:22" x14ac:dyDescent="0.25">
      <c r="A1164">
        <v>4088200100</v>
      </c>
      <c r="B1164" s="1087">
        <v>2</v>
      </c>
      <c r="C1164" s="1087">
        <v>5</v>
      </c>
      <c r="D1164" s="1088">
        <v>2</v>
      </c>
      <c r="E1164" s="1087" t="s">
        <v>2418</v>
      </c>
      <c r="F1164" s="1087">
        <v>143</v>
      </c>
      <c r="G1164" s="1087" t="s">
        <v>711</v>
      </c>
      <c r="H1164" s="1089">
        <v>1</v>
      </c>
      <c r="I1164">
        <v>39101</v>
      </c>
      <c r="J1164">
        <v>1</v>
      </c>
      <c r="K1164">
        <v>2020</v>
      </c>
      <c r="L1164" s="1090">
        <v>2</v>
      </c>
      <c r="M1164" s="1090">
        <v>2</v>
      </c>
      <c r="N1164" t="s">
        <v>2419</v>
      </c>
      <c r="O1164">
        <v>13</v>
      </c>
      <c r="P1164">
        <v>0</v>
      </c>
      <c r="Q1164">
        <v>10000</v>
      </c>
      <c r="R1164">
        <v>10000</v>
      </c>
      <c r="S1164">
        <v>0</v>
      </c>
      <c r="T1164">
        <v>0</v>
      </c>
      <c r="U1164" s="1091">
        <v>0</v>
      </c>
      <c r="V1164" s="1091">
        <v>0</v>
      </c>
    </row>
    <row r="1165" spans="1:22" x14ac:dyDescent="0.25">
      <c r="A1165">
        <v>4088200100</v>
      </c>
      <c r="B1165" s="1087">
        <v>2</v>
      </c>
      <c r="C1165" s="1087">
        <v>5</v>
      </c>
      <c r="D1165" s="1088">
        <v>2</v>
      </c>
      <c r="E1165" s="1087" t="s">
        <v>2418</v>
      </c>
      <c r="F1165" s="1087">
        <v>143</v>
      </c>
      <c r="G1165" s="1087" t="s">
        <v>711</v>
      </c>
      <c r="H1165" s="1089">
        <v>1</v>
      </c>
      <c r="I1165">
        <v>39101</v>
      </c>
      <c r="J1165">
        <v>1</v>
      </c>
      <c r="K1165">
        <v>2020</v>
      </c>
      <c r="L1165" s="1090">
        <v>1</v>
      </c>
      <c r="M1165" s="1090">
        <v>1</v>
      </c>
      <c r="N1165" t="s">
        <v>2421</v>
      </c>
      <c r="O1165">
        <v>13</v>
      </c>
      <c r="P1165">
        <v>0</v>
      </c>
      <c r="Q1165">
        <v>0</v>
      </c>
      <c r="R1165">
        <v>0</v>
      </c>
      <c r="S1165">
        <v>0</v>
      </c>
      <c r="T1165">
        <v>0</v>
      </c>
      <c r="U1165" s="1091">
        <v>0</v>
      </c>
      <c r="V1165" s="1091">
        <v>0</v>
      </c>
    </row>
    <row r="1166" spans="1:22" x14ac:dyDescent="0.25">
      <c r="A1166">
        <v>4088200100</v>
      </c>
      <c r="B1166" s="1087">
        <v>2</v>
      </c>
      <c r="C1166" s="1087">
        <v>5</v>
      </c>
      <c r="D1166" s="1088">
        <v>2</v>
      </c>
      <c r="E1166" s="1087" t="s">
        <v>2418</v>
      </c>
      <c r="F1166" s="1087">
        <v>143</v>
      </c>
      <c r="G1166" s="1087" t="s">
        <v>711</v>
      </c>
      <c r="H1166" s="1089">
        <v>1</v>
      </c>
      <c r="I1166">
        <v>39101</v>
      </c>
      <c r="J1166">
        <v>1</v>
      </c>
      <c r="K1166">
        <v>2020</v>
      </c>
      <c r="L1166" s="1090">
        <v>1</v>
      </c>
      <c r="M1166" s="1090">
        <v>1</v>
      </c>
      <c r="N1166" t="s">
        <v>2421</v>
      </c>
      <c r="O1166">
        <v>13</v>
      </c>
      <c r="P1166">
        <v>0</v>
      </c>
      <c r="Q1166">
        <v>10000</v>
      </c>
      <c r="R1166">
        <v>10000</v>
      </c>
      <c r="S1166">
        <v>0</v>
      </c>
      <c r="T1166">
        <v>0</v>
      </c>
      <c r="U1166" s="1091">
        <v>0</v>
      </c>
      <c r="V1166" s="1091">
        <v>0</v>
      </c>
    </row>
    <row r="1167" spans="1:22" x14ac:dyDescent="0.25">
      <c r="A1167">
        <v>4088200100</v>
      </c>
      <c r="B1167" s="1087">
        <v>2</v>
      </c>
      <c r="C1167" s="1087">
        <v>5</v>
      </c>
      <c r="D1167" s="1088">
        <v>2</v>
      </c>
      <c r="E1167" s="1087" t="s">
        <v>2418</v>
      </c>
      <c r="F1167" s="1087">
        <v>143</v>
      </c>
      <c r="G1167" s="1087" t="s">
        <v>711</v>
      </c>
      <c r="H1167" s="1089">
        <v>1</v>
      </c>
      <c r="I1167">
        <v>39101</v>
      </c>
      <c r="J1167">
        <v>1</v>
      </c>
      <c r="K1167">
        <v>2020</v>
      </c>
      <c r="L1167" s="1090">
        <v>1</v>
      </c>
      <c r="M1167" s="1090">
        <v>1</v>
      </c>
      <c r="N1167" t="s">
        <v>2421</v>
      </c>
      <c r="O1167">
        <v>13</v>
      </c>
      <c r="P1167">
        <v>0</v>
      </c>
      <c r="Q1167">
        <v>0</v>
      </c>
      <c r="R1167">
        <v>0</v>
      </c>
      <c r="S1167">
        <v>0</v>
      </c>
      <c r="T1167">
        <v>0</v>
      </c>
      <c r="U1167" s="1091">
        <v>0</v>
      </c>
      <c r="V1167" s="1091">
        <v>10000</v>
      </c>
    </row>
    <row r="1168" spans="1:22" x14ac:dyDescent="0.25">
      <c r="A1168">
        <v>4088200100</v>
      </c>
      <c r="B1168" s="1087">
        <v>2</v>
      </c>
      <c r="C1168" s="1087">
        <v>5</v>
      </c>
      <c r="D1168" s="1088">
        <v>2</v>
      </c>
      <c r="E1168" s="1087" t="s">
        <v>2418</v>
      </c>
      <c r="F1168" s="1087">
        <v>143</v>
      </c>
      <c r="G1168" s="1087" t="s">
        <v>711</v>
      </c>
      <c r="H1168" s="1089">
        <v>1</v>
      </c>
      <c r="I1168">
        <v>39101</v>
      </c>
      <c r="J1168">
        <v>1</v>
      </c>
      <c r="K1168">
        <v>2020</v>
      </c>
      <c r="L1168" s="1090">
        <v>1</v>
      </c>
      <c r="M1168" s="1090">
        <v>1</v>
      </c>
      <c r="N1168" t="s">
        <v>2421</v>
      </c>
      <c r="O1168">
        <v>13</v>
      </c>
      <c r="P1168">
        <v>0</v>
      </c>
      <c r="Q1168">
        <v>0</v>
      </c>
      <c r="R1168">
        <v>0</v>
      </c>
      <c r="S1168">
        <v>0</v>
      </c>
      <c r="T1168">
        <v>0</v>
      </c>
      <c r="U1168" s="1091">
        <v>10000</v>
      </c>
      <c r="V1168" s="1091">
        <v>0</v>
      </c>
    </row>
    <row r="1169" spans="1:22" x14ac:dyDescent="0.25">
      <c r="A1169">
        <v>4088200100</v>
      </c>
      <c r="B1169" s="1087">
        <v>2</v>
      </c>
      <c r="C1169" s="1087">
        <v>5</v>
      </c>
      <c r="D1169" s="1088">
        <v>2</v>
      </c>
      <c r="E1169" s="1087" t="s">
        <v>2418</v>
      </c>
      <c r="F1169" s="1087">
        <v>143</v>
      </c>
      <c r="G1169" s="1087" t="s">
        <v>711</v>
      </c>
      <c r="H1169" s="1089">
        <v>1</v>
      </c>
      <c r="I1169">
        <v>39101</v>
      </c>
      <c r="J1169">
        <v>1</v>
      </c>
      <c r="K1169">
        <v>2020</v>
      </c>
      <c r="L1169" s="1090">
        <v>1</v>
      </c>
      <c r="M1169" s="1090">
        <v>1</v>
      </c>
      <c r="N1169" t="s">
        <v>2421</v>
      </c>
      <c r="O1169">
        <v>13</v>
      </c>
      <c r="P1169">
        <v>0</v>
      </c>
      <c r="Q1169">
        <v>0</v>
      </c>
      <c r="R1169">
        <v>0</v>
      </c>
      <c r="S1169">
        <v>0</v>
      </c>
      <c r="T1169">
        <v>0</v>
      </c>
      <c r="U1169" s="1091">
        <v>0</v>
      </c>
      <c r="V1169" s="1091">
        <v>0</v>
      </c>
    </row>
    <row r="1170" spans="1:22" x14ac:dyDescent="0.25">
      <c r="A1170">
        <v>4088200100</v>
      </c>
      <c r="B1170" s="1087">
        <v>2</v>
      </c>
      <c r="C1170" s="1087">
        <v>5</v>
      </c>
      <c r="D1170" s="1088">
        <v>2</v>
      </c>
      <c r="E1170" s="1087" t="s">
        <v>2418</v>
      </c>
      <c r="F1170" s="1087">
        <v>143</v>
      </c>
      <c r="G1170" s="1087" t="s">
        <v>711</v>
      </c>
      <c r="H1170" s="1089">
        <v>1</v>
      </c>
      <c r="I1170">
        <v>39101</v>
      </c>
      <c r="J1170">
        <v>1</v>
      </c>
      <c r="K1170">
        <v>2020</v>
      </c>
      <c r="L1170" s="1090">
        <v>1</v>
      </c>
      <c r="M1170" s="1090">
        <v>1</v>
      </c>
      <c r="N1170" t="s">
        <v>2421</v>
      </c>
      <c r="O1170">
        <v>13</v>
      </c>
      <c r="P1170">
        <v>0</v>
      </c>
      <c r="Q1170">
        <v>0</v>
      </c>
      <c r="R1170">
        <v>0</v>
      </c>
      <c r="S1170">
        <v>0</v>
      </c>
      <c r="T1170">
        <v>0</v>
      </c>
      <c r="U1170" s="1091">
        <v>0</v>
      </c>
      <c r="V1170" s="1091">
        <v>0</v>
      </c>
    </row>
    <row r="1171" spans="1:22" x14ac:dyDescent="0.25">
      <c r="A1171">
        <v>4088200100</v>
      </c>
      <c r="B1171" s="1087">
        <v>2</v>
      </c>
      <c r="C1171" s="1087">
        <v>5</v>
      </c>
      <c r="D1171" s="1088">
        <v>2</v>
      </c>
      <c r="E1171" s="1087" t="s">
        <v>2418</v>
      </c>
      <c r="F1171" s="1087">
        <v>143</v>
      </c>
      <c r="G1171" s="1087" t="s">
        <v>711</v>
      </c>
      <c r="H1171" s="1089">
        <v>1</v>
      </c>
      <c r="I1171">
        <v>39101</v>
      </c>
      <c r="J1171">
        <v>1</v>
      </c>
      <c r="K1171">
        <v>2020</v>
      </c>
      <c r="L1171" s="1090">
        <v>1</v>
      </c>
      <c r="M1171" s="1090">
        <v>1</v>
      </c>
      <c r="N1171" t="s">
        <v>2421</v>
      </c>
      <c r="O1171">
        <v>13</v>
      </c>
      <c r="P1171">
        <v>0</v>
      </c>
      <c r="Q1171">
        <v>0</v>
      </c>
      <c r="R1171">
        <v>0</v>
      </c>
      <c r="S1171">
        <v>10000</v>
      </c>
      <c r="T1171">
        <v>10000</v>
      </c>
      <c r="U1171" s="1091">
        <v>0</v>
      </c>
      <c r="V1171" s="1091">
        <v>0</v>
      </c>
    </row>
    <row r="1172" spans="1:22" x14ac:dyDescent="0.25">
      <c r="A1172">
        <v>4088200100</v>
      </c>
      <c r="B1172" s="1087">
        <v>2</v>
      </c>
      <c r="C1172" s="1087">
        <v>5</v>
      </c>
      <c r="D1172" s="1088">
        <v>2</v>
      </c>
      <c r="E1172" s="1087" t="s">
        <v>2418</v>
      </c>
      <c r="F1172" s="1087">
        <v>143</v>
      </c>
      <c r="G1172" s="1087" t="s">
        <v>711</v>
      </c>
      <c r="H1172" s="1089">
        <v>1</v>
      </c>
      <c r="I1172">
        <v>39101</v>
      </c>
      <c r="J1172">
        <v>1</v>
      </c>
      <c r="K1172">
        <v>2020</v>
      </c>
      <c r="L1172" s="1090">
        <v>1</v>
      </c>
      <c r="M1172" s="1090">
        <v>1</v>
      </c>
      <c r="N1172" t="s">
        <v>2421</v>
      </c>
      <c r="O1172">
        <v>13</v>
      </c>
      <c r="P1172">
        <v>0</v>
      </c>
      <c r="Q1172">
        <v>10000</v>
      </c>
      <c r="R1172">
        <v>10000</v>
      </c>
      <c r="S1172">
        <v>0</v>
      </c>
      <c r="T1172">
        <v>0</v>
      </c>
      <c r="U1172" s="1091">
        <v>0</v>
      </c>
      <c r="V1172" s="1091">
        <v>0</v>
      </c>
    </row>
    <row r="1173" spans="1:22" x14ac:dyDescent="0.25">
      <c r="A1173">
        <v>4088200100</v>
      </c>
      <c r="B1173" s="1087">
        <v>2</v>
      </c>
      <c r="C1173" s="1087">
        <v>5</v>
      </c>
      <c r="D1173" s="1088">
        <v>2</v>
      </c>
      <c r="E1173" s="1087" t="s">
        <v>2418</v>
      </c>
      <c r="F1173" s="1087">
        <v>143</v>
      </c>
      <c r="G1173" s="1087" t="s">
        <v>711</v>
      </c>
      <c r="H1173" s="1089">
        <v>1</v>
      </c>
      <c r="I1173">
        <v>25402</v>
      </c>
      <c r="J1173">
        <v>1</v>
      </c>
      <c r="K1173">
        <v>2020</v>
      </c>
      <c r="L1173" s="1090">
        <v>2</v>
      </c>
      <c r="M1173" s="1090">
        <v>2</v>
      </c>
      <c r="N1173" t="s">
        <v>2419</v>
      </c>
      <c r="O1173">
        <v>13</v>
      </c>
      <c r="P1173">
        <v>0</v>
      </c>
      <c r="Q1173">
        <v>0</v>
      </c>
      <c r="R1173">
        <v>0</v>
      </c>
      <c r="S1173">
        <v>0</v>
      </c>
      <c r="T1173">
        <v>0</v>
      </c>
      <c r="U1173" s="1091">
        <v>0</v>
      </c>
      <c r="V1173" s="1091">
        <v>928</v>
      </c>
    </row>
    <row r="1174" spans="1:22" x14ac:dyDescent="0.25">
      <c r="A1174">
        <v>4088200100</v>
      </c>
      <c r="B1174" s="1087">
        <v>2</v>
      </c>
      <c r="C1174" s="1087">
        <v>5</v>
      </c>
      <c r="D1174" s="1088">
        <v>2</v>
      </c>
      <c r="E1174" s="1087" t="s">
        <v>2418</v>
      </c>
      <c r="F1174" s="1087">
        <v>143</v>
      </c>
      <c r="G1174" s="1087" t="s">
        <v>711</v>
      </c>
      <c r="H1174" s="1089">
        <v>1</v>
      </c>
      <c r="I1174">
        <v>25402</v>
      </c>
      <c r="J1174">
        <v>1</v>
      </c>
      <c r="K1174">
        <v>2020</v>
      </c>
      <c r="L1174" s="1090">
        <v>2</v>
      </c>
      <c r="M1174" s="1090">
        <v>2</v>
      </c>
      <c r="N1174" t="s">
        <v>2419</v>
      </c>
      <c r="O1174">
        <v>13</v>
      </c>
      <c r="P1174">
        <v>0</v>
      </c>
      <c r="Q1174">
        <v>0</v>
      </c>
      <c r="R1174">
        <v>0</v>
      </c>
      <c r="S1174">
        <v>0</v>
      </c>
      <c r="T1174">
        <v>0</v>
      </c>
      <c r="U1174" s="1091">
        <v>928</v>
      </c>
      <c r="V1174" s="1091">
        <v>0</v>
      </c>
    </row>
    <row r="1175" spans="1:22" x14ac:dyDescent="0.25">
      <c r="A1175">
        <v>4088200100</v>
      </c>
      <c r="B1175" s="1087">
        <v>2</v>
      </c>
      <c r="C1175" s="1087">
        <v>5</v>
      </c>
      <c r="D1175" s="1088">
        <v>2</v>
      </c>
      <c r="E1175" s="1087" t="s">
        <v>2418</v>
      </c>
      <c r="F1175" s="1087">
        <v>143</v>
      </c>
      <c r="G1175" s="1087" t="s">
        <v>711</v>
      </c>
      <c r="H1175" s="1089">
        <v>1</v>
      </c>
      <c r="I1175">
        <v>25402</v>
      </c>
      <c r="J1175">
        <v>1</v>
      </c>
      <c r="K1175">
        <v>2020</v>
      </c>
      <c r="L1175" s="1090">
        <v>2</v>
      </c>
      <c r="M1175" s="1090">
        <v>2</v>
      </c>
      <c r="N1175" t="s">
        <v>2419</v>
      </c>
      <c r="O1175">
        <v>13</v>
      </c>
      <c r="P1175">
        <v>0</v>
      </c>
      <c r="Q1175">
        <v>0</v>
      </c>
      <c r="R1175">
        <v>0</v>
      </c>
      <c r="S1175">
        <v>0</v>
      </c>
      <c r="T1175">
        <v>0</v>
      </c>
      <c r="U1175" s="1091">
        <v>0</v>
      </c>
      <c r="V1175" s="1091">
        <v>0</v>
      </c>
    </row>
    <row r="1176" spans="1:22" x14ac:dyDescent="0.25">
      <c r="A1176">
        <v>4088200100</v>
      </c>
      <c r="B1176" s="1087">
        <v>2</v>
      </c>
      <c r="C1176" s="1087">
        <v>5</v>
      </c>
      <c r="D1176" s="1088">
        <v>2</v>
      </c>
      <c r="E1176" s="1087" t="s">
        <v>2418</v>
      </c>
      <c r="F1176" s="1087">
        <v>143</v>
      </c>
      <c r="G1176" s="1087" t="s">
        <v>711</v>
      </c>
      <c r="H1176" s="1089">
        <v>1</v>
      </c>
      <c r="I1176">
        <v>25402</v>
      </c>
      <c r="J1176">
        <v>1</v>
      </c>
      <c r="K1176">
        <v>2020</v>
      </c>
      <c r="L1176" s="1090">
        <v>2</v>
      </c>
      <c r="M1176" s="1090">
        <v>2</v>
      </c>
      <c r="N1176" t="s">
        <v>2419</v>
      </c>
      <c r="O1176">
        <v>13</v>
      </c>
      <c r="P1176">
        <v>0</v>
      </c>
      <c r="Q1176">
        <v>0</v>
      </c>
      <c r="R1176">
        <v>0</v>
      </c>
      <c r="S1176">
        <v>0</v>
      </c>
      <c r="T1176">
        <v>0</v>
      </c>
      <c r="U1176" s="1091">
        <v>0</v>
      </c>
      <c r="V1176" s="1091">
        <v>0</v>
      </c>
    </row>
    <row r="1177" spans="1:22" x14ac:dyDescent="0.25">
      <c r="A1177">
        <v>4088200100</v>
      </c>
      <c r="B1177" s="1087">
        <v>2</v>
      </c>
      <c r="C1177" s="1087">
        <v>5</v>
      </c>
      <c r="D1177" s="1088">
        <v>2</v>
      </c>
      <c r="E1177" s="1087" t="s">
        <v>2418</v>
      </c>
      <c r="F1177" s="1087">
        <v>143</v>
      </c>
      <c r="G1177" s="1087" t="s">
        <v>711</v>
      </c>
      <c r="H1177" s="1089">
        <v>1</v>
      </c>
      <c r="I1177">
        <v>25402</v>
      </c>
      <c r="J1177">
        <v>1</v>
      </c>
      <c r="K1177">
        <v>2020</v>
      </c>
      <c r="L1177" s="1090">
        <v>2</v>
      </c>
      <c r="M1177" s="1090">
        <v>2</v>
      </c>
      <c r="N1177" t="s">
        <v>2419</v>
      </c>
      <c r="O1177">
        <v>13</v>
      </c>
      <c r="P1177">
        <v>0</v>
      </c>
      <c r="Q1177">
        <v>0</v>
      </c>
      <c r="R1177">
        <v>0</v>
      </c>
      <c r="S1177">
        <v>928</v>
      </c>
      <c r="T1177">
        <v>928</v>
      </c>
      <c r="U1177" s="1091">
        <v>0</v>
      </c>
      <c r="V1177" s="1091">
        <v>0</v>
      </c>
    </row>
    <row r="1178" spans="1:22" x14ac:dyDescent="0.25">
      <c r="A1178">
        <v>4088200100</v>
      </c>
      <c r="B1178" s="1087">
        <v>2</v>
      </c>
      <c r="C1178" s="1087">
        <v>5</v>
      </c>
      <c r="D1178" s="1088">
        <v>2</v>
      </c>
      <c r="E1178" s="1087" t="s">
        <v>2418</v>
      </c>
      <c r="F1178" s="1087">
        <v>143</v>
      </c>
      <c r="G1178" s="1087" t="s">
        <v>711</v>
      </c>
      <c r="H1178" s="1089">
        <v>1</v>
      </c>
      <c r="I1178">
        <v>25402</v>
      </c>
      <c r="J1178">
        <v>1</v>
      </c>
      <c r="K1178">
        <v>2020</v>
      </c>
      <c r="L1178" s="1090">
        <v>2</v>
      </c>
      <c r="M1178" s="1090">
        <v>2</v>
      </c>
      <c r="N1178" t="s">
        <v>2419</v>
      </c>
      <c r="O1178">
        <v>13</v>
      </c>
      <c r="P1178">
        <v>0</v>
      </c>
      <c r="Q1178">
        <v>928</v>
      </c>
      <c r="R1178">
        <v>928</v>
      </c>
      <c r="S1178">
        <v>0</v>
      </c>
      <c r="T1178">
        <v>0</v>
      </c>
      <c r="U1178" s="1091">
        <v>0</v>
      </c>
      <c r="V1178" s="1091">
        <v>0</v>
      </c>
    </row>
    <row r="1179" spans="1:22" x14ac:dyDescent="0.25">
      <c r="A1179">
        <v>4088200100</v>
      </c>
      <c r="B1179" s="1087">
        <v>2</v>
      </c>
      <c r="C1179" s="1087">
        <v>5</v>
      </c>
      <c r="D1179" s="1088">
        <v>2</v>
      </c>
      <c r="E1179" s="1087" t="s">
        <v>2418</v>
      </c>
      <c r="F1179" s="1087">
        <v>143</v>
      </c>
      <c r="G1179" s="1087" t="s">
        <v>711</v>
      </c>
      <c r="H1179" s="1089">
        <v>1</v>
      </c>
      <c r="I1179">
        <v>25402</v>
      </c>
      <c r="J1179">
        <v>1</v>
      </c>
      <c r="K1179">
        <v>2020</v>
      </c>
      <c r="L1179" s="1090">
        <v>2</v>
      </c>
      <c r="M1179" s="1090">
        <v>2</v>
      </c>
      <c r="N1179" t="s">
        <v>2419</v>
      </c>
      <c r="O1179">
        <v>13</v>
      </c>
      <c r="P1179">
        <v>0</v>
      </c>
      <c r="Q1179">
        <v>0</v>
      </c>
      <c r="R1179">
        <v>0</v>
      </c>
      <c r="S1179">
        <v>0</v>
      </c>
      <c r="T1179">
        <v>0</v>
      </c>
      <c r="U1179" s="1091">
        <v>0</v>
      </c>
      <c r="V1179" s="1091">
        <v>1276</v>
      </c>
    </row>
    <row r="1180" spans="1:22" x14ac:dyDescent="0.25">
      <c r="A1180">
        <v>4088200100</v>
      </c>
      <c r="B1180" s="1087">
        <v>2</v>
      </c>
      <c r="C1180" s="1087">
        <v>5</v>
      </c>
      <c r="D1180" s="1088">
        <v>2</v>
      </c>
      <c r="E1180" s="1087" t="s">
        <v>2418</v>
      </c>
      <c r="F1180" s="1087">
        <v>143</v>
      </c>
      <c r="G1180" s="1087" t="s">
        <v>711</v>
      </c>
      <c r="H1180" s="1089">
        <v>1</v>
      </c>
      <c r="I1180">
        <v>25402</v>
      </c>
      <c r="J1180">
        <v>1</v>
      </c>
      <c r="K1180">
        <v>2020</v>
      </c>
      <c r="L1180" s="1090">
        <v>2</v>
      </c>
      <c r="M1180" s="1090">
        <v>2</v>
      </c>
      <c r="N1180" t="s">
        <v>2419</v>
      </c>
      <c r="O1180">
        <v>13</v>
      </c>
      <c r="P1180">
        <v>0</v>
      </c>
      <c r="Q1180">
        <v>0</v>
      </c>
      <c r="R1180">
        <v>0</v>
      </c>
      <c r="S1180">
        <v>0</v>
      </c>
      <c r="T1180">
        <v>0</v>
      </c>
      <c r="U1180" s="1091">
        <v>1276</v>
      </c>
      <c r="V1180" s="1091">
        <v>0</v>
      </c>
    </row>
    <row r="1181" spans="1:22" x14ac:dyDescent="0.25">
      <c r="A1181">
        <v>4088200100</v>
      </c>
      <c r="B1181" s="1087">
        <v>2</v>
      </c>
      <c r="C1181" s="1087">
        <v>5</v>
      </c>
      <c r="D1181" s="1088">
        <v>2</v>
      </c>
      <c r="E1181" s="1087" t="s">
        <v>2418</v>
      </c>
      <c r="F1181" s="1087">
        <v>143</v>
      </c>
      <c r="G1181" s="1087" t="s">
        <v>711</v>
      </c>
      <c r="H1181" s="1089">
        <v>1</v>
      </c>
      <c r="I1181">
        <v>25402</v>
      </c>
      <c r="J1181">
        <v>1</v>
      </c>
      <c r="K1181">
        <v>2020</v>
      </c>
      <c r="L1181" s="1090">
        <v>2</v>
      </c>
      <c r="M1181" s="1090">
        <v>2</v>
      </c>
      <c r="N1181" t="s">
        <v>2419</v>
      </c>
      <c r="O1181">
        <v>13</v>
      </c>
      <c r="P1181">
        <v>0</v>
      </c>
      <c r="Q1181">
        <v>0</v>
      </c>
      <c r="R1181">
        <v>0</v>
      </c>
      <c r="S1181">
        <v>0</v>
      </c>
      <c r="T1181">
        <v>0</v>
      </c>
      <c r="U1181" s="1091">
        <v>0</v>
      </c>
      <c r="V1181" s="1091">
        <v>0</v>
      </c>
    </row>
    <row r="1182" spans="1:22" x14ac:dyDescent="0.25">
      <c r="A1182">
        <v>4088200100</v>
      </c>
      <c r="B1182" s="1087">
        <v>2</v>
      </c>
      <c r="C1182" s="1087">
        <v>5</v>
      </c>
      <c r="D1182" s="1088">
        <v>2</v>
      </c>
      <c r="E1182" s="1087" t="s">
        <v>2418</v>
      </c>
      <c r="F1182" s="1087">
        <v>143</v>
      </c>
      <c r="G1182" s="1087" t="s">
        <v>711</v>
      </c>
      <c r="H1182" s="1089">
        <v>1</v>
      </c>
      <c r="I1182">
        <v>25402</v>
      </c>
      <c r="J1182">
        <v>1</v>
      </c>
      <c r="K1182">
        <v>2020</v>
      </c>
      <c r="L1182" s="1090">
        <v>2</v>
      </c>
      <c r="M1182" s="1090">
        <v>2</v>
      </c>
      <c r="N1182" t="s">
        <v>2419</v>
      </c>
      <c r="O1182">
        <v>13</v>
      </c>
      <c r="P1182">
        <v>0</v>
      </c>
      <c r="Q1182">
        <v>0</v>
      </c>
      <c r="R1182">
        <v>0</v>
      </c>
      <c r="S1182">
        <v>0</v>
      </c>
      <c r="T1182">
        <v>0</v>
      </c>
      <c r="U1182" s="1091">
        <v>0</v>
      </c>
      <c r="V1182" s="1091">
        <v>0</v>
      </c>
    </row>
    <row r="1183" spans="1:22" x14ac:dyDescent="0.25">
      <c r="A1183">
        <v>4088200100</v>
      </c>
      <c r="B1183" s="1087">
        <v>2</v>
      </c>
      <c r="C1183" s="1087">
        <v>5</v>
      </c>
      <c r="D1183" s="1088">
        <v>2</v>
      </c>
      <c r="E1183" s="1087" t="s">
        <v>2418</v>
      </c>
      <c r="F1183" s="1087">
        <v>143</v>
      </c>
      <c r="G1183" s="1087" t="s">
        <v>711</v>
      </c>
      <c r="H1183" s="1089">
        <v>1</v>
      </c>
      <c r="I1183">
        <v>25402</v>
      </c>
      <c r="J1183">
        <v>1</v>
      </c>
      <c r="K1183">
        <v>2020</v>
      </c>
      <c r="L1183" s="1090">
        <v>2</v>
      </c>
      <c r="M1183" s="1090">
        <v>2</v>
      </c>
      <c r="N1183" t="s">
        <v>2419</v>
      </c>
      <c r="O1183">
        <v>13</v>
      </c>
      <c r="P1183">
        <v>0</v>
      </c>
      <c r="Q1183">
        <v>0</v>
      </c>
      <c r="R1183">
        <v>0</v>
      </c>
      <c r="S1183">
        <v>1276</v>
      </c>
      <c r="T1183">
        <v>1276</v>
      </c>
      <c r="U1183" s="1091">
        <v>0</v>
      </c>
      <c r="V1183" s="1091">
        <v>0</v>
      </c>
    </row>
    <row r="1184" spans="1:22" x14ac:dyDescent="0.25">
      <c r="A1184">
        <v>4088200100</v>
      </c>
      <c r="B1184" s="1087">
        <v>2</v>
      </c>
      <c r="C1184" s="1087">
        <v>5</v>
      </c>
      <c r="D1184" s="1088">
        <v>2</v>
      </c>
      <c r="E1184" s="1087" t="s">
        <v>2418</v>
      </c>
      <c r="F1184" s="1087">
        <v>143</v>
      </c>
      <c r="G1184" s="1087" t="s">
        <v>711</v>
      </c>
      <c r="H1184" s="1089">
        <v>1</v>
      </c>
      <c r="I1184">
        <v>25402</v>
      </c>
      <c r="J1184">
        <v>1</v>
      </c>
      <c r="K1184">
        <v>2020</v>
      </c>
      <c r="L1184" s="1090">
        <v>2</v>
      </c>
      <c r="M1184" s="1090">
        <v>2</v>
      </c>
      <c r="N1184" t="s">
        <v>2419</v>
      </c>
      <c r="O1184">
        <v>13</v>
      </c>
      <c r="P1184">
        <v>0</v>
      </c>
      <c r="Q1184">
        <v>1276</v>
      </c>
      <c r="R1184">
        <v>1276</v>
      </c>
      <c r="S1184">
        <v>0</v>
      </c>
      <c r="T1184">
        <v>0</v>
      </c>
      <c r="U1184" s="1091">
        <v>0</v>
      </c>
      <c r="V1184" s="1091">
        <v>0</v>
      </c>
    </row>
    <row r="1185" spans="1:22" x14ac:dyDescent="0.25">
      <c r="A1185">
        <v>4088200100</v>
      </c>
      <c r="B1185" s="1087">
        <v>2</v>
      </c>
      <c r="C1185" s="1087">
        <v>5</v>
      </c>
      <c r="D1185" s="1088">
        <v>2</v>
      </c>
      <c r="E1185" s="1087" t="s">
        <v>2418</v>
      </c>
      <c r="F1185" s="1087">
        <v>143</v>
      </c>
      <c r="G1185" s="1087" t="s">
        <v>711</v>
      </c>
      <c r="H1185" s="1089">
        <v>1</v>
      </c>
      <c r="I1185">
        <v>25402</v>
      </c>
      <c r="J1185">
        <v>1</v>
      </c>
      <c r="K1185">
        <v>2020</v>
      </c>
      <c r="L1185" s="1090">
        <v>2</v>
      </c>
      <c r="M1185" s="1090">
        <v>2</v>
      </c>
      <c r="N1185" t="s">
        <v>2419</v>
      </c>
      <c r="O1185">
        <v>13</v>
      </c>
      <c r="P1185">
        <v>0</v>
      </c>
      <c r="Q1185">
        <v>0</v>
      </c>
      <c r="R1185">
        <v>0</v>
      </c>
      <c r="S1185">
        <v>0</v>
      </c>
      <c r="T1185">
        <v>0</v>
      </c>
      <c r="U1185" s="1091">
        <v>0</v>
      </c>
      <c r="V1185" s="1091">
        <v>1136.8</v>
      </c>
    </row>
    <row r="1186" spans="1:22" x14ac:dyDescent="0.25">
      <c r="A1186">
        <v>4088200100</v>
      </c>
      <c r="B1186" s="1087">
        <v>2</v>
      </c>
      <c r="C1186" s="1087">
        <v>5</v>
      </c>
      <c r="D1186" s="1088">
        <v>2</v>
      </c>
      <c r="E1186" s="1087" t="s">
        <v>2418</v>
      </c>
      <c r="F1186" s="1087">
        <v>143</v>
      </c>
      <c r="G1186" s="1087" t="s">
        <v>711</v>
      </c>
      <c r="H1186" s="1089">
        <v>1</v>
      </c>
      <c r="I1186">
        <v>25402</v>
      </c>
      <c r="J1186">
        <v>1</v>
      </c>
      <c r="K1186">
        <v>2020</v>
      </c>
      <c r="L1186" s="1090">
        <v>2</v>
      </c>
      <c r="M1186" s="1090">
        <v>2</v>
      </c>
      <c r="N1186" t="s">
        <v>2419</v>
      </c>
      <c r="O1186">
        <v>13</v>
      </c>
      <c r="P1186">
        <v>0</v>
      </c>
      <c r="Q1186">
        <v>0</v>
      </c>
      <c r="R1186">
        <v>0</v>
      </c>
      <c r="S1186">
        <v>0</v>
      </c>
      <c r="T1186">
        <v>0</v>
      </c>
      <c r="U1186" s="1091">
        <v>1136.8</v>
      </c>
      <c r="V1186" s="1091">
        <v>0</v>
      </c>
    </row>
    <row r="1187" spans="1:22" x14ac:dyDescent="0.25">
      <c r="A1187">
        <v>4088200100</v>
      </c>
      <c r="B1187" s="1087">
        <v>2</v>
      </c>
      <c r="C1187" s="1087">
        <v>5</v>
      </c>
      <c r="D1187" s="1088">
        <v>2</v>
      </c>
      <c r="E1187" s="1087" t="s">
        <v>2418</v>
      </c>
      <c r="F1187" s="1087">
        <v>143</v>
      </c>
      <c r="G1187" s="1087" t="s">
        <v>711</v>
      </c>
      <c r="H1187" s="1089">
        <v>1</v>
      </c>
      <c r="I1187">
        <v>25402</v>
      </c>
      <c r="J1187">
        <v>1</v>
      </c>
      <c r="K1187">
        <v>2020</v>
      </c>
      <c r="L1187" s="1090">
        <v>2</v>
      </c>
      <c r="M1187" s="1090">
        <v>2</v>
      </c>
      <c r="N1187" t="s">
        <v>2419</v>
      </c>
      <c r="O1187">
        <v>13</v>
      </c>
      <c r="P1187">
        <v>0</v>
      </c>
      <c r="Q1187">
        <v>0</v>
      </c>
      <c r="R1187">
        <v>0</v>
      </c>
      <c r="S1187">
        <v>0</v>
      </c>
      <c r="T1187">
        <v>0</v>
      </c>
      <c r="U1187" s="1091">
        <v>0</v>
      </c>
      <c r="V1187" s="1091">
        <v>0</v>
      </c>
    </row>
    <row r="1188" spans="1:22" x14ac:dyDescent="0.25">
      <c r="A1188">
        <v>4088200100</v>
      </c>
      <c r="B1188" s="1087">
        <v>2</v>
      </c>
      <c r="C1188" s="1087">
        <v>5</v>
      </c>
      <c r="D1188" s="1088">
        <v>2</v>
      </c>
      <c r="E1188" s="1087" t="s">
        <v>2418</v>
      </c>
      <c r="F1188" s="1087">
        <v>143</v>
      </c>
      <c r="G1188" s="1087" t="s">
        <v>711</v>
      </c>
      <c r="H1188" s="1089">
        <v>1</v>
      </c>
      <c r="I1188">
        <v>25402</v>
      </c>
      <c r="J1188">
        <v>1</v>
      </c>
      <c r="K1188">
        <v>2020</v>
      </c>
      <c r="L1188" s="1090">
        <v>2</v>
      </c>
      <c r="M1188" s="1090">
        <v>2</v>
      </c>
      <c r="N1188" t="s">
        <v>2419</v>
      </c>
      <c r="O1188">
        <v>13</v>
      </c>
      <c r="P1188">
        <v>0</v>
      </c>
      <c r="Q1188">
        <v>0</v>
      </c>
      <c r="R1188">
        <v>0</v>
      </c>
      <c r="S1188">
        <v>0</v>
      </c>
      <c r="T1188">
        <v>0</v>
      </c>
      <c r="U1188" s="1091">
        <v>0</v>
      </c>
      <c r="V1188" s="1091">
        <v>0</v>
      </c>
    </row>
    <row r="1189" spans="1:22" x14ac:dyDescent="0.25">
      <c r="A1189">
        <v>4088200100</v>
      </c>
      <c r="B1189" s="1087">
        <v>2</v>
      </c>
      <c r="C1189" s="1087">
        <v>5</v>
      </c>
      <c r="D1189" s="1088">
        <v>2</v>
      </c>
      <c r="E1189" s="1087" t="s">
        <v>2418</v>
      </c>
      <c r="F1189" s="1087">
        <v>143</v>
      </c>
      <c r="G1189" s="1087" t="s">
        <v>711</v>
      </c>
      <c r="H1189" s="1089">
        <v>1</v>
      </c>
      <c r="I1189">
        <v>25402</v>
      </c>
      <c r="J1189">
        <v>1</v>
      </c>
      <c r="K1189">
        <v>2020</v>
      </c>
      <c r="L1189" s="1090">
        <v>2</v>
      </c>
      <c r="M1189" s="1090">
        <v>2</v>
      </c>
      <c r="N1189" t="s">
        <v>2419</v>
      </c>
      <c r="O1189">
        <v>13</v>
      </c>
      <c r="P1189">
        <v>0</v>
      </c>
      <c r="Q1189">
        <v>0</v>
      </c>
      <c r="R1189">
        <v>0</v>
      </c>
      <c r="S1189">
        <v>1136.8</v>
      </c>
      <c r="T1189">
        <v>1136.8</v>
      </c>
      <c r="U1189" s="1091">
        <v>0</v>
      </c>
      <c r="V1189" s="1091">
        <v>0</v>
      </c>
    </row>
    <row r="1190" spans="1:22" x14ac:dyDescent="0.25">
      <c r="A1190">
        <v>4088200100</v>
      </c>
      <c r="B1190" s="1087">
        <v>2</v>
      </c>
      <c r="C1190" s="1087">
        <v>5</v>
      </c>
      <c r="D1190" s="1088">
        <v>2</v>
      </c>
      <c r="E1190" s="1087" t="s">
        <v>2418</v>
      </c>
      <c r="F1190" s="1087">
        <v>143</v>
      </c>
      <c r="G1190" s="1087" t="s">
        <v>711</v>
      </c>
      <c r="H1190" s="1089">
        <v>1</v>
      </c>
      <c r="I1190">
        <v>25402</v>
      </c>
      <c r="J1190">
        <v>1</v>
      </c>
      <c r="K1190">
        <v>2020</v>
      </c>
      <c r="L1190" s="1090">
        <v>2</v>
      </c>
      <c r="M1190" s="1090">
        <v>2</v>
      </c>
      <c r="N1190" t="s">
        <v>2419</v>
      </c>
      <c r="O1190">
        <v>13</v>
      </c>
      <c r="P1190">
        <v>0</v>
      </c>
      <c r="Q1190">
        <v>1136.8</v>
      </c>
      <c r="R1190">
        <v>1136.8</v>
      </c>
      <c r="S1190">
        <v>0</v>
      </c>
      <c r="T1190">
        <v>0</v>
      </c>
      <c r="U1190" s="1091">
        <v>0</v>
      </c>
      <c r="V1190" s="1091">
        <v>0</v>
      </c>
    </row>
    <row r="1191" spans="1:22" x14ac:dyDescent="0.25">
      <c r="A1191">
        <v>4088200100</v>
      </c>
      <c r="B1191" s="1087">
        <v>2</v>
      </c>
      <c r="C1191" s="1087">
        <v>5</v>
      </c>
      <c r="D1191" s="1088">
        <v>2</v>
      </c>
      <c r="E1191" s="1087" t="s">
        <v>2418</v>
      </c>
      <c r="F1191" s="1087">
        <v>143</v>
      </c>
      <c r="G1191" s="1087" t="s">
        <v>711</v>
      </c>
      <c r="H1191" s="1089">
        <v>1</v>
      </c>
      <c r="I1191">
        <v>25402</v>
      </c>
      <c r="J1191">
        <v>1</v>
      </c>
      <c r="K1191">
        <v>2020</v>
      </c>
      <c r="L1191" s="1090">
        <v>2</v>
      </c>
      <c r="M1191" s="1090">
        <v>2</v>
      </c>
      <c r="N1191" t="s">
        <v>2419</v>
      </c>
      <c r="O1191">
        <v>13</v>
      </c>
      <c r="P1191">
        <v>0</v>
      </c>
      <c r="Q1191">
        <v>0</v>
      </c>
      <c r="R1191">
        <v>0</v>
      </c>
      <c r="S1191">
        <v>0</v>
      </c>
      <c r="T1191">
        <v>0</v>
      </c>
      <c r="U1191" s="1091">
        <v>0</v>
      </c>
      <c r="V1191" s="1091">
        <v>1136.8</v>
      </c>
    </row>
    <row r="1192" spans="1:22" x14ac:dyDescent="0.25">
      <c r="A1192">
        <v>4088200100</v>
      </c>
      <c r="B1192" s="1087">
        <v>2</v>
      </c>
      <c r="C1192" s="1087">
        <v>5</v>
      </c>
      <c r="D1192" s="1088">
        <v>2</v>
      </c>
      <c r="E1192" s="1087" t="s">
        <v>2418</v>
      </c>
      <c r="F1192" s="1087">
        <v>143</v>
      </c>
      <c r="G1192" s="1087" t="s">
        <v>711</v>
      </c>
      <c r="H1192" s="1089">
        <v>1</v>
      </c>
      <c r="I1192">
        <v>25402</v>
      </c>
      <c r="J1192">
        <v>1</v>
      </c>
      <c r="K1192">
        <v>2020</v>
      </c>
      <c r="L1192" s="1090">
        <v>2</v>
      </c>
      <c r="M1192" s="1090">
        <v>2</v>
      </c>
      <c r="N1192" t="s">
        <v>2419</v>
      </c>
      <c r="O1192">
        <v>13</v>
      </c>
      <c r="P1192">
        <v>0</v>
      </c>
      <c r="Q1192">
        <v>0</v>
      </c>
      <c r="R1192">
        <v>0</v>
      </c>
      <c r="S1192">
        <v>0</v>
      </c>
      <c r="T1192">
        <v>0</v>
      </c>
      <c r="U1192" s="1091">
        <v>1136.8</v>
      </c>
      <c r="V1192" s="1091">
        <v>0</v>
      </c>
    </row>
    <row r="1193" spans="1:22" x14ac:dyDescent="0.25">
      <c r="A1193">
        <v>4088200100</v>
      </c>
      <c r="B1193" s="1087">
        <v>2</v>
      </c>
      <c r="C1193" s="1087">
        <v>5</v>
      </c>
      <c r="D1193" s="1088">
        <v>2</v>
      </c>
      <c r="E1193" s="1087" t="s">
        <v>2418</v>
      </c>
      <c r="F1193" s="1087">
        <v>143</v>
      </c>
      <c r="G1193" s="1087" t="s">
        <v>711</v>
      </c>
      <c r="H1193" s="1089">
        <v>1</v>
      </c>
      <c r="I1193">
        <v>25402</v>
      </c>
      <c r="J1193">
        <v>1</v>
      </c>
      <c r="K1193">
        <v>2020</v>
      </c>
      <c r="L1193" s="1090">
        <v>2</v>
      </c>
      <c r="M1193" s="1090">
        <v>2</v>
      </c>
      <c r="N1193" t="s">
        <v>2419</v>
      </c>
      <c r="O1193">
        <v>13</v>
      </c>
      <c r="P1193">
        <v>0</v>
      </c>
      <c r="Q1193">
        <v>0</v>
      </c>
      <c r="R1193">
        <v>0</v>
      </c>
      <c r="S1193">
        <v>0</v>
      </c>
      <c r="T1193">
        <v>0</v>
      </c>
      <c r="U1193" s="1091">
        <v>0</v>
      </c>
      <c r="V1193" s="1091">
        <v>0</v>
      </c>
    </row>
    <row r="1194" spans="1:22" x14ac:dyDescent="0.25">
      <c r="A1194">
        <v>4088200100</v>
      </c>
      <c r="B1194" s="1087">
        <v>2</v>
      </c>
      <c r="C1194" s="1087">
        <v>5</v>
      </c>
      <c r="D1194" s="1088">
        <v>2</v>
      </c>
      <c r="E1194" s="1087" t="s">
        <v>2418</v>
      </c>
      <c r="F1194" s="1087">
        <v>143</v>
      </c>
      <c r="G1194" s="1087" t="s">
        <v>711</v>
      </c>
      <c r="H1194" s="1089">
        <v>1</v>
      </c>
      <c r="I1194">
        <v>25402</v>
      </c>
      <c r="J1194">
        <v>1</v>
      </c>
      <c r="K1194">
        <v>2020</v>
      </c>
      <c r="L1194" s="1090">
        <v>2</v>
      </c>
      <c r="M1194" s="1090">
        <v>2</v>
      </c>
      <c r="N1194" t="s">
        <v>2419</v>
      </c>
      <c r="O1194">
        <v>13</v>
      </c>
      <c r="P1194">
        <v>0</v>
      </c>
      <c r="Q1194">
        <v>0</v>
      </c>
      <c r="R1194">
        <v>0</v>
      </c>
      <c r="S1194">
        <v>0</v>
      </c>
      <c r="T1194">
        <v>0</v>
      </c>
      <c r="U1194" s="1091">
        <v>0</v>
      </c>
      <c r="V1194" s="1091">
        <v>0</v>
      </c>
    </row>
    <row r="1195" spans="1:22" x14ac:dyDescent="0.25">
      <c r="A1195">
        <v>4088200100</v>
      </c>
      <c r="B1195" s="1087">
        <v>2</v>
      </c>
      <c r="C1195" s="1087">
        <v>5</v>
      </c>
      <c r="D1195" s="1088">
        <v>2</v>
      </c>
      <c r="E1195" s="1087" t="s">
        <v>2418</v>
      </c>
      <c r="F1195" s="1087">
        <v>143</v>
      </c>
      <c r="G1195" s="1087" t="s">
        <v>711</v>
      </c>
      <c r="H1195" s="1089">
        <v>1</v>
      </c>
      <c r="I1195">
        <v>25402</v>
      </c>
      <c r="J1195">
        <v>1</v>
      </c>
      <c r="K1195">
        <v>2020</v>
      </c>
      <c r="L1195" s="1090">
        <v>2</v>
      </c>
      <c r="M1195" s="1090">
        <v>2</v>
      </c>
      <c r="N1195" t="s">
        <v>2419</v>
      </c>
      <c r="O1195">
        <v>13</v>
      </c>
      <c r="P1195">
        <v>0</v>
      </c>
      <c r="Q1195">
        <v>0</v>
      </c>
      <c r="R1195">
        <v>0</v>
      </c>
      <c r="S1195">
        <v>1136.8</v>
      </c>
      <c r="T1195">
        <v>1136.8</v>
      </c>
      <c r="U1195" s="1091">
        <v>0</v>
      </c>
      <c r="V1195" s="1091">
        <v>0</v>
      </c>
    </row>
    <row r="1196" spans="1:22" x14ac:dyDescent="0.25">
      <c r="A1196">
        <v>4088200100</v>
      </c>
      <c r="B1196" s="1087">
        <v>2</v>
      </c>
      <c r="C1196" s="1087">
        <v>5</v>
      </c>
      <c r="D1196" s="1088">
        <v>2</v>
      </c>
      <c r="E1196" s="1087" t="s">
        <v>2418</v>
      </c>
      <c r="F1196" s="1087">
        <v>143</v>
      </c>
      <c r="G1196" s="1087" t="s">
        <v>711</v>
      </c>
      <c r="H1196" s="1089">
        <v>1</v>
      </c>
      <c r="I1196">
        <v>25402</v>
      </c>
      <c r="J1196">
        <v>1</v>
      </c>
      <c r="K1196">
        <v>2020</v>
      </c>
      <c r="L1196" s="1090">
        <v>2</v>
      </c>
      <c r="M1196" s="1090">
        <v>2</v>
      </c>
      <c r="N1196" t="s">
        <v>2419</v>
      </c>
      <c r="O1196">
        <v>13</v>
      </c>
      <c r="P1196">
        <v>0</v>
      </c>
      <c r="Q1196">
        <v>1136.8</v>
      </c>
      <c r="R1196">
        <v>1136.8</v>
      </c>
      <c r="S1196">
        <v>0</v>
      </c>
      <c r="T1196">
        <v>0</v>
      </c>
      <c r="U1196" s="1091">
        <v>0</v>
      </c>
      <c r="V1196" s="1091">
        <v>0</v>
      </c>
    </row>
    <row r="1197" spans="1:22" x14ac:dyDescent="0.25">
      <c r="A1197">
        <v>4088200100</v>
      </c>
      <c r="B1197" s="1087">
        <v>2</v>
      </c>
      <c r="C1197" s="1087">
        <v>5</v>
      </c>
      <c r="D1197" s="1088">
        <v>2</v>
      </c>
      <c r="E1197" s="1087" t="s">
        <v>2418</v>
      </c>
      <c r="F1197" s="1087">
        <v>143</v>
      </c>
      <c r="G1197" s="1087" t="s">
        <v>711</v>
      </c>
      <c r="H1197" s="1089">
        <v>1</v>
      </c>
      <c r="I1197">
        <v>25402</v>
      </c>
      <c r="J1197">
        <v>1</v>
      </c>
      <c r="K1197">
        <v>2020</v>
      </c>
      <c r="L1197" s="1090">
        <v>2</v>
      </c>
      <c r="M1197" s="1090">
        <v>2</v>
      </c>
      <c r="N1197" t="s">
        <v>2419</v>
      </c>
      <c r="O1197">
        <v>13</v>
      </c>
      <c r="P1197">
        <v>0</v>
      </c>
      <c r="Q1197">
        <v>0</v>
      </c>
      <c r="R1197">
        <v>0</v>
      </c>
      <c r="S1197">
        <v>0</v>
      </c>
      <c r="T1197">
        <v>0</v>
      </c>
      <c r="U1197" s="1091">
        <v>0</v>
      </c>
      <c r="V1197" s="1091">
        <v>1345.6</v>
      </c>
    </row>
    <row r="1198" spans="1:22" x14ac:dyDescent="0.25">
      <c r="A1198">
        <v>4088200100</v>
      </c>
      <c r="B1198" s="1087">
        <v>2</v>
      </c>
      <c r="C1198" s="1087">
        <v>5</v>
      </c>
      <c r="D1198" s="1088">
        <v>2</v>
      </c>
      <c r="E1198" s="1087" t="s">
        <v>2418</v>
      </c>
      <c r="F1198" s="1087">
        <v>143</v>
      </c>
      <c r="G1198" s="1087" t="s">
        <v>711</v>
      </c>
      <c r="H1198" s="1089">
        <v>1</v>
      </c>
      <c r="I1198">
        <v>25402</v>
      </c>
      <c r="J1198">
        <v>1</v>
      </c>
      <c r="K1198">
        <v>2020</v>
      </c>
      <c r="L1198" s="1090">
        <v>2</v>
      </c>
      <c r="M1198" s="1090">
        <v>2</v>
      </c>
      <c r="N1198" t="s">
        <v>2419</v>
      </c>
      <c r="O1198">
        <v>13</v>
      </c>
      <c r="P1198">
        <v>0</v>
      </c>
      <c r="Q1198">
        <v>0</v>
      </c>
      <c r="R1198">
        <v>0</v>
      </c>
      <c r="S1198">
        <v>0</v>
      </c>
      <c r="T1198">
        <v>0</v>
      </c>
      <c r="U1198" s="1091">
        <v>1345.6</v>
      </c>
      <c r="V1198" s="1091">
        <v>0</v>
      </c>
    </row>
    <row r="1199" spans="1:22" x14ac:dyDescent="0.25">
      <c r="A1199">
        <v>4088200100</v>
      </c>
      <c r="B1199" s="1087">
        <v>2</v>
      </c>
      <c r="C1199" s="1087">
        <v>5</v>
      </c>
      <c r="D1199" s="1088">
        <v>2</v>
      </c>
      <c r="E1199" s="1087" t="s">
        <v>2418</v>
      </c>
      <c r="F1199" s="1087">
        <v>143</v>
      </c>
      <c r="G1199" s="1087" t="s">
        <v>711</v>
      </c>
      <c r="H1199" s="1089">
        <v>1</v>
      </c>
      <c r="I1199">
        <v>25402</v>
      </c>
      <c r="J1199">
        <v>1</v>
      </c>
      <c r="K1199">
        <v>2020</v>
      </c>
      <c r="L1199" s="1090">
        <v>2</v>
      </c>
      <c r="M1199" s="1090">
        <v>2</v>
      </c>
      <c r="N1199" t="s">
        <v>2419</v>
      </c>
      <c r="O1199">
        <v>13</v>
      </c>
      <c r="P1199">
        <v>0</v>
      </c>
      <c r="Q1199">
        <v>0</v>
      </c>
      <c r="R1199">
        <v>0</v>
      </c>
      <c r="S1199">
        <v>0</v>
      </c>
      <c r="T1199">
        <v>0</v>
      </c>
      <c r="U1199" s="1091">
        <v>0</v>
      </c>
      <c r="V1199" s="1091">
        <v>0</v>
      </c>
    </row>
    <row r="1200" spans="1:22" x14ac:dyDescent="0.25">
      <c r="A1200">
        <v>4088200100</v>
      </c>
      <c r="B1200" s="1087">
        <v>2</v>
      </c>
      <c r="C1200" s="1087">
        <v>5</v>
      </c>
      <c r="D1200" s="1088">
        <v>2</v>
      </c>
      <c r="E1200" s="1087" t="s">
        <v>2418</v>
      </c>
      <c r="F1200" s="1087">
        <v>143</v>
      </c>
      <c r="G1200" s="1087" t="s">
        <v>711</v>
      </c>
      <c r="H1200" s="1089">
        <v>1</v>
      </c>
      <c r="I1200">
        <v>25402</v>
      </c>
      <c r="J1200">
        <v>1</v>
      </c>
      <c r="K1200">
        <v>2020</v>
      </c>
      <c r="L1200" s="1090">
        <v>2</v>
      </c>
      <c r="M1200" s="1090">
        <v>2</v>
      </c>
      <c r="N1200" t="s">
        <v>2419</v>
      </c>
      <c r="O1200">
        <v>13</v>
      </c>
      <c r="P1200">
        <v>0</v>
      </c>
      <c r="Q1200">
        <v>0</v>
      </c>
      <c r="R1200">
        <v>0</v>
      </c>
      <c r="S1200">
        <v>0</v>
      </c>
      <c r="T1200">
        <v>0</v>
      </c>
      <c r="U1200" s="1091">
        <v>0</v>
      </c>
      <c r="V1200" s="1091">
        <v>0</v>
      </c>
    </row>
    <row r="1201" spans="1:22" x14ac:dyDescent="0.25">
      <c r="A1201">
        <v>4088200100</v>
      </c>
      <c r="B1201" s="1087">
        <v>2</v>
      </c>
      <c r="C1201" s="1087">
        <v>5</v>
      </c>
      <c r="D1201" s="1088">
        <v>2</v>
      </c>
      <c r="E1201" s="1087" t="s">
        <v>2418</v>
      </c>
      <c r="F1201" s="1087">
        <v>143</v>
      </c>
      <c r="G1201" s="1087" t="s">
        <v>711</v>
      </c>
      <c r="H1201" s="1089">
        <v>1</v>
      </c>
      <c r="I1201">
        <v>25402</v>
      </c>
      <c r="J1201">
        <v>1</v>
      </c>
      <c r="K1201">
        <v>2020</v>
      </c>
      <c r="L1201" s="1090">
        <v>2</v>
      </c>
      <c r="M1201" s="1090">
        <v>2</v>
      </c>
      <c r="N1201" t="s">
        <v>2419</v>
      </c>
      <c r="O1201">
        <v>13</v>
      </c>
      <c r="P1201">
        <v>0</v>
      </c>
      <c r="Q1201">
        <v>0</v>
      </c>
      <c r="R1201">
        <v>0</v>
      </c>
      <c r="S1201">
        <v>1345.6</v>
      </c>
      <c r="T1201">
        <v>1345.6</v>
      </c>
      <c r="U1201" s="1091">
        <v>0</v>
      </c>
      <c r="V1201" s="1091">
        <v>0</v>
      </c>
    </row>
    <row r="1202" spans="1:22" x14ac:dyDescent="0.25">
      <c r="A1202">
        <v>4088200100</v>
      </c>
      <c r="B1202" s="1087">
        <v>2</v>
      </c>
      <c r="C1202" s="1087">
        <v>5</v>
      </c>
      <c r="D1202" s="1088">
        <v>2</v>
      </c>
      <c r="E1202" s="1087" t="s">
        <v>2418</v>
      </c>
      <c r="F1202" s="1087">
        <v>143</v>
      </c>
      <c r="G1202" s="1087" t="s">
        <v>711</v>
      </c>
      <c r="H1202" s="1089">
        <v>1</v>
      </c>
      <c r="I1202">
        <v>25402</v>
      </c>
      <c r="J1202">
        <v>1</v>
      </c>
      <c r="K1202">
        <v>2020</v>
      </c>
      <c r="L1202" s="1090">
        <v>2</v>
      </c>
      <c r="M1202" s="1090">
        <v>2</v>
      </c>
      <c r="N1202" t="s">
        <v>2419</v>
      </c>
      <c r="O1202">
        <v>13</v>
      </c>
      <c r="P1202">
        <v>0</v>
      </c>
      <c r="Q1202">
        <v>1345.6</v>
      </c>
      <c r="R1202">
        <v>1345.6</v>
      </c>
      <c r="S1202">
        <v>0</v>
      </c>
      <c r="T1202">
        <v>0</v>
      </c>
      <c r="U1202" s="1091">
        <v>0</v>
      </c>
      <c r="V1202" s="1091">
        <v>0</v>
      </c>
    </row>
    <row r="1203" spans="1:22" x14ac:dyDescent="0.25">
      <c r="A1203">
        <v>4088200100</v>
      </c>
      <c r="B1203" s="1087">
        <v>2</v>
      </c>
      <c r="C1203" s="1087">
        <v>5</v>
      </c>
      <c r="D1203" s="1088">
        <v>2</v>
      </c>
      <c r="E1203" s="1087" t="s">
        <v>2418</v>
      </c>
      <c r="F1203" s="1087">
        <v>143</v>
      </c>
      <c r="G1203" s="1087" t="s">
        <v>711</v>
      </c>
      <c r="H1203" s="1089">
        <v>1</v>
      </c>
      <c r="I1203">
        <v>25402</v>
      </c>
      <c r="J1203">
        <v>1</v>
      </c>
      <c r="K1203">
        <v>2020</v>
      </c>
      <c r="L1203" s="1090">
        <v>2</v>
      </c>
      <c r="M1203" s="1090">
        <v>2</v>
      </c>
      <c r="N1203" t="s">
        <v>2419</v>
      </c>
      <c r="O1203">
        <v>13</v>
      </c>
      <c r="P1203">
        <v>0</v>
      </c>
      <c r="Q1203">
        <v>0</v>
      </c>
      <c r="R1203">
        <v>0</v>
      </c>
      <c r="S1203">
        <v>0</v>
      </c>
      <c r="T1203">
        <v>0</v>
      </c>
      <c r="U1203" s="1091">
        <v>0</v>
      </c>
      <c r="V1203" s="1091">
        <v>1136.8</v>
      </c>
    </row>
    <row r="1204" spans="1:22" x14ac:dyDescent="0.25">
      <c r="A1204">
        <v>4088200100</v>
      </c>
      <c r="B1204" s="1087">
        <v>2</v>
      </c>
      <c r="C1204" s="1087">
        <v>5</v>
      </c>
      <c r="D1204" s="1088">
        <v>2</v>
      </c>
      <c r="E1204" s="1087" t="s">
        <v>2418</v>
      </c>
      <c r="F1204" s="1087">
        <v>143</v>
      </c>
      <c r="G1204" s="1087" t="s">
        <v>711</v>
      </c>
      <c r="H1204" s="1089">
        <v>1</v>
      </c>
      <c r="I1204">
        <v>25402</v>
      </c>
      <c r="J1204">
        <v>1</v>
      </c>
      <c r="K1204">
        <v>2020</v>
      </c>
      <c r="L1204" s="1090">
        <v>2</v>
      </c>
      <c r="M1204" s="1090">
        <v>2</v>
      </c>
      <c r="N1204" t="s">
        <v>2419</v>
      </c>
      <c r="O1204">
        <v>13</v>
      </c>
      <c r="P1204">
        <v>0</v>
      </c>
      <c r="Q1204">
        <v>0</v>
      </c>
      <c r="R1204">
        <v>0</v>
      </c>
      <c r="S1204">
        <v>0</v>
      </c>
      <c r="T1204">
        <v>0</v>
      </c>
      <c r="U1204" s="1091">
        <v>1136.8</v>
      </c>
      <c r="V1204" s="1091">
        <v>0</v>
      </c>
    </row>
    <row r="1205" spans="1:22" x14ac:dyDescent="0.25">
      <c r="A1205">
        <v>4088200100</v>
      </c>
      <c r="B1205" s="1087">
        <v>2</v>
      </c>
      <c r="C1205" s="1087">
        <v>5</v>
      </c>
      <c r="D1205" s="1088">
        <v>2</v>
      </c>
      <c r="E1205" s="1087" t="s">
        <v>2418</v>
      </c>
      <c r="F1205" s="1087">
        <v>143</v>
      </c>
      <c r="G1205" s="1087" t="s">
        <v>711</v>
      </c>
      <c r="H1205" s="1089">
        <v>1</v>
      </c>
      <c r="I1205">
        <v>25402</v>
      </c>
      <c r="J1205">
        <v>1</v>
      </c>
      <c r="K1205">
        <v>2020</v>
      </c>
      <c r="L1205" s="1090">
        <v>2</v>
      </c>
      <c r="M1205" s="1090">
        <v>2</v>
      </c>
      <c r="N1205" t="s">
        <v>2419</v>
      </c>
      <c r="O1205">
        <v>13</v>
      </c>
      <c r="P1205">
        <v>0</v>
      </c>
      <c r="Q1205">
        <v>0</v>
      </c>
      <c r="R1205">
        <v>0</v>
      </c>
      <c r="S1205">
        <v>0</v>
      </c>
      <c r="T1205">
        <v>0</v>
      </c>
      <c r="U1205" s="1091">
        <v>0</v>
      </c>
      <c r="V1205" s="1091">
        <v>0</v>
      </c>
    </row>
    <row r="1206" spans="1:22" x14ac:dyDescent="0.25">
      <c r="A1206">
        <v>4088200100</v>
      </c>
      <c r="B1206" s="1087">
        <v>2</v>
      </c>
      <c r="C1206" s="1087">
        <v>5</v>
      </c>
      <c r="D1206" s="1088">
        <v>2</v>
      </c>
      <c r="E1206" s="1087" t="s">
        <v>2418</v>
      </c>
      <c r="F1206" s="1087">
        <v>143</v>
      </c>
      <c r="G1206" s="1087" t="s">
        <v>711</v>
      </c>
      <c r="H1206" s="1089">
        <v>1</v>
      </c>
      <c r="I1206">
        <v>25402</v>
      </c>
      <c r="J1206">
        <v>1</v>
      </c>
      <c r="K1206">
        <v>2020</v>
      </c>
      <c r="L1206" s="1090">
        <v>2</v>
      </c>
      <c r="M1206" s="1090">
        <v>2</v>
      </c>
      <c r="N1206" t="s">
        <v>2419</v>
      </c>
      <c r="O1206">
        <v>13</v>
      </c>
      <c r="P1206">
        <v>0</v>
      </c>
      <c r="Q1206">
        <v>0</v>
      </c>
      <c r="R1206">
        <v>0</v>
      </c>
      <c r="S1206">
        <v>0</v>
      </c>
      <c r="T1206">
        <v>0</v>
      </c>
      <c r="U1206" s="1091">
        <v>0</v>
      </c>
      <c r="V1206" s="1091">
        <v>0</v>
      </c>
    </row>
    <row r="1207" spans="1:22" x14ac:dyDescent="0.25">
      <c r="A1207">
        <v>4088200100</v>
      </c>
      <c r="B1207" s="1087">
        <v>2</v>
      </c>
      <c r="C1207" s="1087">
        <v>5</v>
      </c>
      <c r="D1207" s="1088">
        <v>2</v>
      </c>
      <c r="E1207" s="1087" t="s">
        <v>2418</v>
      </c>
      <c r="F1207" s="1087">
        <v>143</v>
      </c>
      <c r="G1207" s="1087" t="s">
        <v>711</v>
      </c>
      <c r="H1207" s="1089">
        <v>1</v>
      </c>
      <c r="I1207">
        <v>25402</v>
      </c>
      <c r="J1207">
        <v>1</v>
      </c>
      <c r="K1207">
        <v>2020</v>
      </c>
      <c r="L1207" s="1090">
        <v>2</v>
      </c>
      <c r="M1207" s="1090">
        <v>2</v>
      </c>
      <c r="N1207" t="s">
        <v>2419</v>
      </c>
      <c r="O1207">
        <v>13</v>
      </c>
      <c r="P1207">
        <v>0</v>
      </c>
      <c r="Q1207">
        <v>0</v>
      </c>
      <c r="R1207">
        <v>0</v>
      </c>
      <c r="S1207">
        <v>1136.8</v>
      </c>
      <c r="T1207">
        <v>1136.8</v>
      </c>
      <c r="U1207" s="1091">
        <v>0</v>
      </c>
      <c r="V1207" s="1091">
        <v>0</v>
      </c>
    </row>
    <row r="1208" spans="1:22" x14ac:dyDescent="0.25">
      <c r="A1208">
        <v>4088200100</v>
      </c>
      <c r="B1208" s="1087">
        <v>2</v>
      </c>
      <c r="C1208" s="1087">
        <v>5</v>
      </c>
      <c r="D1208" s="1088">
        <v>2</v>
      </c>
      <c r="E1208" s="1087" t="s">
        <v>2418</v>
      </c>
      <c r="F1208" s="1087">
        <v>143</v>
      </c>
      <c r="G1208" s="1087" t="s">
        <v>711</v>
      </c>
      <c r="H1208" s="1089">
        <v>1</v>
      </c>
      <c r="I1208">
        <v>25402</v>
      </c>
      <c r="J1208">
        <v>1</v>
      </c>
      <c r="K1208">
        <v>2020</v>
      </c>
      <c r="L1208" s="1090">
        <v>2</v>
      </c>
      <c r="M1208" s="1090">
        <v>2</v>
      </c>
      <c r="N1208" t="s">
        <v>2419</v>
      </c>
      <c r="O1208">
        <v>13</v>
      </c>
      <c r="P1208">
        <v>0</v>
      </c>
      <c r="Q1208">
        <v>1136.8</v>
      </c>
      <c r="R1208">
        <v>1136.8</v>
      </c>
      <c r="S1208">
        <v>0</v>
      </c>
      <c r="T1208">
        <v>0</v>
      </c>
      <c r="U1208" s="1091">
        <v>0</v>
      </c>
      <c r="V1208" s="1091">
        <v>0</v>
      </c>
    </row>
    <row r="1209" spans="1:22" x14ac:dyDescent="0.25">
      <c r="A1209">
        <v>4088200100</v>
      </c>
      <c r="B1209" s="1087">
        <v>2</v>
      </c>
      <c r="C1209" s="1087">
        <v>5</v>
      </c>
      <c r="D1209" s="1088">
        <v>2</v>
      </c>
      <c r="E1209" s="1087" t="s">
        <v>2418</v>
      </c>
      <c r="F1209" s="1087">
        <v>143</v>
      </c>
      <c r="G1209" s="1087" t="s">
        <v>711</v>
      </c>
      <c r="H1209" s="1089">
        <v>1</v>
      </c>
      <c r="I1209">
        <v>25402</v>
      </c>
      <c r="J1209">
        <v>1</v>
      </c>
      <c r="K1209">
        <v>2020</v>
      </c>
      <c r="L1209" s="1090">
        <v>2</v>
      </c>
      <c r="M1209" s="1090">
        <v>2</v>
      </c>
      <c r="N1209" t="s">
        <v>2419</v>
      </c>
      <c r="O1209">
        <v>13</v>
      </c>
      <c r="P1209">
        <v>0</v>
      </c>
      <c r="Q1209">
        <v>0</v>
      </c>
      <c r="R1209">
        <v>0</v>
      </c>
      <c r="S1209">
        <v>0</v>
      </c>
      <c r="T1209">
        <v>0</v>
      </c>
      <c r="U1209" s="1091">
        <v>0</v>
      </c>
      <c r="V1209" s="1091">
        <v>997.6</v>
      </c>
    </row>
    <row r="1210" spans="1:22" x14ac:dyDescent="0.25">
      <c r="A1210">
        <v>4088200100</v>
      </c>
      <c r="B1210" s="1087">
        <v>2</v>
      </c>
      <c r="C1210" s="1087">
        <v>5</v>
      </c>
      <c r="D1210" s="1088">
        <v>2</v>
      </c>
      <c r="E1210" s="1087" t="s">
        <v>2418</v>
      </c>
      <c r="F1210" s="1087">
        <v>143</v>
      </c>
      <c r="G1210" s="1087" t="s">
        <v>711</v>
      </c>
      <c r="H1210" s="1089">
        <v>1</v>
      </c>
      <c r="I1210">
        <v>25402</v>
      </c>
      <c r="J1210">
        <v>1</v>
      </c>
      <c r="K1210">
        <v>2020</v>
      </c>
      <c r="L1210" s="1090">
        <v>2</v>
      </c>
      <c r="M1210" s="1090">
        <v>2</v>
      </c>
      <c r="N1210" t="s">
        <v>2419</v>
      </c>
      <c r="O1210">
        <v>13</v>
      </c>
      <c r="P1210">
        <v>0</v>
      </c>
      <c r="Q1210">
        <v>0</v>
      </c>
      <c r="R1210">
        <v>0</v>
      </c>
      <c r="S1210">
        <v>0</v>
      </c>
      <c r="T1210">
        <v>0</v>
      </c>
      <c r="U1210" s="1091">
        <v>997.6</v>
      </c>
      <c r="V1210" s="1091">
        <v>0</v>
      </c>
    </row>
    <row r="1211" spans="1:22" x14ac:dyDescent="0.25">
      <c r="A1211">
        <v>4088200100</v>
      </c>
      <c r="B1211" s="1087">
        <v>2</v>
      </c>
      <c r="C1211" s="1087">
        <v>5</v>
      </c>
      <c r="D1211" s="1088">
        <v>2</v>
      </c>
      <c r="E1211" s="1087" t="s">
        <v>2418</v>
      </c>
      <c r="F1211" s="1087">
        <v>143</v>
      </c>
      <c r="G1211" s="1087" t="s">
        <v>711</v>
      </c>
      <c r="H1211" s="1089">
        <v>1</v>
      </c>
      <c r="I1211">
        <v>25402</v>
      </c>
      <c r="J1211">
        <v>1</v>
      </c>
      <c r="K1211">
        <v>2020</v>
      </c>
      <c r="L1211" s="1090">
        <v>2</v>
      </c>
      <c r="M1211" s="1090">
        <v>2</v>
      </c>
      <c r="N1211" t="s">
        <v>2419</v>
      </c>
      <c r="O1211">
        <v>13</v>
      </c>
      <c r="P1211">
        <v>0</v>
      </c>
      <c r="Q1211">
        <v>0</v>
      </c>
      <c r="R1211">
        <v>0</v>
      </c>
      <c r="S1211">
        <v>0</v>
      </c>
      <c r="T1211">
        <v>0</v>
      </c>
      <c r="U1211" s="1091">
        <v>0</v>
      </c>
      <c r="V1211" s="1091">
        <v>0</v>
      </c>
    </row>
    <row r="1212" spans="1:22" x14ac:dyDescent="0.25">
      <c r="A1212">
        <v>4088200100</v>
      </c>
      <c r="B1212" s="1087">
        <v>2</v>
      </c>
      <c r="C1212" s="1087">
        <v>5</v>
      </c>
      <c r="D1212" s="1088">
        <v>2</v>
      </c>
      <c r="E1212" s="1087" t="s">
        <v>2418</v>
      </c>
      <c r="F1212" s="1087">
        <v>143</v>
      </c>
      <c r="G1212" s="1087" t="s">
        <v>711</v>
      </c>
      <c r="H1212" s="1089">
        <v>1</v>
      </c>
      <c r="I1212">
        <v>25402</v>
      </c>
      <c r="J1212">
        <v>1</v>
      </c>
      <c r="K1212">
        <v>2020</v>
      </c>
      <c r="L1212" s="1090">
        <v>2</v>
      </c>
      <c r="M1212" s="1090">
        <v>2</v>
      </c>
      <c r="N1212" t="s">
        <v>2419</v>
      </c>
      <c r="O1212">
        <v>13</v>
      </c>
      <c r="P1212">
        <v>0</v>
      </c>
      <c r="Q1212">
        <v>0</v>
      </c>
      <c r="R1212">
        <v>0</v>
      </c>
      <c r="S1212">
        <v>0</v>
      </c>
      <c r="T1212">
        <v>0</v>
      </c>
      <c r="U1212" s="1091">
        <v>0</v>
      </c>
      <c r="V1212" s="1091">
        <v>0</v>
      </c>
    </row>
    <row r="1213" spans="1:22" x14ac:dyDescent="0.25">
      <c r="A1213">
        <v>4088200100</v>
      </c>
      <c r="B1213" s="1087">
        <v>2</v>
      </c>
      <c r="C1213" s="1087">
        <v>5</v>
      </c>
      <c r="D1213" s="1088">
        <v>2</v>
      </c>
      <c r="E1213" s="1087" t="s">
        <v>2418</v>
      </c>
      <c r="F1213" s="1087">
        <v>143</v>
      </c>
      <c r="G1213" s="1087" t="s">
        <v>711</v>
      </c>
      <c r="H1213" s="1089">
        <v>1</v>
      </c>
      <c r="I1213">
        <v>25402</v>
      </c>
      <c r="J1213">
        <v>1</v>
      </c>
      <c r="K1213">
        <v>2020</v>
      </c>
      <c r="L1213" s="1090">
        <v>2</v>
      </c>
      <c r="M1213" s="1090">
        <v>2</v>
      </c>
      <c r="N1213" t="s">
        <v>2419</v>
      </c>
      <c r="O1213">
        <v>13</v>
      </c>
      <c r="P1213">
        <v>0</v>
      </c>
      <c r="Q1213">
        <v>0</v>
      </c>
      <c r="R1213">
        <v>0</v>
      </c>
      <c r="S1213">
        <v>997.6</v>
      </c>
      <c r="T1213">
        <v>997.6</v>
      </c>
      <c r="U1213" s="1091">
        <v>0</v>
      </c>
      <c r="V1213" s="1091">
        <v>0</v>
      </c>
    </row>
    <row r="1214" spans="1:22" x14ac:dyDescent="0.25">
      <c r="A1214">
        <v>4088200100</v>
      </c>
      <c r="B1214" s="1087">
        <v>2</v>
      </c>
      <c r="C1214" s="1087">
        <v>5</v>
      </c>
      <c r="D1214" s="1088">
        <v>2</v>
      </c>
      <c r="E1214" s="1087" t="s">
        <v>2418</v>
      </c>
      <c r="F1214" s="1087">
        <v>143</v>
      </c>
      <c r="G1214" s="1087" t="s">
        <v>711</v>
      </c>
      <c r="H1214" s="1089">
        <v>1</v>
      </c>
      <c r="I1214">
        <v>25402</v>
      </c>
      <c r="J1214">
        <v>1</v>
      </c>
      <c r="K1214">
        <v>2020</v>
      </c>
      <c r="L1214" s="1090">
        <v>2</v>
      </c>
      <c r="M1214" s="1090">
        <v>2</v>
      </c>
      <c r="N1214" t="s">
        <v>2419</v>
      </c>
      <c r="O1214">
        <v>13</v>
      </c>
      <c r="P1214">
        <v>0</v>
      </c>
      <c r="Q1214">
        <v>997.6</v>
      </c>
      <c r="R1214">
        <v>997.6</v>
      </c>
      <c r="S1214">
        <v>0</v>
      </c>
      <c r="T1214">
        <v>0</v>
      </c>
      <c r="U1214" s="1091">
        <v>0</v>
      </c>
      <c r="V1214" s="1091">
        <v>0</v>
      </c>
    </row>
    <row r="1215" spans="1:22" x14ac:dyDescent="0.25">
      <c r="A1215">
        <v>4088200100</v>
      </c>
      <c r="B1215" s="1087">
        <v>2</v>
      </c>
      <c r="C1215" s="1087">
        <v>5</v>
      </c>
      <c r="D1215" s="1088">
        <v>2</v>
      </c>
      <c r="E1215" s="1087" t="s">
        <v>2418</v>
      </c>
      <c r="F1215" s="1087">
        <v>143</v>
      </c>
      <c r="G1215" s="1087" t="s">
        <v>711</v>
      </c>
      <c r="H1215" s="1089">
        <v>1</v>
      </c>
      <c r="I1215">
        <v>21601</v>
      </c>
      <c r="J1215">
        <v>1</v>
      </c>
      <c r="K1215">
        <v>2020</v>
      </c>
      <c r="L1215" s="1090">
        <v>1</v>
      </c>
      <c r="M1215" s="1090">
        <v>4</v>
      </c>
      <c r="N1215" t="s">
        <v>2420</v>
      </c>
      <c r="O1215">
        <v>13</v>
      </c>
      <c r="P1215">
        <v>0</v>
      </c>
      <c r="Q1215">
        <v>0</v>
      </c>
      <c r="R1215">
        <v>0</v>
      </c>
      <c r="S1215">
        <v>0</v>
      </c>
      <c r="T1215">
        <v>0</v>
      </c>
      <c r="U1215" s="1091">
        <v>0</v>
      </c>
      <c r="V1215" s="1091">
        <v>0</v>
      </c>
    </row>
    <row r="1216" spans="1:22" x14ac:dyDescent="0.25">
      <c r="A1216">
        <v>4088200100</v>
      </c>
      <c r="B1216" s="1087">
        <v>2</v>
      </c>
      <c r="C1216" s="1087">
        <v>5</v>
      </c>
      <c r="D1216" s="1088">
        <v>2</v>
      </c>
      <c r="E1216" s="1087" t="s">
        <v>2418</v>
      </c>
      <c r="F1216" s="1087">
        <v>143</v>
      </c>
      <c r="G1216" s="1087" t="s">
        <v>711</v>
      </c>
      <c r="H1216" s="1089">
        <v>1</v>
      </c>
      <c r="I1216">
        <v>21601</v>
      </c>
      <c r="J1216">
        <v>1</v>
      </c>
      <c r="K1216">
        <v>2020</v>
      </c>
      <c r="L1216" s="1090">
        <v>1</v>
      </c>
      <c r="M1216" s="1090">
        <v>4</v>
      </c>
      <c r="N1216" t="s">
        <v>2420</v>
      </c>
      <c r="O1216">
        <v>13</v>
      </c>
      <c r="P1216">
        <v>0</v>
      </c>
      <c r="Q1216">
        <v>135.51</v>
      </c>
      <c r="R1216">
        <v>135.51</v>
      </c>
      <c r="S1216">
        <v>0</v>
      </c>
      <c r="T1216">
        <v>0</v>
      </c>
      <c r="U1216" s="1091">
        <v>0</v>
      </c>
      <c r="V1216" s="1091">
        <v>0</v>
      </c>
    </row>
    <row r="1217" spans="1:22" x14ac:dyDescent="0.25">
      <c r="A1217">
        <v>4088200100</v>
      </c>
      <c r="B1217" s="1087">
        <v>2</v>
      </c>
      <c r="C1217" s="1087">
        <v>5</v>
      </c>
      <c r="D1217" s="1088">
        <v>2</v>
      </c>
      <c r="E1217" s="1087" t="s">
        <v>2418</v>
      </c>
      <c r="F1217" s="1087">
        <v>143</v>
      </c>
      <c r="G1217" s="1087" t="s">
        <v>711</v>
      </c>
      <c r="H1217" s="1089">
        <v>1</v>
      </c>
      <c r="I1217">
        <v>22106</v>
      </c>
      <c r="J1217">
        <v>1</v>
      </c>
      <c r="K1217">
        <v>2020</v>
      </c>
      <c r="L1217" s="1090">
        <v>1</v>
      </c>
      <c r="M1217" s="1090">
        <v>4</v>
      </c>
      <c r="N1217" t="s">
        <v>2420</v>
      </c>
      <c r="O1217">
        <v>13</v>
      </c>
      <c r="P1217">
        <v>0</v>
      </c>
      <c r="Q1217">
        <v>0</v>
      </c>
      <c r="R1217">
        <v>0</v>
      </c>
      <c r="S1217">
        <v>0</v>
      </c>
      <c r="T1217">
        <v>0</v>
      </c>
      <c r="U1217" s="1091">
        <v>0</v>
      </c>
      <c r="V1217" s="1091">
        <v>540</v>
      </c>
    </row>
    <row r="1218" spans="1:22" x14ac:dyDescent="0.25">
      <c r="A1218">
        <v>4088200100</v>
      </c>
      <c r="B1218" s="1087">
        <v>2</v>
      </c>
      <c r="C1218" s="1087">
        <v>5</v>
      </c>
      <c r="D1218" s="1088">
        <v>2</v>
      </c>
      <c r="E1218" s="1087" t="s">
        <v>2418</v>
      </c>
      <c r="F1218" s="1087">
        <v>143</v>
      </c>
      <c r="G1218" s="1087" t="s">
        <v>711</v>
      </c>
      <c r="H1218" s="1089">
        <v>1</v>
      </c>
      <c r="I1218">
        <v>22106</v>
      </c>
      <c r="J1218">
        <v>1</v>
      </c>
      <c r="K1218">
        <v>2020</v>
      </c>
      <c r="L1218" s="1090">
        <v>1</v>
      </c>
      <c r="M1218" s="1090">
        <v>4</v>
      </c>
      <c r="N1218" t="s">
        <v>2420</v>
      </c>
      <c r="O1218">
        <v>13</v>
      </c>
      <c r="P1218">
        <v>0</v>
      </c>
      <c r="Q1218">
        <v>0</v>
      </c>
      <c r="R1218">
        <v>0</v>
      </c>
      <c r="S1218">
        <v>0</v>
      </c>
      <c r="T1218">
        <v>0</v>
      </c>
      <c r="U1218" s="1091">
        <v>540</v>
      </c>
      <c r="V1218" s="1091">
        <v>0</v>
      </c>
    </row>
    <row r="1219" spans="1:22" x14ac:dyDescent="0.25">
      <c r="A1219">
        <v>4088200100</v>
      </c>
      <c r="B1219" s="1087">
        <v>2</v>
      </c>
      <c r="C1219" s="1087">
        <v>5</v>
      </c>
      <c r="D1219" s="1088">
        <v>2</v>
      </c>
      <c r="E1219" s="1087" t="s">
        <v>2418</v>
      </c>
      <c r="F1219" s="1087">
        <v>143</v>
      </c>
      <c r="G1219" s="1087" t="s">
        <v>711</v>
      </c>
      <c r="H1219" s="1089">
        <v>1</v>
      </c>
      <c r="I1219">
        <v>22106</v>
      </c>
      <c r="J1219">
        <v>1</v>
      </c>
      <c r="K1219">
        <v>2020</v>
      </c>
      <c r="L1219" s="1090">
        <v>1</v>
      </c>
      <c r="M1219" s="1090">
        <v>4</v>
      </c>
      <c r="N1219" t="s">
        <v>2420</v>
      </c>
      <c r="O1219">
        <v>13</v>
      </c>
      <c r="P1219">
        <v>0</v>
      </c>
      <c r="Q1219">
        <v>0</v>
      </c>
      <c r="R1219">
        <v>0</v>
      </c>
      <c r="S1219">
        <v>0</v>
      </c>
      <c r="T1219">
        <v>0</v>
      </c>
      <c r="U1219" s="1091">
        <v>0</v>
      </c>
      <c r="V1219" s="1091">
        <v>0</v>
      </c>
    </row>
    <row r="1220" spans="1:22" x14ac:dyDescent="0.25">
      <c r="A1220">
        <v>4088200100</v>
      </c>
      <c r="B1220" s="1087">
        <v>2</v>
      </c>
      <c r="C1220" s="1087">
        <v>5</v>
      </c>
      <c r="D1220" s="1088">
        <v>2</v>
      </c>
      <c r="E1220" s="1087" t="s">
        <v>2418</v>
      </c>
      <c r="F1220" s="1087">
        <v>143</v>
      </c>
      <c r="G1220" s="1087" t="s">
        <v>711</v>
      </c>
      <c r="H1220" s="1089">
        <v>1</v>
      </c>
      <c r="I1220">
        <v>22106</v>
      </c>
      <c r="J1220">
        <v>1</v>
      </c>
      <c r="K1220">
        <v>2020</v>
      </c>
      <c r="L1220" s="1090">
        <v>1</v>
      </c>
      <c r="M1220" s="1090">
        <v>4</v>
      </c>
      <c r="N1220" t="s">
        <v>2420</v>
      </c>
      <c r="O1220">
        <v>13</v>
      </c>
      <c r="P1220">
        <v>0</v>
      </c>
      <c r="Q1220">
        <v>0</v>
      </c>
      <c r="R1220">
        <v>0</v>
      </c>
      <c r="S1220">
        <v>0</v>
      </c>
      <c r="T1220">
        <v>0</v>
      </c>
      <c r="U1220" s="1091">
        <v>0</v>
      </c>
      <c r="V1220" s="1091">
        <v>0</v>
      </c>
    </row>
    <row r="1221" spans="1:22" x14ac:dyDescent="0.25">
      <c r="A1221">
        <v>4088200100</v>
      </c>
      <c r="B1221" s="1087">
        <v>2</v>
      </c>
      <c r="C1221" s="1087">
        <v>5</v>
      </c>
      <c r="D1221" s="1088">
        <v>2</v>
      </c>
      <c r="E1221" s="1087" t="s">
        <v>2418</v>
      </c>
      <c r="F1221" s="1087">
        <v>143</v>
      </c>
      <c r="G1221" s="1087" t="s">
        <v>711</v>
      </c>
      <c r="H1221" s="1089">
        <v>1</v>
      </c>
      <c r="I1221">
        <v>22106</v>
      </c>
      <c r="J1221">
        <v>1</v>
      </c>
      <c r="K1221">
        <v>2020</v>
      </c>
      <c r="L1221" s="1090">
        <v>1</v>
      </c>
      <c r="M1221" s="1090">
        <v>4</v>
      </c>
      <c r="N1221" t="s">
        <v>2420</v>
      </c>
      <c r="O1221">
        <v>13</v>
      </c>
      <c r="P1221">
        <v>0</v>
      </c>
      <c r="Q1221">
        <v>0</v>
      </c>
      <c r="R1221">
        <v>0</v>
      </c>
      <c r="S1221">
        <v>540</v>
      </c>
      <c r="T1221">
        <v>540</v>
      </c>
      <c r="U1221" s="1091">
        <v>0</v>
      </c>
      <c r="V1221" s="1091">
        <v>0</v>
      </c>
    </row>
    <row r="1222" spans="1:22" x14ac:dyDescent="0.25">
      <c r="A1222">
        <v>4088200100</v>
      </c>
      <c r="B1222" s="1087">
        <v>2</v>
      </c>
      <c r="C1222" s="1087">
        <v>5</v>
      </c>
      <c r="D1222" s="1088">
        <v>2</v>
      </c>
      <c r="E1222" s="1087" t="s">
        <v>2418</v>
      </c>
      <c r="F1222" s="1087">
        <v>143</v>
      </c>
      <c r="G1222" s="1087" t="s">
        <v>711</v>
      </c>
      <c r="H1222" s="1089">
        <v>1</v>
      </c>
      <c r="I1222">
        <v>22106</v>
      </c>
      <c r="J1222">
        <v>1</v>
      </c>
      <c r="K1222">
        <v>2020</v>
      </c>
      <c r="L1222" s="1090">
        <v>1</v>
      </c>
      <c r="M1222" s="1090">
        <v>4</v>
      </c>
      <c r="N1222" t="s">
        <v>2420</v>
      </c>
      <c r="O1222">
        <v>13</v>
      </c>
      <c r="P1222">
        <v>0</v>
      </c>
      <c r="Q1222">
        <v>540</v>
      </c>
      <c r="R1222">
        <v>540</v>
      </c>
      <c r="S1222">
        <v>0</v>
      </c>
      <c r="T1222">
        <v>0</v>
      </c>
      <c r="U1222" s="1091">
        <v>0</v>
      </c>
      <c r="V1222" s="1091">
        <v>0</v>
      </c>
    </row>
    <row r="1223" spans="1:22" x14ac:dyDescent="0.25">
      <c r="A1223">
        <v>4088200100</v>
      </c>
      <c r="B1223" s="1087">
        <v>2</v>
      </c>
      <c r="C1223" s="1087">
        <v>5</v>
      </c>
      <c r="D1223" s="1088">
        <v>2</v>
      </c>
      <c r="E1223" s="1087" t="s">
        <v>2418</v>
      </c>
      <c r="F1223" s="1087">
        <v>143</v>
      </c>
      <c r="G1223" s="1087" t="s">
        <v>711</v>
      </c>
      <c r="H1223" s="1089">
        <v>1</v>
      </c>
      <c r="I1223">
        <v>24801</v>
      </c>
      <c r="J1223">
        <v>1</v>
      </c>
      <c r="K1223">
        <v>2020</v>
      </c>
      <c r="L1223" s="1090">
        <v>1</v>
      </c>
      <c r="M1223" s="1090">
        <v>4</v>
      </c>
      <c r="N1223" t="s">
        <v>2420</v>
      </c>
      <c r="O1223">
        <v>13</v>
      </c>
      <c r="P1223">
        <v>0</v>
      </c>
      <c r="Q1223">
        <v>0</v>
      </c>
      <c r="R1223">
        <v>0</v>
      </c>
      <c r="S1223">
        <v>0</v>
      </c>
      <c r="T1223">
        <v>0</v>
      </c>
      <c r="U1223" s="1091">
        <v>0</v>
      </c>
      <c r="V1223" s="1091">
        <v>0</v>
      </c>
    </row>
    <row r="1224" spans="1:22" x14ac:dyDescent="0.25">
      <c r="A1224">
        <v>4088200100</v>
      </c>
      <c r="B1224" s="1087">
        <v>2</v>
      </c>
      <c r="C1224" s="1087">
        <v>5</v>
      </c>
      <c r="D1224" s="1088">
        <v>2</v>
      </c>
      <c r="E1224" s="1087" t="s">
        <v>2418</v>
      </c>
      <c r="F1224" s="1087">
        <v>143</v>
      </c>
      <c r="G1224" s="1087" t="s">
        <v>711</v>
      </c>
      <c r="H1224" s="1089">
        <v>1</v>
      </c>
      <c r="I1224">
        <v>24801</v>
      </c>
      <c r="J1224">
        <v>1</v>
      </c>
      <c r="K1224">
        <v>2020</v>
      </c>
      <c r="L1224" s="1090">
        <v>1</v>
      </c>
      <c r="M1224" s="1090">
        <v>4</v>
      </c>
      <c r="N1224" t="s">
        <v>2420</v>
      </c>
      <c r="O1224">
        <v>13</v>
      </c>
      <c r="P1224">
        <v>0</v>
      </c>
      <c r="Q1224">
        <v>44344.97</v>
      </c>
      <c r="R1224">
        <v>44344.97</v>
      </c>
      <c r="S1224">
        <v>0</v>
      </c>
      <c r="T1224">
        <v>0</v>
      </c>
      <c r="U1224" s="1091">
        <v>0</v>
      </c>
      <c r="V1224" s="1091">
        <v>0</v>
      </c>
    </row>
    <row r="1225" spans="1:22" x14ac:dyDescent="0.25">
      <c r="A1225">
        <v>4088200100</v>
      </c>
      <c r="B1225" s="1087">
        <v>2</v>
      </c>
      <c r="C1225" s="1087">
        <v>5</v>
      </c>
      <c r="D1225" s="1088">
        <v>2</v>
      </c>
      <c r="E1225" s="1087" t="s">
        <v>2418</v>
      </c>
      <c r="F1225" s="1087">
        <v>143</v>
      </c>
      <c r="G1225" s="1087" t="s">
        <v>711</v>
      </c>
      <c r="H1225" s="1089">
        <v>1</v>
      </c>
      <c r="I1225">
        <v>24801</v>
      </c>
      <c r="J1225">
        <v>1</v>
      </c>
      <c r="K1225">
        <v>2020</v>
      </c>
      <c r="L1225" s="1090">
        <v>1</v>
      </c>
      <c r="M1225" s="1090">
        <v>4</v>
      </c>
      <c r="N1225" t="s">
        <v>2420</v>
      </c>
      <c r="O1225">
        <v>13</v>
      </c>
      <c r="P1225">
        <v>0</v>
      </c>
      <c r="Q1225">
        <v>0</v>
      </c>
      <c r="R1225">
        <v>0</v>
      </c>
      <c r="S1225">
        <v>0</v>
      </c>
      <c r="T1225">
        <v>0</v>
      </c>
      <c r="U1225" s="1091">
        <v>0</v>
      </c>
      <c r="V1225" s="1091">
        <v>44000.95</v>
      </c>
    </row>
    <row r="1226" spans="1:22" x14ac:dyDescent="0.25">
      <c r="A1226">
        <v>4088200100</v>
      </c>
      <c r="B1226" s="1087">
        <v>2</v>
      </c>
      <c r="C1226" s="1087">
        <v>5</v>
      </c>
      <c r="D1226" s="1088">
        <v>2</v>
      </c>
      <c r="E1226" s="1087" t="s">
        <v>2418</v>
      </c>
      <c r="F1226" s="1087">
        <v>143</v>
      </c>
      <c r="G1226" s="1087" t="s">
        <v>711</v>
      </c>
      <c r="H1226" s="1089">
        <v>1</v>
      </c>
      <c r="I1226">
        <v>24801</v>
      </c>
      <c r="J1226">
        <v>1</v>
      </c>
      <c r="K1226">
        <v>2020</v>
      </c>
      <c r="L1226" s="1090">
        <v>1</v>
      </c>
      <c r="M1226" s="1090">
        <v>4</v>
      </c>
      <c r="N1226" t="s">
        <v>2420</v>
      </c>
      <c r="O1226">
        <v>13</v>
      </c>
      <c r="P1226">
        <v>0</v>
      </c>
      <c r="Q1226">
        <v>0</v>
      </c>
      <c r="R1226">
        <v>0</v>
      </c>
      <c r="S1226">
        <v>0</v>
      </c>
      <c r="T1226">
        <v>0</v>
      </c>
      <c r="U1226" s="1091">
        <v>44000.95</v>
      </c>
      <c r="V1226" s="1091">
        <v>0</v>
      </c>
    </row>
    <row r="1227" spans="1:22" x14ac:dyDescent="0.25">
      <c r="A1227">
        <v>4088200100</v>
      </c>
      <c r="B1227" s="1087">
        <v>2</v>
      </c>
      <c r="C1227" s="1087">
        <v>5</v>
      </c>
      <c r="D1227" s="1088">
        <v>2</v>
      </c>
      <c r="E1227" s="1087" t="s">
        <v>2418</v>
      </c>
      <c r="F1227" s="1087">
        <v>143</v>
      </c>
      <c r="G1227" s="1087" t="s">
        <v>711</v>
      </c>
      <c r="H1227" s="1089">
        <v>1</v>
      </c>
      <c r="I1227">
        <v>24801</v>
      </c>
      <c r="J1227">
        <v>1</v>
      </c>
      <c r="K1227">
        <v>2020</v>
      </c>
      <c r="L1227" s="1090">
        <v>1</v>
      </c>
      <c r="M1227" s="1090">
        <v>4</v>
      </c>
      <c r="N1227" t="s">
        <v>2420</v>
      </c>
      <c r="O1227">
        <v>13</v>
      </c>
      <c r="P1227">
        <v>0</v>
      </c>
      <c r="Q1227">
        <v>0</v>
      </c>
      <c r="R1227">
        <v>0</v>
      </c>
      <c r="S1227">
        <v>0</v>
      </c>
      <c r="T1227">
        <v>0</v>
      </c>
      <c r="U1227" s="1091">
        <v>0</v>
      </c>
      <c r="V1227" s="1091">
        <v>0</v>
      </c>
    </row>
    <row r="1228" spans="1:22" x14ac:dyDescent="0.25">
      <c r="A1228">
        <v>4088200100</v>
      </c>
      <c r="B1228" s="1087">
        <v>2</v>
      </c>
      <c r="C1228" s="1087">
        <v>5</v>
      </c>
      <c r="D1228" s="1088">
        <v>2</v>
      </c>
      <c r="E1228" s="1087" t="s">
        <v>2418</v>
      </c>
      <c r="F1228" s="1087">
        <v>143</v>
      </c>
      <c r="G1228" s="1087" t="s">
        <v>711</v>
      </c>
      <c r="H1228" s="1089">
        <v>1</v>
      </c>
      <c r="I1228">
        <v>24801</v>
      </c>
      <c r="J1228">
        <v>1</v>
      </c>
      <c r="K1228">
        <v>2020</v>
      </c>
      <c r="L1228" s="1090">
        <v>1</v>
      </c>
      <c r="M1228" s="1090">
        <v>4</v>
      </c>
      <c r="N1228" t="s">
        <v>2420</v>
      </c>
      <c r="O1228">
        <v>13</v>
      </c>
      <c r="P1228">
        <v>0</v>
      </c>
      <c r="Q1228">
        <v>0</v>
      </c>
      <c r="R1228">
        <v>0</v>
      </c>
      <c r="S1228">
        <v>0</v>
      </c>
      <c r="T1228">
        <v>0</v>
      </c>
      <c r="U1228" s="1091">
        <v>0</v>
      </c>
      <c r="V1228" s="1091">
        <v>0</v>
      </c>
    </row>
    <row r="1229" spans="1:22" x14ac:dyDescent="0.25">
      <c r="A1229">
        <v>4088200100</v>
      </c>
      <c r="B1229" s="1087">
        <v>2</v>
      </c>
      <c r="C1229" s="1087">
        <v>5</v>
      </c>
      <c r="D1229" s="1088">
        <v>2</v>
      </c>
      <c r="E1229" s="1087" t="s">
        <v>2418</v>
      </c>
      <c r="F1229" s="1087">
        <v>143</v>
      </c>
      <c r="G1229" s="1087" t="s">
        <v>711</v>
      </c>
      <c r="H1229" s="1089">
        <v>1</v>
      </c>
      <c r="I1229">
        <v>24801</v>
      </c>
      <c r="J1229">
        <v>1</v>
      </c>
      <c r="K1229">
        <v>2020</v>
      </c>
      <c r="L1229" s="1090">
        <v>1</v>
      </c>
      <c r="M1229" s="1090">
        <v>4</v>
      </c>
      <c r="N1229" t="s">
        <v>2420</v>
      </c>
      <c r="O1229">
        <v>13</v>
      </c>
      <c r="P1229">
        <v>0</v>
      </c>
      <c r="Q1229">
        <v>0</v>
      </c>
      <c r="R1229">
        <v>0</v>
      </c>
      <c r="S1229">
        <v>44000.95</v>
      </c>
      <c r="T1229">
        <v>44000.95</v>
      </c>
      <c r="U1229" s="1091">
        <v>0</v>
      </c>
      <c r="V1229" s="1091">
        <v>0</v>
      </c>
    </row>
    <row r="1230" spans="1:22" x14ac:dyDescent="0.25">
      <c r="A1230">
        <v>4088200100</v>
      </c>
      <c r="B1230" s="1087">
        <v>2</v>
      </c>
      <c r="C1230" s="1087">
        <v>5</v>
      </c>
      <c r="D1230" s="1088">
        <v>2</v>
      </c>
      <c r="E1230" s="1087" t="s">
        <v>2418</v>
      </c>
      <c r="F1230" s="1087">
        <v>143</v>
      </c>
      <c r="G1230" s="1087" t="s">
        <v>711</v>
      </c>
      <c r="H1230" s="1089">
        <v>1</v>
      </c>
      <c r="I1230">
        <v>24801</v>
      </c>
      <c r="J1230">
        <v>1</v>
      </c>
      <c r="K1230">
        <v>2020</v>
      </c>
      <c r="L1230" s="1090">
        <v>1</v>
      </c>
      <c r="M1230" s="1090">
        <v>4</v>
      </c>
      <c r="N1230" t="s">
        <v>2420</v>
      </c>
      <c r="O1230">
        <v>13</v>
      </c>
      <c r="P1230">
        <v>0</v>
      </c>
      <c r="Q1230">
        <v>44000.959999999999</v>
      </c>
      <c r="R1230">
        <v>44000.959999999999</v>
      </c>
      <c r="S1230">
        <v>0</v>
      </c>
      <c r="T1230">
        <v>0</v>
      </c>
      <c r="U1230" s="1091">
        <v>0</v>
      </c>
      <c r="V1230" s="1091">
        <v>0</v>
      </c>
    </row>
    <row r="1231" spans="1:22" x14ac:dyDescent="0.25">
      <c r="A1231">
        <v>4088200100</v>
      </c>
      <c r="B1231" s="1087">
        <v>2</v>
      </c>
      <c r="C1231" s="1087">
        <v>5</v>
      </c>
      <c r="D1231" s="1088">
        <v>2</v>
      </c>
      <c r="E1231" s="1087" t="s">
        <v>2418</v>
      </c>
      <c r="F1231" s="1087">
        <v>143</v>
      </c>
      <c r="G1231" s="1087" t="s">
        <v>711</v>
      </c>
      <c r="H1231" s="1089">
        <v>1</v>
      </c>
      <c r="I1231">
        <v>35901</v>
      </c>
      <c r="J1231">
        <v>1</v>
      </c>
      <c r="K1231">
        <v>2020</v>
      </c>
      <c r="L1231" s="1090">
        <v>1</v>
      </c>
      <c r="M1231" s="1090">
        <v>4</v>
      </c>
      <c r="N1231" t="s">
        <v>2420</v>
      </c>
      <c r="O1231">
        <v>13</v>
      </c>
      <c r="P1231">
        <v>0</v>
      </c>
      <c r="Q1231">
        <v>0</v>
      </c>
      <c r="R1231">
        <v>0</v>
      </c>
      <c r="S1231">
        <v>0</v>
      </c>
      <c r="T1231">
        <v>0</v>
      </c>
      <c r="U1231" s="1091">
        <v>0</v>
      </c>
      <c r="V1231" s="1091">
        <v>3915</v>
      </c>
    </row>
    <row r="1232" spans="1:22" x14ac:dyDescent="0.25">
      <c r="A1232">
        <v>4088200100</v>
      </c>
      <c r="B1232" s="1087">
        <v>2</v>
      </c>
      <c r="C1232" s="1087">
        <v>5</v>
      </c>
      <c r="D1232" s="1088">
        <v>2</v>
      </c>
      <c r="E1232" s="1087" t="s">
        <v>2418</v>
      </c>
      <c r="F1232" s="1087">
        <v>143</v>
      </c>
      <c r="G1232" s="1087" t="s">
        <v>711</v>
      </c>
      <c r="H1232" s="1089">
        <v>1</v>
      </c>
      <c r="I1232">
        <v>35901</v>
      </c>
      <c r="J1232">
        <v>1</v>
      </c>
      <c r="K1232">
        <v>2020</v>
      </c>
      <c r="L1232" s="1090">
        <v>1</v>
      </c>
      <c r="M1232" s="1090">
        <v>4</v>
      </c>
      <c r="N1232" t="s">
        <v>2420</v>
      </c>
      <c r="O1232">
        <v>13</v>
      </c>
      <c r="P1232">
        <v>0</v>
      </c>
      <c r="Q1232">
        <v>0</v>
      </c>
      <c r="R1232">
        <v>0</v>
      </c>
      <c r="S1232">
        <v>0</v>
      </c>
      <c r="T1232">
        <v>0</v>
      </c>
      <c r="U1232" s="1091">
        <v>3915</v>
      </c>
      <c r="V1232" s="1091">
        <v>0</v>
      </c>
    </row>
    <row r="1233" spans="1:22" x14ac:dyDescent="0.25">
      <c r="A1233">
        <v>4088200100</v>
      </c>
      <c r="B1233" s="1087">
        <v>2</v>
      </c>
      <c r="C1233" s="1087">
        <v>5</v>
      </c>
      <c r="D1233" s="1088">
        <v>2</v>
      </c>
      <c r="E1233" s="1087" t="s">
        <v>2418</v>
      </c>
      <c r="F1233" s="1087">
        <v>143</v>
      </c>
      <c r="G1233" s="1087" t="s">
        <v>711</v>
      </c>
      <c r="H1233" s="1089">
        <v>1</v>
      </c>
      <c r="I1233">
        <v>35901</v>
      </c>
      <c r="J1233">
        <v>1</v>
      </c>
      <c r="K1233">
        <v>2020</v>
      </c>
      <c r="L1233" s="1090">
        <v>1</v>
      </c>
      <c r="M1233" s="1090">
        <v>4</v>
      </c>
      <c r="N1233" t="s">
        <v>2420</v>
      </c>
      <c r="O1233">
        <v>13</v>
      </c>
      <c r="P1233">
        <v>0</v>
      </c>
      <c r="Q1233">
        <v>0</v>
      </c>
      <c r="R1233">
        <v>0</v>
      </c>
      <c r="S1233">
        <v>0</v>
      </c>
      <c r="T1233">
        <v>0</v>
      </c>
      <c r="U1233" s="1091">
        <v>0</v>
      </c>
      <c r="V1233" s="1091">
        <v>0</v>
      </c>
    </row>
    <row r="1234" spans="1:22" x14ac:dyDescent="0.25">
      <c r="A1234">
        <v>4088200100</v>
      </c>
      <c r="B1234" s="1087">
        <v>2</v>
      </c>
      <c r="C1234" s="1087">
        <v>5</v>
      </c>
      <c r="D1234" s="1088">
        <v>2</v>
      </c>
      <c r="E1234" s="1087" t="s">
        <v>2418</v>
      </c>
      <c r="F1234" s="1087">
        <v>143</v>
      </c>
      <c r="G1234" s="1087" t="s">
        <v>711</v>
      </c>
      <c r="H1234" s="1089">
        <v>1</v>
      </c>
      <c r="I1234">
        <v>35901</v>
      </c>
      <c r="J1234">
        <v>1</v>
      </c>
      <c r="K1234">
        <v>2020</v>
      </c>
      <c r="L1234" s="1090">
        <v>1</v>
      </c>
      <c r="M1234" s="1090">
        <v>4</v>
      </c>
      <c r="N1234" t="s">
        <v>2420</v>
      </c>
      <c r="O1234">
        <v>13</v>
      </c>
      <c r="P1234">
        <v>0</v>
      </c>
      <c r="Q1234">
        <v>0</v>
      </c>
      <c r="R1234">
        <v>0</v>
      </c>
      <c r="S1234">
        <v>0</v>
      </c>
      <c r="T1234">
        <v>0</v>
      </c>
      <c r="U1234" s="1091">
        <v>0</v>
      </c>
      <c r="V1234" s="1091">
        <v>0</v>
      </c>
    </row>
    <row r="1235" spans="1:22" x14ac:dyDescent="0.25">
      <c r="A1235">
        <v>4088200100</v>
      </c>
      <c r="B1235" s="1087">
        <v>2</v>
      </c>
      <c r="C1235" s="1087">
        <v>5</v>
      </c>
      <c r="D1235" s="1088">
        <v>2</v>
      </c>
      <c r="E1235" s="1087" t="s">
        <v>2418</v>
      </c>
      <c r="F1235" s="1087">
        <v>143</v>
      </c>
      <c r="G1235" s="1087" t="s">
        <v>711</v>
      </c>
      <c r="H1235" s="1089">
        <v>1</v>
      </c>
      <c r="I1235">
        <v>35901</v>
      </c>
      <c r="J1235">
        <v>1</v>
      </c>
      <c r="K1235">
        <v>2020</v>
      </c>
      <c r="L1235" s="1090">
        <v>1</v>
      </c>
      <c r="M1235" s="1090">
        <v>4</v>
      </c>
      <c r="N1235" t="s">
        <v>2420</v>
      </c>
      <c r="O1235">
        <v>13</v>
      </c>
      <c r="P1235">
        <v>0</v>
      </c>
      <c r="Q1235">
        <v>0</v>
      </c>
      <c r="R1235">
        <v>0</v>
      </c>
      <c r="S1235">
        <v>3915</v>
      </c>
      <c r="T1235">
        <v>3915</v>
      </c>
      <c r="U1235" s="1091">
        <v>0</v>
      </c>
      <c r="V1235" s="1091">
        <v>0</v>
      </c>
    </row>
    <row r="1236" spans="1:22" x14ac:dyDescent="0.25">
      <c r="A1236">
        <v>4088200100</v>
      </c>
      <c r="B1236" s="1087">
        <v>2</v>
      </c>
      <c r="C1236" s="1087">
        <v>5</v>
      </c>
      <c r="D1236" s="1088">
        <v>2</v>
      </c>
      <c r="E1236" s="1087" t="s">
        <v>2418</v>
      </c>
      <c r="F1236" s="1087">
        <v>143</v>
      </c>
      <c r="G1236" s="1087" t="s">
        <v>711</v>
      </c>
      <c r="H1236" s="1089">
        <v>1</v>
      </c>
      <c r="I1236">
        <v>35901</v>
      </c>
      <c r="J1236">
        <v>1</v>
      </c>
      <c r="K1236">
        <v>2020</v>
      </c>
      <c r="L1236" s="1090">
        <v>1</v>
      </c>
      <c r="M1236" s="1090">
        <v>4</v>
      </c>
      <c r="N1236" t="s">
        <v>2420</v>
      </c>
      <c r="O1236">
        <v>13</v>
      </c>
      <c r="P1236">
        <v>0</v>
      </c>
      <c r="Q1236">
        <v>3915</v>
      </c>
      <c r="R1236">
        <v>3915</v>
      </c>
      <c r="S1236">
        <v>0</v>
      </c>
      <c r="T1236">
        <v>0</v>
      </c>
      <c r="U1236" s="1091">
        <v>0</v>
      </c>
      <c r="V1236" s="1091">
        <v>0</v>
      </c>
    </row>
    <row r="1237" spans="1:22" x14ac:dyDescent="0.25">
      <c r="A1237">
        <v>4088200100</v>
      </c>
      <c r="B1237" s="1087">
        <v>2</v>
      </c>
      <c r="C1237" s="1087">
        <v>5</v>
      </c>
      <c r="D1237" s="1088">
        <v>2</v>
      </c>
      <c r="E1237" s="1087" t="s">
        <v>2418</v>
      </c>
      <c r="F1237" s="1087">
        <v>143</v>
      </c>
      <c r="G1237" s="1087" t="s">
        <v>711</v>
      </c>
      <c r="H1237" s="1089">
        <v>1</v>
      </c>
      <c r="I1237">
        <v>35901</v>
      </c>
      <c r="J1237">
        <v>1</v>
      </c>
      <c r="K1237">
        <v>2020</v>
      </c>
      <c r="L1237" s="1090">
        <v>1</v>
      </c>
      <c r="M1237" s="1090">
        <v>4</v>
      </c>
      <c r="N1237" t="s">
        <v>2420</v>
      </c>
      <c r="O1237">
        <v>13</v>
      </c>
      <c r="P1237">
        <v>0</v>
      </c>
      <c r="Q1237">
        <v>0</v>
      </c>
      <c r="R1237">
        <v>0</v>
      </c>
      <c r="S1237">
        <v>0</v>
      </c>
      <c r="T1237">
        <v>0</v>
      </c>
      <c r="U1237" s="1091">
        <v>0</v>
      </c>
      <c r="V1237" s="1091">
        <v>3915</v>
      </c>
    </row>
    <row r="1238" spans="1:22" x14ac:dyDescent="0.25">
      <c r="A1238">
        <v>4088200100</v>
      </c>
      <c r="B1238" s="1087">
        <v>2</v>
      </c>
      <c r="C1238" s="1087">
        <v>5</v>
      </c>
      <c r="D1238" s="1088">
        <v>2</v>
      </c>
      <c r="E1238" s="1087" t="s">
        <v>2418</v>
      </c>
      <c r="F1238" s="1087">
        <v>143</v>
      </c>
      <c r="G1238" s="1087" t="s">
        <v>711</v>
      </c>
      <c r="H1238" s="1089">
        <v>1</v>
      </c>
      <c r="I1238">
        <v>35901</v>
      </c>
      <c r="J1238">
        <v>1</v>
      </c>
      <c r="K1238">
        <v>2020</v>
      </c>
      <c r="L1238" s="1090">
        <v>1</v>
      </c>
      <c r="M1238" s="1090">
        <v>4</v>
      </c>
      <c r="N1238" t="s">
        <v>2420</v>
      </c>
      <c r="O1238">
        <v>13</v>
      </c>
      <c r="P1238">
        <v>0</v>
      </c>
      <c r="Q1238">
        <v>0</v>
      </c>
      <c r="R1238">
        <v>0</v>
      </c>
      <c r="S1238">
        <v>0</v>
      </c>
      <c r="T1238">
        <v>0</v>
      </c>
      <c r="U1238" s="1091">
        <v>3915</v>
      </c>
      <c r="V1238" s="1091">
        <v>0</v>
      </c>
    </row>
    <row r="1239" spans="1:22" x14ac:dyDescent="0.25">
      <c r="A1239">
        <v>4088200100</v>
      </c>
      <c r="B1239" s="1087">
        <v>2</v>
      </c>
      <c r="C1239" s="1087">
        <v>5</v>
      </c>
      <c r="D1239" s="1088">
        <v>2</v>
      </c>
      <c r="E1239" s="1087" t="s">
        <v>2418</v>
      </c>
      <c r="F1239" s="1087">
        <v>143</v>
      </c>
      <c r="G1239" s="1087" t="s">
        <v>711</v>
      </c>
      <c r="H1239" s="1089">
        <v>1</v>
      </c>
      <c r="I1239">
        <v>35901</v>
      </c>
      <c r="J1239">
        <v>1</v>
      </c>
      <c r="K1239">
        <v>2020</v>
      </c>
      <c r="L1239" s="1090">
        <v>1</v>
      </c>
      <c r="M1239" s="1090">
        <v>4</v>
      </c>
      <c r="N1239" t="s">
        <v>2420</v>
      </c>
      <c r="O1239">
        <v>13</v>
      </c>
      <c r="P1239">
        <v>0</v>
      </c>
      <c r="Q1239">
        <v>0</v>
      </c>
      <c r="R1239">
        <v>0</v>
      </c>
      <c r="S1239">
        <v>0</v>
      </c>
      <c r="T1239">
        <v>0</v>
      </c>
      <c r="U1239" s="1091">
        <v>0</v>
      </c>
      <c r="V1239" s="1091">
        <v>0</v>
      </c>
    </row>
    <row r="1240" spans="1:22" x14ac:dyDescent="0.25">
      <c r="A1240">
        <v>4088200100</v>
      </c>
      <c r="B1240" s="1087">
        <v>2</v>
      </c>
      <c r="C1240" s="1087">
        <v>5</v>
      </c>
      <c r="D1240" s="1088">
        <v>2</v>
      </c>
      <c r="E1240" s="1087" t="s">
        <v>2418</v>
      </c>
      <c r="F1240" s="1087">
        <v>143</v>
      </c>
      <c r="G1240" s="1087" t="s">
        <v>711</v>
      </c>
      <c r="H1240" s="1089">
        <v>1</v>
      </c>
      <c r="I1240">
        <v>35901</v>
      </c>
      <c r="J1240">
        <v>1</v>
      </c>
      <c r="K1240">
        <v>2020</v>
      </c>
      <c r="L1240" s="1090">
        <v>1</v>
      </c>
      <c r="M1240" s="1090">
        <v>4</v>
      </c>
      <c r="N1240" t="s">
        <v>2420</v>
      </c>
      <c r="O1240">
        <v>13</v>
      </c>
      <c r="P1240">
        <v>0</v>
      </c>
      <c r="Q1240">
        <v>0</v>
      </c>
      <c r="R1240">
        <v>0</v>
      </c>
      <c r="S1240">
        <v>0</v>
      </c>
      <c r="T1240">
        <v>0</v>
      </c>
      <c r="U1240" s="1091">
        <v>0</v>
      </c>
      <c r="V1240" s="1091">
        <v>0</v>
      </c>
    </row>
    <row r="1241" spans="1:22" x14ac:dyDescent="0.25">
      <c r="A1241">
        <v>4088200100</v>
      </c>
      <c r="B1241" s="1087">
        <v>2</v>
      </c>
      <c r="C1241" s="1087">
        <v>5</v>
      </c>
      <c r="D1241" s="1088">
        <v>2</v>
      </c>
      <c r="E1241" s="1087" t="s">
        <v>2418</v>
      </c>
      <c r="F1241" s="1087">
        <v>143</v>
      </c>
      <c r="G1241" s="1087" t="s">
        <v>711</v>
      </c>
      <c r="H1241" s="1089">
        <v>1</v>
      </c>
      <c r="I1241">
        <v>35901</v>
      </c>
      <c r="J1241">
        <v>1</v>
      </c>
      <c r="K1241">
        <v>2020</v>
      </c>
      <c r="L1241" s="1090">
        <v>1</v>
      </c>
      <c r="M1241" s="1090">
        <v>4</v>
      </c>
      <c r="N1241" t="s">
        <v>2420</v>
      </c>
      <c r="O1241">
        <v>13</v>
      </c>
      <c r="P1241">
        <v>0</v>
      </c>
      <c r="Q1241">
        <v>0</v>
      </c>
      <c r="R1241">
        <v>0</v>
      </c>
      <c r="S1241">
        <v>3915</v>
      </c>
      <c r="T1241">
        <v>3915</v>
      </c>
      <c r="U1241" s="1091">
        <v>0</v>
      </c>
      <c r="V1241" s="1091">
        <v>0</v>
      </c>
    </row>
    <row r="1242" spans="1:22" x14ac:dyDescent="0.25">
      <c r="A1242">
        <v>4088200100</v>
      </c>
      <c r="B1242" s="1087">
        <v>2</v>
      </c>
      <c r="C1242" s="1087">
        <v>5</v>
      </c>
      <c r="D1242" s="1088">
        <v>2</v>
      </c>
      <c r="E1242" s="1087" t="s">
        <v>2418</v>
      </c>
      <c r="F1242" s="1087">
        <v>143</v>
      </c>
      <c r="G1242" s="1087" t="s">
        <v>711</v>
      </c>
      <c r="H1242" s="1089">
        <v>1</v>
      </c>
      <c r="I1242">
        <v>35901</v>
      </c>
      <c r="J1242">
        <v>1</v>
      </c>
      <c r="K1242">
        <v>2020</v>
      </c>
      <c r="L1242" s="1090">
        <v>1</v>
      </c>
      <c r="M1242" s="1090">
        <v>4</v>
      </c>
      <c r="N1242" t="s">
        <v>2420</v>
      </c>
      <c r="O1242">
        <v>13</v>
      </c>
      <c r="P1242">
        <v>0</v>
      </c>
      <c r="Q1242">
        <v>3915</v>
      </c>
      <c r="R1242">
        <v>3915</v>
      </c>
      <c r="S1242">
        <v>0</v>
      </c>
      <c r="T1242">
        <v>0</v>
      </c>
      <c r="U1242" s="1091">
        <v>0</v>
      </c>
      <c r="V1242" s="1091">
        <v>0</v>
      </c>
    </row>
    <row r="1243" spans="1:22" x14ac:dyDescent="0.25">
      <c r="A1243">
        <v>4088200100</v>
      </c>
      <c r="B1243" s="1087">
        <v>2</v>
      </c>
      <c r="C1243" s="1087">
        <v>5</v>
      </c>
      <c r="D1243" s="1088">
        <v>2</v>
      </c>
      <c r="E1243" s="1087" t="s">
        <v>2418</v>
      </c>
      <c r="F1243" s="1087">
        <v>143</v>
      </c>
      <c r="G1243" s="1087" t="s">
        <v>711</v>
      </c>
      <c r="H1243" s="1089">
        <v>1</v>
      </c>
      <c r="I1243">
        <v>35901</v>
      </c>
      <c r="J1243">
        <v>1</v>
      </c>
      <c r="K1243">
        <v>2020</v>
      </c>
      <c r="L1243" s="1090">
        <v>1</v>
      </c>
      <c r="M1243" s="1090">
        <v>4</v>
      </c>
      <c r="N1243" t="s">
        <v>2420</v>
      </c>
      <c r="O1243">
        <v>13</v>
      </c>
      <c r="P1243">
        <v>0</v>
      </c>
      <c r="Q1243">
        <v>0</v>
      </c>
      <c r="R1243">
        <v>0</v>
      </c>
      <c r="S1243">
        <v>0</v>
      </c>
      <c r="T1243">
        <v>0</v>
      </c>
      <c r="U1243" s="1091">
        <v>0</v>
      </c>
      <c r="V1243" s="1091">
        <v>3915</v>
      </c>
    </row>
    <row r="1244" spans="1:22" x14ac:dyDescent="0.25">
      <c r="A1244">
        <v>4088200100</v>
      </c>
      <c r="B1244" s="1087">
        <v>2</v>
      </c>
      <c r="C1244" s="1087">
        <v>5</v>
      </c>
      <c r="D1244" s="1088">
        <v>2</v>
      </c>
      <c r="E1244" s="1087" t="s">
        <v>2418</v>
      </c>
      <c r="F1244" s="1087">
        <v>143</v>
      </c>
      <c r="G1244" s="1087" t="s">
        <v>711</v>
      </c>
      <c r="H1244" s="1089">
        <v>1</v>
      </c>
      <c r="I1244">
        <v>35901</v>
      </c>
      <c r="J1244">
        <v>1</v>
      </c>
      <c r="K1244">
        <v>2020</v>
      </c>
      <c r="L1244" s="1090">
        <v>1</v>
      </c>
      <c r="M1244" s="1090">
        <v>4</v>
      </c>
      <c r="N1244" t="s">
        <v>2420</v>
      </c>
      <c r="O1244">
        <v>13</v>
      </c>
      <c r="P1244">
        <v>0</v>
      </c>
      <c r="Q1244">
        <v>0</v>
      </c>
      <c r="R1244">
        <v>0</v>
      </c>
      <c r="S1244">
        <v>0</v>
      </c>
      <c r="T1244">
        <v>0</v>
      </c>
      <c r="U1244" s="1091">
        <v>3915</v>
      </c>
      <c r="V1244" s="1091">
        <v>0</v>
      </c>
    </row>
    <row r="1245" spans="1:22" x14ac:dyDescent="0.25">
      <c r="A1245">
        <v>4088200100</v>
      </c>
      <c r="B1245" s="1087">
        <v>2</v>
      </c>
      <c r="C1245" s="1087">
        <v>5</v>
      </c>
      <c r="D1245" s="1088">
        <v>2</v>
      </c>
      <c r="E1245" s="1087" t="s">
        <v>2418</v>
      </c>
      <c r="F1245" s="1087">
        <v>143</v>
      </c>
      <c r="G1245" s="1087" t="s">
        <v>711</v>
      </c>
      <c r="H1245" s="1089">
        <v>1</v>
      </c>
      <c r="I1245">
        <v>35901</v>
      </c>
      <c r="J1245">
        <v>1</v>
      </c>
      <c r="K1245">
        <v>2020</v>
      </c>
      <c r="L1245" s="1090">
        <v>1</v>
      </c>
      <c r="M1245" s="1090">
        <v>4</v>
      </c>
      <c r="N1245" t="s">
        <v>2420</v>
      </c>
      <c r="O1245">
        <v>13</v>
      </c>
      <c r="P1245">
        <v>0</v>
      </c>
      <c r="Q1245">
        <v>0</v>
      </c>
      <c r="R1245">
        <v>0</v>
      </c>
      <c r="S1245">
        <v>0</v>
      </c>
      <c r="T1245">
        <v>0</v>
      </c>
      <c r="U1245" s="1091">
        <v>0</v>
      </c>
      <c r="V1245" s="1091">
        <v>0</v>
      </c>
    </row>
    <row r="1246" spans="1:22" x14ac:dyDescent="0.25">
      <c r="A1246">
        <v>4088200100</v>
      </c>
      <c r="B1246" s="1087">
        <v>2</v>
      </c>
      <c r="C1246" s="1087">
        <v>5</v>
      </c>
      <c r="D1246" s="1088">
        <v>2</v>
      </c>
      <c r="E1246" s="1087" t="s">
        <v>2418</v>
      </c>
      <c r="F1246" s="1087">
        <v>143</v>
      </c>
      <c r="G1246" s="1087" t="s">
        <v>711</v>
      </c>
      <c r="H1246" s="1089">
        <v>1</v>
      </c>
      <c r="I1246">
        <v>35901</v>
      </c>
      <c r="J1246">
        <v>1</v>
      </c>
      <c r="K1246">
        <v>2020</v>
      </c>
      <c r="L1246" s="1090">
        <v>1</v>
      </c>
      <c r="M1246" s="1090">
        <v>4</v>
      </c>
      <c r="N1246" t="s">
        <v>2420</v>
      </c>
      <c r="O1246">
        <v>13</v>
      </c>
      <c r="P1246">
        <v>0</v>
      </c>
      <c r="Q1246">
        <v>0</v>
      </c>
      <c r="R1246">
        <v>0</v>
      </c>
      <c r="S1246">
        <v>0</v>
      </c>
      <c r="T1246">
        <v>0</v>
      </c>
      <c r="U1246" s="1091">
        <v>0</v>
      </c>
      <c r="V1246" s="1091">
        <v>0</v>
      </c>
    </row>
    <row r="1247" spans="1:22" x14ac:dyDescent="0.25">
      <c r="A1247">
        <v>4088200100</v>
      </c>
      <c r="B1247" s="1087">
        <v>2</v>
      </c>
      <c r="C1247" s="1087">
        <v>5</v>
      </c>
      <c r="D1247" s="1088">
        <v>2</v>
      </c>
      <c r="E1247" s="1087" t="s">
        <v>2418</v>
      </c>
      <c r="F1247" s="1087">
        <v>143</v>
      </c>
      <c r="G1247" s="1087" t="s">
        <v>711</v>
      </c>
      <c r="H1247" s="1089">
        <v>1</v>
      </c>
      <c r="I1247">
        <v>35901</v>
      </c>
      <c r="J1247">
        <v>1</v>
      </c>
      <c r="K1247">
        <v>2020</v>
      </c>
      <c r="L1247" s="1090">
        <v>1</v>
      </c>
      <c r="M1247" s="1090">
        <v>4</v>
      </c>
      <c r="N1247" t="s">
        <v>2420</v>
      </c>
      <c r="O1247">
        <v>13</v>
      </c>
      <c r="P1247">
        <v>0</v>
      </c>
      <c r="Q1247">
        <v>0</v>
      </c>
      <c r="R1247">
        <v>0</v>
      </c>
      <c r="S1247">
        <v>3915</v>
      </c>
      <c r="T1247">
        <v>3915</v>
      </c>
      <c r="U1247" s="1091">
        <v>0</v>
      </c>
      <c r="V1247" s="1091">
        <v>0</v>
      </c>
    </row>
    <row r="1248" spans="1:22" x14ac:dyDescent="0.25">
      <c r="A1248">
        <v>4088200100</v>
      </c>
      <c r="B1248" s="1087">
        <v>2</v>
      </c>
      <c r="C1248" s="1087">
        <v>5</v>
      </c>
      <c r="D1248" s="1088">
        <v>2</v>
      </c>
      <c r="E1248" s="1087" t="s">
        <v>2418</v>
      </c>
      <c r="F1248" s="1087">
        <v>143</v>
      </c>
      <c r="G1248" s="1087" t="s">
        <v>711</v>
      </c>
      <c r="H1248" s="1089">
        <v>1</v>
      </c>
      <c r="I1248">
        <v>35901</v>
      </c>
      <c r="J1248">
        <v>1</v>
      </c>
      <c r="K1248">
        <v>2020</v>
      </c>
      <c r="L1248" s="1090">
        <v>1</v>
      </c>
      <c r="M1248" s="1090">
        <v>4</v>
      </c>
      <c r="N1248" t="s">
        <v>2420</v>
      </c>
      <c r="O1248">
        <v>13</v>
      </c>
      <c r="P1248">
        <v>0</v>
      </c>
      <c r="Q1248">
        <v>3915</v>
      </c>
      <c r="R1248">
        <v>3915</v>
      </c>
      <c r="S1248">
        <v>0</v>
      </c>
      <c r="T1248">
        <v>0</v>
      </c>
      <c r="U1248" s="1091">
        <v>0</v>
      </c>
      <c r="V1248" s="1091">
        <v>0</v>
      </c>
    </row>
    <row r="1249" spans="1:22" x14ac:dyDescent="0.25">
      <c r="A1249">
        <v>4088200100</v>
      </c>
      <c r="B1249" s="1087">
        <v>2</v>
      </c>
      <c r="C1249" s="1087">
        <v>5</v>
      </c>
      <c r="D1249" s="1088">
        <v>2</v>
      </c>
      <c r="E1249" s="1087" t="s">
        <v>2418</v>
      </c>
      <c r="F1249" s="1087">
        <v>143</v>
      </c>
      <c r="G1249" s="1087" t="s">
        <v>711</v>
      </c>
      <c r="H1249" s="1089">
        <v>1</v>
      </c>
      <c r="I1249">
        <v>35901</v>
      </c>
      <c r="J1249">
        <v>1</v>
      </c>
      <c r="K1249">
        <v>2020</v>
      </c>
      <c r="L1249" s="1090">
        <v>1</v>
      </c>
      <c r="M1249" s="1090">
        <v>4</v>
      </c>
      <c r="N1249" t="s">
        <v>2420</v>
      </c>
      <c r="O1249">
        <v>13</v>
      </c>
      <c r="P1249">
        <v>0</v>
      </c>
      <c r="Q1249">
        <v>0</v>
      </c>
      <c r="R1249">
        <v>0</v>
      </c>
      <c r="S1249">
        <v>0</v>
      </c>
      <c r="T1249">
        <v>0</v>
      </c>
      <c r="U1249" s="1091">
        <v>0</v>
      </c>
      <c r="V1249" s="1091">
        <v>3915</v>
      </c>
    </row>
    <row r="1250" spans="1:22" x14ac:dyDescent="0.25">
      <c r="A1250">
        <v>4088200100</v>
      </c>
      <c r="B1250" s="1087">
        <v>2</v>
      </c>
      <c r="C1250" s="1087">
        <v>5</v>
      </c>
      <c r="D1250" s="1088">
        <v>2</v>
      </c>
      <c r="E1250" s="1087" t="s">
        <v>2418</v>
      </c>
      <c r="F1250" s="1087">
        <v>143</v>
      </c>
      <c r="G1250" s="1087" t="s">
        <v>711</v>
      </c>
      <c r="H1250" s="1089">
        <v>1</v>
      </c>
      <c r="I1250">
        <v>35901</v>
      </c>
      <c r="J1250">
        <v>1</v>
      </c>
      <c r="K1250">
        <v>2020</v>
      </c>
      <c r="L1250" s="1090">
        <v>1</v>
      </c>
      <c r="M1250" s="1090">
        <v>4</v>
      </c>
      <c r="N1250" t="s">
        <v>2420</v>
      </c>
      <c r="O1250">
        <v>13</v>
      </c>
      <c r="P1250">
        <v>0</v>
      </c>
      <c r="Q1250">
        <v>0</v>
      </c>
      <c r="R1250">
        <v>0</v>
      </c>
      <c r="S1250">
        <v>0</v>
      </c>
      <c r="T1250">
        <v>0</v>
      </c>
      <c r="U1250" s="1091">
        <v>3915</v>
      </c>
      <c r="V1250" s="1091">
        <v>0</v>
      </c>
    </row>
    <row r="1251" spans="1:22" x14ac:dyDescent="0.25">
      <c r="A1251">
        <v>4088200100</v>
      </c>
      <c r="B1251" s="1087">
        <v>2</v>
      </c>
      <c r="C1251" s="1087">
        <v>5</v>
      </c>
      <c r="D1251" s="1088">
        <v>2</v>
      </c>
      <c r="E1251" s="1087" t="s">
        <v>2418</v>
      </c>
      <c r="F1251" s="1087">
        <v>143</v>
      </c>
      <c r="G1251" s="1087" t="s">
        <v>711</v>
      </c>
      <c r="H1251" s="1089">
        <v>1</v>
      </c>
      <c r="I1251">
        <v>35901</v>
      </c>
      <c r="J1251">
        <v>1</v>
      </c>
      <c r="K1251">
        <v>2020</v>
      </c>
      <c r="L1251" s="1090">
        <v>1</v>
      </c>
      <c r="M1251" s="1090">
        <v>4</v>
      </c>
      <c r="N1251" t="s">
        <v>2420</v>
      </c>
      <c r="O1251">
        <v>13</v>
      </c>
      <c r="P1251">
        <v>0</v>
      </c>
      <c r="Q1251">
        <v>0</v>
      </c>
      <c r="R1251">
        <v>0</v>
      </c>
      <c r="S1251">
        <v>0</v>
      </c>
      <c r="T1251">
        <v>0</v>
      </c>
      <c r="U1251" s="1091">
        <v>0</v>
      </c>
      <c r="V1251" s="1091">
        <v>0</v>
      </c>
    </row>
    <row r="1252" spans="1:22" x14ac:dyDescent="0.25">
      <c r="A1252">
        <v>4088200100</v>
      </c>
      <c r="B1252" s="1087">
        <v>2</v>
      </c>
      <c r="C1252" s="1087">
        <v>5</v>
      </c>
      <c r="D1252" s="1088">
        <v>2</v>
      </c>
      <c r="E1252" s="1087" t="s">
        <v>2418</v>
      </c>
      <c r="F1252" s="1087">
        <v>143</v>
      </c>
      <c r="G1252" s="1087" t="s">
        <v>711</v>
      </c>
      <c r="H1252" s="1089">
        <v>1</v>
      </c>
      <c r="I1252">
        <v>35901</v>
      </c>
      <c r="J1252">
        <v>1</v>
      </c>
      <c r="K1252">
        <v>2020</v>
      </c>
      <c r="L1252" s="1090">
        <v>1</v>
      </c>
      <c r="M1252" s="1090">
        <v>4</v>
      </c>
      <c r="N1252" t="s">
        <v>2420</v>
      </c>
      <c r="O1252">
        <v>13</v>
      </c>
      <c r="P1252">
        <v>0</v>
      </c>
      <c r="Q1252">
        <v>0</v>
      </c>
      <c r="R1252">
        <v>0</v>
      </c>
      <c r="S1252">
        <v>0</v>
      </c>
      <c r="T1252">
        <v>0</v>
      </c>
      <c r="U1252" s="1091">
        <v>0</v>
      </c>
      <c r="V1252" s="1091">
        <v>0</v>
      </c>
    </row>
    <row r="1253" spans="1:22" x14ac:dyDescent="0.25">
      <c r="A1253">
        <v>4088200100</v>
      </c>
      <c r="B1253" s="1087">
        <v>2</v>
      </c>
      <c r="C1253" s="1087">
        <v>5</v>
      </c>
      <c r="D1253" s="1088">
        <v>2</v>
      </c>
      <c r="E1253" s="1087" t="s">
        <v>2418</v>
      </c>
      <c r="F1253" s="1087">
        <v>143</v>
      </c>
      <c r="G1253" s="1087" t="s">
        <v>711</v>
      </c>
      <c r="H1253" s="1089">
        <v>1</v>
      </c>
      <c r="I1253">
        <v>35901</v>
      </c>
      <c r="J1253">
        <v>1</v>
      </c>
      <c r="K1253">
        <v>2020</v>
      </c>
      <c r="L1253" s="1090">
        <v>1</v>
      </c>
      <c r="M1253" s="1090">
        <v>4</v>
      </c>
      <c r="N1253" t="s">
        <v>2420</v>
      </c>
      <c r="O1253">
        <v>13</v>
      </c>
      <c r="P1253">
        <v>0</v>
      </c>
      <c r="Q1253">
        <v>0</v>
      </c>
      <c r="R1253">
        <v>0</v>
      </c>
      <c r="S1253">
        <v>3915</v>
      </c>
      <c r="T1253">
        <v>3915</v>
      </c>
      <c r="U1253" s="1091">
        <v>0</v>
      </c>
      <c r="V1253" s="1091">
        <v>0</v>
      </c>
    </row>
    <row r="1254" spans="1:22" x14ac:dyDescent="0.25">
      <c r="A1254">
        <v>4088200100</v>
      </c>
      <c r="B1254" s="1087">
        <v>2</v>
      </c>
      <c r="C1254" s="1087">
        <v>5</v>
      </c>
      <c r="D1254" s="1088">
        <v>2</v>
      </c>
      <c r="E1254" s="1087" t="s">
        <v>2418</v>
      </c>
      <c r="F1254" s="1087">
        <v>143</v>
      </c>
      <c r="G1254" s="1087" t="s">
        <v>711</v>
      </c>
      <c r="H1254" s="1089">
        <v>1</v>
      </c>
      <c r="I1254">
        <v>35901</v>
      </c>
      <c r="J1254">
        <v>1</v>
      </c>
      <c r="K1254">
        <v>2020</v>
      </c>
      <c r="L1254" s="1090">
        <v>1</v>
      </c>
      <c r="M1254" s="1090">
        <v>4</v>
      </c>
      <c r="N1254" t="s">
        <v>2420</v>
      </c>
      <c r="O1254">
        <v>13</v>
      </c>
      <c r="P1254">
        <v>0</v>
      </c>
      <c r="Q1254">
        <v>3915</v>
      </c>
      <c r="R1254">
        <v>3915</v>
      </c>
      <c r="S1254">
        <v>0</v>
      </c>
      <c r="T1254">
        <v>0</v>
      </c>
      <c r="U1254" s="1091">
        <v>0</v>
      </c>
      <c r="V1254" s="1091">
        <v>0</v>
      </c>
    </row>
    <row r="1255" spans="1:22" x14ac:dyDescent="0.25">
      <c r="A1255">
        <v>4088200100</v>
      </c>
      <c r="B1255" s="1087">
        <v>2</v>
      </c>
      <c r="C1255" s="1087">
        <v>5</v>
      </c>
      <c r="D1255" s="1088">
        <v>2</v>
      </c>
      <c r="E1255" s="1087" t="s">
        <v>2418</v>
      </c>
      <c r="F1255" s="1087">
        <v>143</v>
      </c>
      <c r="G1255" s="1087" t="s">
        <v>711</v>
      </c>
      <c r="H1255" s="1089">
        <v>1</v>
      </c>
      <c r="I1255">
        <v>35901</v>
      </c>
      <c r="J1255">
        <v>1</v>
      </c>
      <c r="K1255">
        <v>2020</v>
      </c>
      <c r="L1255" s="1090">
        <v>1</v>
      </c>
      <c r="M1255" s="1090">
        <v>4</v>
      </c>
      <c r="N1255" t="s">
        <v>2420</v>
      </c>
      <c r="O1255">
        <v>13</v>
      </c>
      <c r="P1255">
        <v>0</v>
      </c>
      <c r="Q1255">
        <v>0</v>
      </c>
      <c r="R1255">
        <v>0</v>
      </c>
      <c r="S1255">
        <v>0</v>
      </c>
      <c r="T1255">
        <v>0</v>
      </c>
      <c r="U1255" s="1091">
        <v>0</v>
      </c>
      <c r="V1255" s="1091">
        <v>3915</v>
      </c>
    </row>
    <row r="1256" spans="1:22" x14ac:dyDescent="0.25">
      <c r="A1256">
        <v>4088200100</v>
      </c>
      <c r="B1256" s="1087">
        <v>2</v>
      </c>
      <c r="C1256" s="1087">
        <v>5</v>
      </c>
      <c r="D1256" s="1088">
        <v>2</v>
      </c>
      <c r="E1256" s="1087" t="s">
        <v>2418</v>
      </c>
      <c r="F1256" s="1087">
        <v>143</v>
      </c>
      <c r="G1256" s="1087" t="s">
        <v>711</v>
      </c>
      <c r="H1256" s="1089">
        <v>1</v>
      </c>
      <c r="I1256">
        <v>35901</v>
      </c>
      <c r="J1256">
        <v>1</v>
      </c>
      <c r="K1256">
        <v>2020</v>
      </c>
      <c r="L1256" s="1090">
        <v>1</v>
      </c>
      <c r="M1256" s="1090">
        <v>4</v>
      </c>
      <c r="N1256" t="s">
        <v>2420</v>
      </c>
      <c r="O1256">
        <v>13</v>
      </c>
      <c r="P1256">
        <v>0</v>
      </c>
      <c r="Q1256">
        <v>0</v>
      </c>
      <c r="R1256">
        <v>0</v>
      </c>
      <c r="S1256">
        <v>0</v>
      </c>
      <c r="T1256">
        <v>0</v>
      </c>
      <c r="U1256" s="1091">
        <v>3915</v>
      </c>
      <c r="V1256" s="1091">
        <v>0</v>
      </c>
    </row>
    <row r="1257" spans="1:22" x14ac:dyDescent="0.25">
      <c r="A1257">
        <v>4088200100</v>
      </c>
      <c r="B1257" s="1087">
        <v>2</v>
      </c>
      <c r="C1257" s="1087">
        <v>5</v>
      </c>
      <c r="D1257" s="1088">
        <v>2</v>
      </c>
      <c r="E1257" s="1087" t="s">
        <v>2418</v>
      </c>
      <c r="F1257" s="1087">
        <v>143</v>
      </c>
      <c r="G1257" s="1087" t="s">
        <v>711</v>
      </c>
      <c r="H1257" s="1089">
        <v>1</v>
      </c>
      <c r="I1257">
        <v>35901</v>
      </c>
      <c r="J1257">
        <v>1</v>
      </c>
      <c r="K1257">
        <v>2020</v>
      </c>
      <c r="L1257" s="1090">
        <v>1</v>
      </c>
      <c r="M1257" s="1090">
        <v>4</v>
      </c>
      <c r="N1257" t="s">
        <v>2420</v>
      </c>
      <c r="O1257">
        <v>13</v>
      </c>
      <c r="P1257">
        <v>0</v>
      </c>
      <c r="Q1257">
        <v>0</v>
      </c>
      <c r="R1257">
        <v>0</v>
      </c>
      <c r="S1257">
        <v>0</v>
      </c>
      <c r="T1257">
        <v>0</v>
      </c>
      <c r="U1257" s="1091">
        <v>0</v>
      </c>
      <c r="V1257" s="1091">
        <v>0</v>
      </c>
    </row>
    <row r="1258" spans="1:22" x14ac:dyDescent="0.25">
      <c r="A1258">
        <v>4088200100</v>
      </c>
      <c r="B1258" s="1087">
        <v>2</v>
      </c>
      <c r="C1258" s="1087">
        <v>5</v>
      </c>
      <c r="D1258" s="1088">
        <v>2</v>
      </c>
      <c r="E1258" s="1087" t="s">
        <v>2418</v>
      </c>
      <c r="F1258" s="1087">
        <v>143</v>
      </c>
      <c r="G1258" s="1087" t="s">
        <v>711</v>
      </c>
      <c r="H1258" s="1089">
        <v>1</v>
      </c>
      <c r="I1258">
        <v>35901</v>
      </c>
      <c r="J1258">
        <v>1</v>
      </c>
      <c r="K1258">
        <v>2020</v>
      </c>
      <c r="L1258" s="1090">
        <v>1</v>
      </c>
      <c r="M1258" s="1090">
        <v>4</v>
      </c>
      <c r="N1258" t="s">
        <v>2420</v>
      </c>
      <c r="O1258">
        <v>13</v>
      </c>
      <c r="P1258">
        <v>0</v>
      </c>
      <c r="Q1258">
        <v>0</v>
      </c>
      <c r="R1258">
        <v>0</v>
      </c>
      <c r="S1258">
        <v>0</v>
      </c>
      <c r="T1258">
        <v>0</v>
      </c>
      <c r="U1258" s="1091">
        <v>0</v>
      </c>
      <c r="V1258" s="1091">
        <v>0</v>
      </c>
    </row>
    <row r="1259" spans="1:22" x14ac:dyDescent="0.25">
      <c r="A1259">
        <v>4088200100</v>
      </c>
      <c r="B1259" s="1087">
        <v>2</v>
      </c>
      <c r="C1259" s="1087">
        <v>5</v>
      </c>
      <c r="D1259" s="1088">
        <v>2</v>
      </c>
      <c r="E1259" s="1087" t="s">
        <v>2418</v>
      </c>
      <c r="F1259" s="1087">
        <v>143</v>
      </c>
      <c r="G1259" s="1087" t="s">
        <v>711</v>
      </c>
      <c r="H1259" s="1089">
        <v>1</v>
      </c>
      <c r="I1259">
        <v>35901</v>
      </c>
      <c r="J1259">
        <v>1</v>
      </c>
      <c r="K1259">
        <v>2020</v>
      </c>
      <c r="L1259" s="1090">
        <v>1</v>
      </c>
      <c r="M1259" s="1090">
        <v>4</v>
      </c>
      <c r="N1259" t="s">
        <v>2420</v>
      </c>
      <c r="O1259">
        <v>13</v>
      </c>
      <c r="P1259">
        <v>0</v>
      </c>
      <c r="Q1259">
        <v>0</v>
      </c>
      <c r="R1259">
        <v>0</v>
      </c>
      <c r="S1259">
        <v>3915</v>
      </c>
      <c r="T1259">
        <v>3915</v>
      </c>
      <c r="U1259" s="1091">
        <v>0</v>
      </c>
      <c r="V1259" s="1091">
        <v>0</v>
      </c>
    </row>
    <row r="1260" spans="1:22" x14ac:dyDescent="0.25">
      <c r="A1260">
        <v>4088200100</v>
      </c>
      <c r="B1260" s="1087">
        <v>2</v>
      </c>
      <c r="C1260" s="1087">
        <v>5</v>
      </c>
      <c r="D1260" s="1088">
        <v>2</v>
      </c>
      <c r="E1260" s="1087" t="s">
        <v>2418</v>
      </c>
      <c r="F1260" s="1087">
        <v>143</v>
      </c>
      <c r="G1260" s="1087" t="s">
        <v>711</v>
      </c>
      <c r="H1260" s="1089">
        <v>1</v>
      </c>
      <c r="I1260">
        <v>35901</v>
      </c>
      <c r="J1260">
        <v>1</v>
      </c>
      <c r="K1260">
        <v>2020</v>
      </c>
      <c r="L1260" s="1090">
        <v>1</v>
      </c>
      <c r="M1260" s="1090">
        <v>4</v>
      </c>
      <c r="N1260" t="s">
        <v>2420</v>
      </c>
      <c r="O1260">
        <v>13</v>
      </c>
      <c r="P1260">
        <v>0</v>
      </c>
      <c r="Q1260">
        <v>3915</v>
      </c>
      <c r="R1260">
        <v>3915</v>
      </c>
      <c r="S1260">
        <v>0</v>
      </c>
      <c r="T1260">
        <v>0</v>
      </c>
      <c r="U1260" s="1091">
        <v>0</v>
      </c>
      <c r="V1260" s="1091">
        <v>0</v>
      </c>
    </row>
    <row r="1261" spans="1:22" x14ac:dyDescent="0.25">
      <c r="A1261">
        <v>4088200100</v>
      </c>
      <c r="B1261" s="1087">
        <v>2</v>
      </c>
      <c r="C1261" s="1087">
        <v>5</v>
      </c>
      <c r="D1261" s="1088">
        <v>2</v>
      </c>
      <c r="E1261" s="1087" t="s">
        <v>2418</v>
      </c>
      <c r="F1261" s="1087">
        <v>143</v>
      </c>
      <c r="G1261" s="1087" t="s">
        <v>711</v>
      </c>
      <c r="H1261" s="1089">
        <v>1</v>
      </c>
      <c r="I1261">
        <v>35901</v>
      </c>
      <c r="J1261">
        <v>1</v>
      </c>
      <c r="K1261">
        <v>2020</v>
      </c>
      <c r="L1261" s="1090">
        <v>1</v>
      </c>
      <c r="M1261" s="1090">
        <v>4</v>
      </c>
      <c r="N1261" t="s">
        <v>2420</v>
      </c>
      <c r="O1261">
        <v>13</v>
      </c>
      <c r="P1261">
        <v>0</v>
      </c>
      <c r="Q1261">
        <v>0</v>
      </c>
      <c r="R1261">
        <v>0</v>
      </c>
      <c r="S1261">
        <v>0</v>
      </c>
      <c r="T1261">
        <v>0</v>
      </c>
      <c r="U1261" s="1091">
        <v>0</v>
      </c>
      <c r="V1261" s="1091">
        <v>3915</v>
      </c>
    </row>
    <row r="1262" spans="1:22" x14ac:dyDescent="0.25">
      <c r="A1262">
        <v>4088200100</v>
      </c>
      <c r="B1262" s="1087">
        <v>2</v>
      </c>
      <c r="C1262" s="1087">
        <v>5</v>
      </c>
      <c r="D1262" s="1088">
        <v>2</v>
      </c>
      <c r="E1262" s="1087" t="s">
        <v>2418</v>
      </c>
      <c r="F1262" s="1087">
        <v>143</v>
      </c>
      <c r="G1262" s="1087" t="s">
        <v>711</v>
      </c>
      <c r="H1262" s="1089">
        <v>1</v>
      </c>
      <c r="I1262">
        <v>35901</v>
      </c>
      <c r="J1262">
        <v>1</v>
      </c>
      <c r="K1262">
        <v>2020</v>
      </c>
      <c r="L1262" s="1090">
        <v>1</v>
      </c>
      <c r="M1262" s="1090">
        <v>4</v>
      </c>
      <c r="N1262" t="s">
        <v>2420</v>
      </c>
      <c r="O1262">
        <v>13</v>
      </c>
      <c r="P1262">
        <v>0</v>
      </c>
      <c r="Q1262">
        <v>0</v>
      </c>
      <c r="R1262">
        <v>0</v>
      </c>
      <c r="S1262">
        <v>0</v>
      </c>
      <c r="T1262">
        <v>0</v>
      </c>
      <c r="U1262" s="1091">
        <v>3915</v>
      </c>
      <c r="V1262" s="1091">
        <v>0</v>
      </c>
    </row>
    <row r="1263" spans="1:22" x14ac:dyDescent="0.25">
      <c r="A1263">
        <v>4088200100</v>
      </c>
      <c r="B1263" s="1087">
        <v>2</v>
      </c>
      <c r="C1263" s="1087">
        <v>5</v>
      </c>
      <c r="D1263" s="1088">
        <v>2</v>
      </c>
      <c r="E1263" s="1087" t="s">
        <v>2418</v>
      </c>
      <c r="F1263" s="1087">
        <v>143</v>
      </c>
      <c r="G1263" s="1087" t="s">
        <v>711</v>
      </c>
      <c r="H1263" s="1089">
        <v>1</v>
      </c>
      <c r="I1263">
        <v>35901</v>
      </c>
      <c r="J1263">
        <v>1</v>
      </c>
      <c r="K1263">
        <v>2020</v>
      </c>
      <c r="L1263" s="1090">
        <v>1</v>
      </c>
      <c r="M1263" s="1090">
        <v>4</v>
      </c>
      <c r="N1263" t="s">
        <v>2420</v>
      </c>
      <c r="O1263">
        <v>13</v>
      </c>
      <c r="P1263">
        <v>0</v>
      </c>
      <c r="Q1263">
        <v>0</v>
      </c>
      <c r="R1263">
        <v>0</v>
      </c>
      <c r="S1263">
        <v>3915</v>
      </c>
      <c r="T1263">
        <v>3915</v>
      </c>
      <c r="U1263" s="1091">
        <v>0</v>
      </c>
      <c r="V1263" s="1091">
        <v>0</v>
      </c>
    </row>
    <row r="1264" spans="1:22" x14ac:dyDescent="0.25">
      <c r="A1264">
        <v>4088200100</v>
      </c>
      <c r="B1264" s="1087">
        <v>2</v>
      </c>
      <c r="C1264" s="1087">
        <v>5</v>
      </c>
      <c r="D1264" s="1088">
        <v>2</v>
      </c>
      <c r="E1264" s="1087" t="s">
        <v>2418</v>
      </c>
      <c r="F1264" s="1087">
        <v>143</v>
      </c>
      <c r="G1264" s="1087" t="s">
        <v>711</v>
      </c>
      <c r="H1264" s="1089">
        <v>1</v>
      </c>
      <c r="I1264">
        <v>35901</v>
      </c>
      <c r="J1264">
        <v>1</v>
      </c>
      <c r="K1264">
        <v>2020</v>
      </c>
      <c r="L1264" s="1090">
        <v>1</v>
      </c>
      <c r="M1264" s="1090">
        <v>4</v>
      </c>
      <c r="N1264" t="s">
        <v>2420</v>
      </c>
      <c r="O1264">
        <v>13</v>
      </c>
      <c r="P1264">
        <v>0</v>
      </c>
      <c r="Q1264">
        <v>3915</v>
      </c>
      <c r="R1264">
        <v>3915</v>
      </c>
      <c r="S1264">
        <v>0</v>
      </c>
      <c r="T1264">
        <v>0</v>
      </c>
      <c r="U1264" s="1091">
        <v>0</v>
      </c>
      <c r="V1264" s="1091">
        <v>0</v>
      </c>
    </row>
    <row r="1265" spans="1:22" x14ac:dyDescent="0.25">
      <c r="A1265">
        <v>4088200100</v>
      </c>
      <c r="B1265" s="1087">
        <v>2</v>
      </c>
      <c r="C1265" s="1087">
        <v>5</v>
      </c>
      <c r="D1265" s="1088">
        <v>2</v>
      </c>
      <c r="E1265" s="1087" t="s">
        <v>2418</v>
      </c>
      <c r="F1265" s="1087">
        <v>143</v>
      </c>
      <c r="G1265" s="1087" t="s">
        <v>711</v>
      </c>
      <c r="H1265" s="1089">
        <v>1</v>
      </c>
      <c r="I1265">
        <v>35901</v>
      </c>
      <c r="J1265">
        <v>1</v>
      </c>
      <c r="K1265">
        <v>2020</v>
      </c>
      <c r="L1265" s="1090">
        <v>1</v>
      </c>
      <c r="M1265" s="1090">
        <v>4</v>
      </c>
      <c r="N1265" t="s">
        <v>2420</v>
      </c>
      <c r="O1265">
        <v>13</v>
      </c>
      <c r="P1265">
        <v>0</v>
      </c>
      <c r="Q1265">
        <v>0</v>
      </c>
      <c r="R1265">
        <v>0</v>
      </c>
      <c r="S1265">
        <v>0</v>
      </c>
      <c r="T1265">
        <v>0</v>
      </c>
      <c r="U1265" s="1091">
        <v>0</v>
      </c>
      <c r="V1265" s="1091">
        <v>0</v>
      </c>
    </row>
    <row r="1266" spans="1:22" x14ac:dyDescent="0.25">
      <c r="A1266">
        <v>4088200100</v>
      </c>
      <c r="B1266" s="1087">
        <v>2</v>
      </c>
      <c r="C1266" s="1087">
        <v>5</v>
      </c>
      <c r="D1266" s="1088">
        <v>2</v>
      </c>
      <c r="E1266" s="1087" t="s">
        <v>2418</v>
      </c>
      <c r="F1266" s="1087">
        <v>143</v>
      </c>
      <c r="G1266" s="1087" t="s">
        <v>711</v>
      </c>
      <c r="H1266" s="1089">
        <v>1</v>
      </c>
      <c r="I1266">
        <v>35901</v>
      </c>
      <c r="J1266">
        <v>1</v>
      </c>
      <c r="K1266">
        <v>2020</v>
      </c>
      <c r="L1266" s="1090">
        <v>1</v>
      </c>
      <c r="M1266" s="1090">
        <v>4</v>
      </c>
      <c r="N1266" t="s">
        <v>2420</v>
      </c>
      <c r="O1266">
        <v>13</v>
      </c>
      <c r="P1266">
        <v>0</v>
      </c>
      <c r="Q1266">
        <v>0</v>
      </c>
      <c r="R1266">
        <v>0</v>
      </c>
      <c r="S1266">
        <v>0</v>
      </c>
      <c r="T1266">
        <v>0</v>
      </c>
      <c r="U1266" s="1091">
        <v>0</v>
      </c>
      <c r="V1266" s="1091">
        <v>0</v>
      </c>
    </row>
    <row r="1267" spans="1:22" x14ac:dyDescent="0.25">
      <c r="A1267">
        <v>4088200100</v>
      </c>
      <c r="B1267" s="1087">
        <v>2</v>
      </c>
      <c r="C1267" s="1087">
        <v>5</v>
      </c>
      <c r="D1267" s="1088">
        <v>2</v>
      </c>
      <c r="E1267" s="1087" t="s">
        <v>2418</v>
      </c>
      <c r="F1267" s="1087">
        <v>143</v>
      </c>
      <c r="G1267" s="1087" t="s">
        <v>711</v>
      </c>
      <c r="H1267" s="1089">
        <v>1</v>
      </c>
      <c r="I1267">
        <v>35901</v>
      </c>
      <c r="J1267">
        <v>1</v>
      </c>
      <c r="K1267">
        <v>2020</v>
      </c>
      <c r="L1267" s="1090">
        <v>1</v>
      </c>
      <c r="M1267" s="1090">
        <v>4</v>
      </c>
      <c r="N1267" t="s">
        <v>2420</v>
      </c>
      <c r="O1267">
        <v>13</v>
      </c>
      <c r="P1267">
        <v>0</v>
      </c>
      <c r="Q1267">
        <v>0</v>
      </c>
      <c r="R1267">
        <v>0</v>
      </c>
      <c r="S1267">
        <v>0</v>
      </c>
      <c r="T1267">
        <v>0</v>
      </c>
      <c r="U1267" s="1091">
        <v>0</v>
      </c>
      <c r="V1267" s="1091">
        <v>3915</v>
      </c>
    </row>
    <row r="1268" spans="1:22" x14ac:dyDescent="0.25">
      <c r="A1268">
        <v>4088200100</v>
      </c>
      <c r="B1268" s="1087">
        <v>2</v>
      </c>
      <c r="C1268" s="1087">
        <v>5</v>
      </c>
      <c r="D1268" s="1088">
        <v>2</v>
      </c>
      <c r="E1268" s="1087" t="s">
        <v>2418</v>
      </c>
      <c r="F1268" s="1087">
        <v>143</v>
      </c>
      <c r="G1268" s="1087" t="s">
        <v>711</v>
      </c>
      <c r="H1268" s="1089">
        <v>1</v>
      </c>
      <c r="I1268">
        <v>35901</v>
      </c>
      <c r="J1268">
        <v>1</v>
      </c>
      <c r="K1268">
        <v>2020</v>
      </c>
      <c r="L1268" s="1090">
        <v>1</v>
      </c>
      <c r="M1268" s="1090">
        <v>4</v>
      </c>
      <c r="N1268" t="s">
        <v>2420</v>
      </c>
      <c r="O1268">
        <v>13</v>
      </c>
      <c r="P1268">
        <v>0</v>
      </c>
      <c r="Q1268">
        <v>0</v>
      </c>
      <c r="R1268">
        <v>0</v>
      </c>
      <c r="S1268">
        <v>0</v>
      </c>
      <c r="T1268">
        <v>0</v>
      </c>
      <c r="U1268" s="1091">
        <v>3915</v>
      </c>
      <c r="V1268" s="1091">
        <v>0</v>
      </c>
    </row>
    <row r="1269" spans="1:22" x14ac:dyDescent="0.25">
      <c r="A1269">
        <v>4088200100</v>
      </c>
      <c r="B1269" s="1087">
        <v>2</v>
      </c>
      <c r="C1269" s="1087">
        <v>5</v>
      </c>
      <c r="D1269" s="1088">
        <v>2</v>
      </c>
      <c r="E1269" s="1087" t="s">
        <v>2418</v>
      </c>
      <c r="F1269" s="1087">
        <v>143</v>
      </c>
      <c r="G1269" s="1087" t="s">
        <v>711</v>
      </c>
      <c r="H1269" s="1089">
        <v>1</v>
      </c>
      <c r="I1269">
        <v>35901</v>
      </c>
      <c r="J1269">
        <v>1</v>
      </c>
      <c r="K1269">
        <v>2020</v>
      </c>
      <c r="L1269" s="1090">
        <v>1</v>
      </c>
      <c r="M1269" s="1090">
        <v>4</v>
      </c>
      <c r="N1269" t="s">
        <v>2420</v>
      </c>
      <c r="O1269">
        <v>13</v>
      </c>
      <c r="P1269">
        <v>0</v>
      </c>
      <c r="Q1269">
        <v>0</v>
      </c>
      <c r="R1269">
        <v>0</v>
      </c>
      <c r="S1269">
        <v>0</v>
      </c>
      <c r="T1269">
        <v>0</v>
      </c>
      <c r="U1269" s="1091">
        <v>0</v>
      </c>
      <c r="V1269" s="1091">
        <v>0</v>
      </c>
    </row>
    <row r="1270" spans="1:22" x14ac:dyDescent="0.25">
      <c r="A1270">
        <v>4088200100</v>
      </c>
      <c r="B1270" s="1087">
        <v>2</v>
      </c>
      <c r="C1270" s="1087">
        <v>5</v>
      </c>
      <c r="D1270" s="1088">
        <v>2</v>
      </c>
      <c r="E1270" s="1087" t="s">
        <v>2418</v>
      </c>
      <c r="F1270" s="1087">
        <v>143</v>
      </c>
      <c r="G1270" s="1087" t="s">
        <v>711</v>
      </c>
      <c r="H1270" s="1089">
        <v>1</v>
      </c>
      <c r="I1270">
        <v>35901</v>
      </c>
      <c r="J1270">
        <v>1</v>
      </c>
      <c r="K1270">
        <v>2020</v>
      </c>
      <c r="L1270" s="1090">
        <v>1</v>
      </c>
      <c r="M1270" s="1090">
        <v>4</v>
      </c>
      <c r="N1270" t="s">
        <v>2420</v>
      </c>
      <c r="O1270">
        <v>13</v>
      </c>
      <c r="P1270">
        <v>0</v>
      </c>
      <c r="Q1270">
        <v>0</v>
      </c>
      <c r="R1270">
        <v>0</v>
      </c>
      <c r="S1270">
        <v>0</v>
      </c>
      <c r="T1270">
        <v>0</v>
      </c>
      <c r="U1270" s="1091">
        <v>0</v>
      </c>
      <c r="V1270" s="1091">
        <v>0</v>
      </c>
    </row>
    <row r="1271" spans="1:22" x14ac:dyDescent="0.25">
      <c r="A1271">
        <v>4088200100</v>
      </c>
      <c r="B1271" s="1087">
        <v>2</v>
      </c>
      <c r="C1271" s="1087">
        <v>5</v>
      </c>
      <c r="D1271" s="1088">
        <v>2</v>
      </c>
      <c r="E1271" s="1087" t="s">
        <v>2418</v>
      </c>
      <c r="F1271" s="1087">
        <v>143</v>
      </c>
      <c r="G1271" s="1087" t="s">
        <v>711</v>
      </c>
      <c r="H1271" s="1089">
        <v>1</v>
      </c>
      <c r="I1271">
        <v>35901</v>
      </c>
      <c r="J1271">
        <v>1</v>
      </c>
      <c r="K1271">
        <v>2020</v>
      </c>
      <c r="L1271" s="1090">
        <v>1</v>
      </c>
      <c r="M1271" s="1090">
        <v>4</v>
      </c>
      <c r="N1271" t="s">
        <v>2420</v>
      </c>
      <c r="O1271">
        <v>13</v>
      </c>
      <c r="P1271">
        <v>0</v>
      </c>
      <c r="Q1271">
        <v>0</v>
      </c>
      <c r="R1271">
        <v>0</v>
      </c>
      <c r="S1271">
        <v>3915</v>
      </c>
      <c r="T1271">
        <v>3915</v>
      </c>
      <c r="U1271" s="1091">
        <v>0</v>
      </c>
      <c r="V1271" s="1091">
        <v>0</v>
      </c>
    </row>
    <row r="1272" spans="1:22" x14ac:dyDescent="0.25">
      <c r="A1272">
        <v>4088200100</v>
      </c>
      <c r="B1272" s="1087">
        <v>2</v>
      </c>
      <c r="C1272" s="1087">
        <v>5</v>
      </c>
      <c r="D1272" s="1088">
        <v>2</v>
      </c>
      <c r="E1272" s="1087" t="s">
        <v>2418</v>
      </c>
      <c r="F1272" s="1087">
        <v>143</v>
      </c>
      <c r="G1272" s="1087" t="s">
        <v>711</v>
      </c>
      <c r="H1272" s="1089">
        <v>1</v>
      </c>
      <c r="I1272">
        <v>35901</v>
      </c>
      <c r="J1272">
        <v>1</v>
      </c>
      <c r="K1272">
        <v>2020</v>
      </c>
      <c r="L1272" s="1090">
        <v>1</v>
      </c>
      <c r="M1272" s="1090">
        <v>4</v>
      </c>
      <c r="N1272" t="s">
        <v>2420</v>
      </c>
      <c r="O1272">
        <v>13</v>
      </c>
      <c r="P1272">
        <v>0</v>
      </c>
      <c r="Q1272">
        <v>3915</v>
      </c>
      <c r="R1272">
        <v>3915</v>
      </c>
      <c r="S1272">
        <v>0</v>
      </c>
      <c r="T1272">
        <v>0</v>
      </c>
      <c r="U1272" s="1091">
        <v>0</v>
      </c>
      <c r="V1272" s="1091">
        <v>0</v>
      </c>
    </row>
    <row r="1273" spans="1:22" x14ac:dyDescent="0.25">
      <c r="A1273">
        <v>4088200100</v>
      </c>
      <c r="B1273" s="1087">
        <v>2</v>
      </c>
      <c r="C1273" s="1087">
        <v>5</v>
      </c>
      <c r="D1273" s="1088">
        <v>2</v>
      </c>
      <c r="E1273" s="1087" t="s">
        <v>2418</v>
      </c>
      <c r="F1273" s="1087">
        <v>143</v>
      </c>
      <c r="G1273" s="1087" t="s">
        <v>711</v>
      </c>
      <c r="H1273" s="1089">
        <v>1</v>
      </c>
      <c r="I1273">
        <v>37501</v>
      </c>
      <c r="J1273">
        <v>1</v>
      </c>
      <c r="K1273">
        <v>2020</v>
      </c>
      <c r="L1273" s="1090">
        <v>1</v>
      </c>
      <c r="M1273" s="1090">
        <v>4</v>
      </c>
      <c r="N1273" t="s">
        <v>2420</v>
      </c>
      <c r="O1273">
        <v>13</v>
      </c>
      <c r="P1273">
        <v>0</v>
      </c>
      <c r="Q1273">
        <v>0</v>
      </c>
      <c r="R1273">
        <v>0</v>
      </c>
      <c r="S1273">
        <v>0</v>
      </c>
      <c r="T1273">
        <v>0</v>
      </c>
      <c r="U1273" s="1091">
        <v>0</v>
      </c>
      <c r="V1273" s="1091">
        <v>1100</v>
      </c>
    </row>
    <row r="1274" spans="1:22" x14ac:dyDescent="0.25">
      <c r="A1274">
        <v>4088200100</v>
      </c>
      <c r="B1274" s="1087">
        <v>2</v>
      </c>
      <c r="C1274" s="1087">
        <v>5</v>
      </c>
      <c r="D1274" s="1088">
        <v>2</v>
      </c>
      <c r="E1274" s="1087" t="s">
        <v>2418</v>
      </c>
      <c r="F1274" s="1087">
        <v>143</v>
      </c>
      <c r="G1274" s="1087" t="s">
        <v>711</v>
      </c>
      <c r="H1274" s="1089">
        <v>1</v>
      </c>
      <c r="I1274">
        <v>37501</v>
      </c>
      <c r="J1274">
        <v>1</v>
      </c>
      <c r="K1274">
        <v>2020</v>
      </c>
      <c r="L1274" s="1090">
        <v>1</v>
      </c>
      <c r="M1274" s="1090">
        <v>4</v>
      </c>
      <c r="N1274" t="s">
        <v>2420</v>
      </c>
      <c r="O1274">
        <v>13</v>
      </c>
      <c r="P1274">
        <v>0</v>
      </c>
      <c r="Q1274">
        <v>0</v>
      </c>
      <c r="R1274">
        <v>0</v>
      </c>
      <c r="S1274">
        <v>0</v>
      </c>
      <c r="T1274">
        <v>0</v>
      </c>
      <c r="U1274" s="1091">
        <v>1100</v>
      </c>
      <c r="V1274" s="1091">
        <v>0</v>
      </c>
    </row>
    <row r="1275" spans="1:22" x14ac:dyDescent="0.25">
      <c r="A1275">
        <v>4088200100</v>
      </c>
      <c r="B1275" s="1087">
        <v>2</v>
      </c>
      <c r="C1275" s="1087">
        <v>5</v>
      </c>
      <c r="D1275" s="1088">
        <v>2</v>
      </c>
      <c r="E1275" s="1087" t="s">
        <v>2418</v>
      </c>
      <c r="F1275" s="1087">
        <v>143</v>
      </c>
      <c r="G1275" s="1087" t="s">
        <v>711</v>
      </c>
      <c r="H1275" s="1089">
        <v>1</v>
      </c>
      <c r="I1275">
        <v>37501</v>
      </c>
      <c r="J1275">
        <v>1</v>
      </c>
      <c r="K1275">
        <v>2020</v>
      </c>
      <c r="L1275" s="1090">
        <v>1</v>
      </c>
      <c r="M1275" s="1090">
        <v>4</v>
      </c>
      <c r="N1275" t="s">
        <v>2420</v>
      </c>
      <c r="O1275">
        <v>13</v>
      </c>
      <c r="P1275">
        <v>0</v>
      </c>
      <c r="Q1275">
        <v>0</v>
      </c>
      <c r="R1275">
        <v>0</v>
      </c>
      <c r="S1275">
        <v>1100</v>
      </c>
      <c r="T1275">
        <v>1100</v>
      </c>
      <c r="U1275" s="1091">
        <v>0</v>
      </c>
      <c r="V1275" s="1091">
        <v>0</v>
      </c>
    </row>
    <row r="1276" spans="1:22" x14ac:dyDescent="0.25">
      <c r="A1276">
        <v>4088200100</v>
      </c>
      <c r="B1276" s="1087">
        <v>2</v>
      </c>
      <c r="C1276" s="1087">
        <v>5</v>
      </c>
      <c r="D1276" s="1088">
        <v>2</v>
      </c>
      <c r="E1276" s="1087" t="s">
        <v>2418</v>
      </c>
      <c r="F1276" s="1087">
        <v>143</v>
      </c>
      <c r="G1276" s="1087" t="s">
        <v>711</v>
      </c>
      <c r="H1276" s="1089">
        <v>1</v>
      </c>
      <c r="I1276">
        <v>37501</v>
      </c>
      <c r="J1276">
        <v>1</v>
      </c>
      <c r="K1276">
        <v>2020</v>
      </c>
      <c r="L1276" s="1090">
        <v>1</v>
      </c>
      <c r="M1276" s="1090">
        <v>4</v>
      </c>
      <c r="N1276" t="s">
        <v>2420</v>
      </c>
      <c r="O1276">
        <v>13</v>
      </c>
      <c r="P1276">
        <v>0</v>
      </c>
      <c r="Q1276">
        <v>1100</v>
      </c>
      <c r="R1276">
        <v>1100</v>
      </c>
      <c r="S1276">
        <v>0</v>
      </c>
      <c r="T1276">
        <v>0</v>
      </c>
      <c r="U1276" s="1091">
        <v>0</v>
      </c>
      <c r="V1276" s="1091">
        <v>0</v>
      </c>
    </row>
    <row r="1277" spans="1:22" x14ac:dyDescent="0.25">
      <c r="A1277">
        <v>4088200100</v>
      </c>
      <c r="B1277" s="1087">
        <v>2</v>
      </c>
      <c r="C1277" s="1087">
        <v>5</v>
      </c>
      <c r="D1277" s="1088">
        <v>2</v>
      </c>
      <c r="E1277" s="1087" t="s">
        <v>2418</v>
      </c>
      <c r="F1277" s="1087">
        <v>143</v>
      </c>
      <c r="G1277" s="1087" t="s">
        <v>711</v>
      </c>
      <c r="H1277" s="1089">
        <v>1</v>
      </c>
      <c r="I1277">
        <v>37501</v>
      </c>
      <c r="J1277">
        <v>1</v>
      </c>
      <c r="K1277">
        <v>2020</v>
      </c>
      <c r="L1277" s="1090">
        <v>1</v>
      </c>
      <c r="M1277" s="1090">
        <v>4</v>
      </c>
      <c r="N1277" t="s">
        <v>2420</v>
      </c>
      <c r="O1277">
        <v>13</v>
      </c>
      <c r="P1277">
        <v>0</v>
      </c>
      <c r="Q1277">
        <v>0</v>
      </c>
      <c r="R1277">
        <v>0</v>
      </c>
      <c r="S1277">
        <v>0</v>
      </c>
      <c r="T1277">
        <v>0</v>
      </c>
      <c r="U1277" s="1091">
        <v>0</v>
      </c>
      <c r="V1277" s="1091">
        <v>0</v>
      </c>
    </row>
    <row r="1278" spans="1:22" x14ac:dyDescent="0.25">
      <c r="A1278">
        <v>4088200100</v>
      </c>
      <c r="B1278" s="1087">
        <v>2</v>
      </c>
      <c r="C1278" s="1087">
        <v>5</v>
      </c>
      <c r="D1278" s="1088">
        <v>2</v>
      </c>
      <c r="E1278" s="1087" t="s">
        <v>2418</v>
      </c>
      <c r="F1278" s="1087">
        <v>143</v>
      </c>
      <c r="G1278" s="1087" t="s">
        <v>711</v>
      </c>
      <c r="H1278" s="1089">
        <v>1</v>
      </c>
      <c r="I1278">
        <v>37501</v>
      </c>
      <c r="J1278">
        <v>1</v>
      </c>
      <c r="K1278">
        <v>2020</v>
      </c>
      <c r="L1278" s="1090">
        <v>1</v>
      </c>
      <c r="M1278" s="1090">
        <v>4</v>
      </c>
      <c r="N1278" t="s">
        <v>2420</v>
      </c>
      <c r="O1278">
        <v>13</v>
      </c>
      <c r="P1278">
        <v>0</v>
      </c>
      <c r="Q1278">
        <v>0</v>
      </c>
      <c r="R1278">
        <v>0</v>
      </c>
      <c r="S1278">
        <v>0</v>
      </c>
      <c r="T1278">
        <v>0</v>
      </c>
      <c r="U1278" s="1091">
        <v>0</v>
      </c>
      <c r="V1278" s="1091">
        <v>0</v>
      </c>
    </row>
    <row r="1279" spans="1:22" x14ac:dyDescent="0.25">
      <c r="A1279">
        <v>4088200100</v>
      </c>
      <c r="B1279" s="1087">
        <v>2</v>
      </c>
      <c r="C1279" s="1087">
        <v>5</v>
      </c>
      <c r="D1279" s="1088">
        <v>2</v>
      </c>
      <c r="E1279" s="1087" t="s">
        <v>2418</v>
      </c>
      <c r="F1279" s="1087">
        <v>143</v>
      </c>
      <c r="G1279" s="1087" t="s">
        <v>711</v>
      </c>
      <c r="H1279" s="1089">
        <v>1</v>
      </c>
      <c r="I1279">
        <v>37501</v>
      </c>
      <c r="J1279">
        <v>1</v>
      </c>
      <c r="K1279">
        <v>2020</v>
      </c>
      <c r="L1279" s="1090">
        <v>1</v>
      </c>
      <c r="M1279" s="1090">
        <v>4</v>
      </c>
      <c r="N1279" t="s">
        <v>2420</v>
      </c>
      <c r="O1279">
        <v>13</v>
      </c>
      <c r="P1279">
        <v>0</v>
      </c>
      <c r="Q1279">
        <v>0</v>
      </c>
      <c r="R1279">
        <v>0</v>
      </c>
      <c r="S1279">
        <v>0</v>
      </c>
      <c r="T1279">
        <v>0</v>
      </c>
      <c r="U1279" s="1091">
        <v>0</v>
      </c>
      <c r="V1279" s="1091">
        <v>2200</v>
      </c>
    </row>
    <row r="1280" spans="1:22" x14ac:dyDescent="0.25">
      <c r="A1280">
        <v>4088200100</v>
      </c>
      <c r="B1280" s="1087">
        <v>2</v>
      </c>
      <c r="C1280" s="1087">
        <v>5</v>
      </c>
      <c r="D1280" s="1088">
        <v>2</v>
      </c>
      <c r="E1280" s="1087" t="s">
        <v>2418</v>
      </c>
      <c r="F1280" s="1087">
        <v>143</v>
      </c>
      <c r="G1280" s="1087" t="s">
        <v>711</v>
      </c>
      <c r="H1280" s="1089">
        <v>1</v>
      </c>
      <c r="I1280">
        <v>37501</v>
      </c>
      <c r="J1280">
        <v>1</v>
      </c>
      <c r="K1280">
        <v>2020</v>
      </c>
      <c r="L1280" s="1090">
        <v>1</v>
      </c>
      <c r="M1280" s="1090">
        <v>4</v>
      </c>
      <c r="N1280" t="s">
        <v>2420</v>
      </c>
      <c r="O1280">
        <v>13</v>
      </c>
      <c r="P1280">
        <v>0</v>
      </c>
      <c r="Q1280">
        <v>0</v>
      </c>
      <c r="R1280">
        <v>0</v>
      </c>
      <c r="S1280">
        <v>0</v>
      </c>
      <c r="T1280">
        <v>0</v>
      </c>
      <c r="U1280" s="1091">
        <v>2200</v>
      </c>
      <c r="V1280" s="1091">
        <v>0</v>
      </c>
    </row>
    <row r="1281" spans="1:22" x14ac:dyDescent="0.25">
      <c r="A1281">
        <v>4088200100</v>
      </c>
      <c r="B1281" s="1087">
        <v>2</v>
      </c>
      <c r="C1281" s="1087">
        <v>5</v>
      </c>
      <c r="D1281" s="1088">
        <v>2</v>
      </c>
      <c r="E1281" s="1087" t="s">
        <v>2418</v>
      </c>
      <c r="F1281" s="1087">
        <v>143</v>
      </c>
      <c r="G1281" s="1087" t="s">
        <v>711</v>
      </c>
      <c r="H1281" s="1089">
        <v>1</v>
      </c>
      <c r="I1281">
        <v>37501</v>
      </c>
      <c r="J1281">
        <v>1</v>
      </c>
      <c r="K1281">
        <v>2020</v>
      </c>
      <c r="L1281" s="1090">
        <v>1</v>
      </c>
      <c r="M1281" s="1090">
        <v>4</v>
      </c>
      <c r="N1281" t="s">
        <v>2420</v>
      </c>
      <c r="O1281">
        <v>13</v>
      </c>
      <c r="P1281">
        <v>0</v>
      </c>
      <c r="Q1281">
        <v>0</v>
      </c>
      <c r="R1281">
        <v>0</v>
      </c>
      <c r="S1281">
        <v>0</v>
      </c>
      <c r="T1281">
        <v>0</v>
      </c>
      <c r="U1281" s="1091">
        <v>0</v>
      </c>
      <c r="V1281" s="1091">
        <v>0</v>
      </c>
    </row>
    <row r="1282" spans="1:22" x14ac:dyDescent="0.25">
      <c r="A1282">
        <v>4088200100</v>
      </c>
      <c r="B1282" s="1087">
        <v>2</v>
      </c>
      <c r="C1282" s="1087">
        <v>5</v>
      </c>
      <c r="D1282" s="1088">
        <v>2</v>
      </c>
      <c r="E1282" s="1087" t="s">
        <v>2418</v>
      </c>
      <c r="F1282" s="1087">
        <v>143</v>
      </c>
      <c r="G1282" s="1087" t="s">
        <v>711</v>
      </c>
      <c r="H1282" s="1089">
        <v>1</v>
      </c>
      <c r="I1282">
        <v>37501</v>
      </c>
      <c r="J1282">
        <v>1</v>
      </c>
      <c r="K1282">
        <v>2020</v>
      </c>
      <c r="L1282" s="1090">
        <v>1</v>
      </c>
      <c r="M1282" s="1090">
        <v>4</v>
      </c>
      <c r="N1282" t="s">
        <v>2420</v>
      </c>
      <c r="O1282">
        <v>13</v>
      </c>
      <c r="P1282">
        <v>0</v>
      </c>
      <c r="Q1282">
        <v>0</v>
      </c>
      <c r="R1282">
        <v>0</v>
      </c>
      <c r="S1282">
        <v>0</v>
      </c>
      <c r="T1282">
        <v>0</v>
      </c>
      <c r="U1282" s="1091">
        <v>0</v>
      </c>
      <c r="V1282" s="1091">
        <v>0</v>
      </c>
    </row>
    <row r="1283" spans="1:22" x14ac:dyDescent="0.25">
      <c r="A1283">
        <v>4088200100</v>
      </c>
      <c r="B1283" s="1087">
        <v>2</v>
      </c>
      <c r="C1283" s="1087">
        <v>5</v>
      </c>
      <c r="D1283" s="1088">
        <v>2</v>
      </c>
      <c r="E1283" s="1087" t="s">
        <v>2418</v>
      </c>
      <c r="F1283" s="1087">
        <v>143</v>
      </c>
      <c r="G1283" s="1087" t="s">
        <v>711</v>
      </c>
      <c r="H1283" s="1089">
        <v>1</v>
      </c>
      <c r="I1283">
        <v>37501</v>
      </c>
      <c r="J1283">
        <v>1</v>
      </c>
      <c r="K1283">
        <v>2020</v>
      </c>
      <c r="L1283" s="1090">
        <v>1</v>
      </c>
      <c r="M1283" s="1090">
        <v>4</v>
      </c>
      <c r="N1283" t="s">
        <v>2420</v>
      </c>
      <c r="O1283">
        <v>13</v>
      </c>
      <c r="P1283">
        <v>0</v>
      </c>
      <c r="Q1283">
        <v>0</v>
      </c>
      <c r="R1283">
        <v>0</v>
      </c>
      <c r="S1283">
        <v>2200</v>
      </c>
      <c r="T1283">
        <v>2200</v>
      </c>
      <c r="U1283" s="1091">
        <v>0</v>
      </c>
      <c r="V1283" s="1091">
        <v>0</v>
      </c>
    </row>
    <row r="1284" spans="1:22" x14ac:dyDescent="0.25">
      <c r="A1284">
        <v>4088200100</v>
      </c>
      <c r="B1284" s="1087">
        <v>2</v>
      </c>
      <c r="C1284" s="1087">
        <v>5</v>
      </c>
      <c r="D1284" s="1088">
        <v>2</v>
      </c>
      <c r="E1284" s="1087" t="s">
        <v>2418</v>
      </c>
      <c r="F1284" s="1087">
        <v>143</v>
      </c>
      <c r="G1284" s="1087" t="s">
        <v>711</v>
      </c>
      <c r="H1284" s="1089">
        <v>1</v>
      </c>
      <c r="I1284">
        <v>37501</v>
      </c>
      <c r="J1284">
        <v>1</v>
      </c>
      <c r="K1284">
        <v>2020</v>
      </c>
      <c r="L1284" s="1090">
        <v>1</v>
      </c>
      <c r="M1284" s="1090">
        <v>4</v>
      </c>
      <c r="N1284" t="s">
        <v>2420</v>
      </c>
      <c r="O1284">
        <v>13</v>
      </c>
      <c r="P1284">
        <v>0</v>
      </c>
      <c r="Q1284">
        <v>2200</v>
      </c>
      <c r="R1284">
        <v>2200</v>
      </c>
      <c r="S1284">
        <v>0</v>
      </c>
      <c r="T1284">
        <v>0</v>
      </c>
      <c r="U1284" s="1091">
        <v>0</v>
      </c>
      <c r="V1284" s="1091">
        <v>0</v>
      </c>
    </row>
    <row r="1285" spans="1:22" x14ac:dyDescent="0.25">
      <c r="A1285">
        <v>4088200100</v>
      </c>
      <c r="B1285" s="1087">
        <v>2</v>
      </c>
      <c r="C1285" s="1087">
        <v>5</v>
      </c>
      <c r="D1285" s="1088">
        <v>2</v>
      </c>
      <c r="E1285" s="1087" t="s">
        <v>2418</v>
      </c>
      <c r="F1285" s="1087">
        <v>143</v>
      </c>
      <c r="G1285" s="1087" t="s">
        <v>711</v>
      </c>
      <c r="H1285" s="1089">
        <v>1</v>
      </c>
      <c r="I1285">
        <v>37501</v>
      </c>
      <c r="J1285">
        <v>1</v>
      </c>
      <c r="K1285">
        <v>2020</v>
      </c>
      <c r="L1285" s="1090">
        <v>1</v>
      </c>
      <c r="M1285" s="1090">
        <v>4</v>
      </c>
      <c r="N1285" t="s">
        <v>2420</v>
      </c>
      <c r="O1285">
        <v>13</v>
      </c>
      <c r="P1285">
        <v>0</v>
      </c>
      <c r="Q1285">
        <v>0</v>
      </c>
      <c r="R1285">
        <v>0</v>
      </c>
      <c r="S1285">
        <v>0</v>
      </c>
      <c r="T1285">
        <v>0</v>
      </c>
      <c r="U1285" s="1091">
        <v>0</v>
      </c>
      <c r="V1285" s="1091">
        <v>2200</v>
      </c>
    </row>
    <row r="1286" spans="1:22" x14ac:dyDescent="0.25">
      <c r="A1286">
        <v>4088200100</v>
      </c>
      <c r="B1286" s="1087">
        <v>2</v>
      </c>
      <c r="C1286" s="1087">
        <v>5</v>
      </c>
      <c r="D1286" s="1088">
        <v>2</v>
      </c>
      <c r="E1286" s="1087" t="s">
        <v>2418</v>
      </c>
      <c r="F1286" s="1087">
        <v>143</v>
      </c>
      <c r="G1286" s="1087" t="s">
        <v>711</v>
      </c>
      <c r="H1286" s="1089">
        <v>1</v>
      </c>
      <c r="I1286">
        <v>37501</v>
      </c>
      <c r="J1286">
        <v>1</v>
      </c>
      <c r="K1286">
        <v>2020</v>
      </c>
      <c r="L1286" s="1090">
        <v>1</v>
      </c>
      <c r="M1286" s="1090">
        <v>4</v>
      </c>
      <c r="N1286" t="s">
        <v>2420</v>
      </c>
      <c r="O1286">
        <v>13</v>
      </c>
      <c r="P1286">
        <v>0</v>
      </c>
      <c r="Q1286">
        <v>0</v>
      </c>
      <c r="R1286">
        <v>0</v>
      </c>
      <c r="S1286">
        <v>0</v>
      </c>
      <c r="T1286">
        <v>0</v>
      </c>
      <c r="U1286" s="1091">
        <v>2200</v>
      </c>
      <c r="V1286" s="1091">
        <v>0</v>
      </c>
    </row>
    <row r="1287" spans="1:22" x14ac:dyDescent="0.25">
      <c r="A1287">
        <v>4088200100</v>
      </c>
      <c r="B1287" s="1087">
        <v>2</v>
      </c>
      <c r="C1287" s="1087">
        <v>5</v>
      </c>
      <c r="D1287" s="1088">
        <v>2</v>
      </c>
      <c r="E1287" s="1087" t="s">
        <v>2418</v>
      </c>
      <c r="F1287" s="1087">
        <v>143</v>
      </c>
      <c r="G1287" s="1087" t="s">
        <v>711</v>
      </c>
      <c r="H1287" s="1089">
        <v>1</v>
      </c>
      <c r="I1287">
        <v>37501</v>
      </c>
      <c r="J1287">
        <v>1</v>
      </c>
      <c r="K1287">
        <v>2020</v>
      </c>
      <c r="L1287" s="1090">
        <v>1</v>
      </c>
      <c r="M1287" s="1090">
        <v>4</v>
      </c>
      <c r="N1287" t="s">
        <v>2420</v>
      </c>
      <c r="O1287">
        <v>13</v>
      </c>
      <c r="P1287">
        <v>0</v>
      </c>
      <c r="Q1287">
        <v>2200</v>
      </c>
      <c r="R1287">
        <v>2200</v>
      </c>
      <c r="S1287">
        <v>0</v>
      </c>
      <c r="T1287">
        <v>0</v>
      </c>
      <c r="U1287" s="1091">
        <v>0</v>
      </c>
      <c r="V1287" s="1091">
        <v>0</v>
      </c>
    </row>
    <row r="1288" spans="1:22" x14ac:dyDescent="0.25">
      <c r="A1288">
        <v>4088200100</v>
      </c>
      <c r="B1288" s="1087">
        <v>2</v>
      </c>
      <c r="C1288" s="1087">
        <v>5</v>
      </c>
      <c r="D1288" s="1088">
        <v>2</v>
      </c>
      <c r="E1288" s="1087" t="s">
        <v>2418</v>
      </c>
      <c r="F1288" s="1087">
        <v>143</v>
      </c>
      <c r="G1288" s="1087" t="s">
        <v>711</v>
      </c>
      <c r="H1288" s="1089">
        <v>1</v>
      </c>
      <c r="I1288">
        <v>37501</v>
      </c>
      <c r="J1288">
        <v>1</v>
      </c>
      <c r="K1288">
        <v>2020</v>
      </c>
      <c r="L1288" s="1090">
        <v>1</v>
      </c>
      <c r="M1288" s="1090">
        <v>4</v>
      </c>
      <c r="N1288" t="s">
        <v>2420</v>
      </c>
      <c r="O1288">
        <v>13</v>
      </c>
      <c r="P1288">
        <v>0</v>
      </c>
      <c r="Q1288">
        <v>0</v>
      </c>
      <c r="R1288">
        <v>0</v>
      </c>
      <c r="S1288">
        <v>0</v>
      </c>
      <c r="T1288">
        <v>0</v>
      </c>
      <c r="U1288" s="1091">
        <v>0</v>
      </c>
      <c r="V1288" s="1091">
        <v>0</v>
      </c>
    </row>
    <row r="1289" spans="1:22" x14ac:dyDescent="0.25">
      <c r="A1289">
        <v>4088200100</v>
      </c>
      <c r="B1289" s="1087">
        <v>2</v>
      </c>
      <c r="C1289" s="1087">
        <v>5</v>
      </c>
      <c r="D1289" s="1088">
        <v>2</v>
      </c>
      <c r="E1289" s="1087" t="s">
        <v>2418</v>
      </c>
      <c r="F1289" s="1087">
        <v>143</v>
      </c>
      <c r="G1289" s="1087" t="s">
        <v>711</v>
      </c>
      <c r="H1289" s="1089">
        <v>1</v>
      </c>
      <c r="I1289">
        <v>37501</v>
      </c>
      <c r="J1289">
        <v>1</v>
      </c>
      <c r="K1289">
        <v>2020</v>
      </c>
      <c r="L1289" s="1090">
        <v>1</v>
      </c>
      <c r="M1289" s="1090">
        <v>4</v>
      </c>
      <c r="N1289" t="s">
        <v>2420</v>
      </c>
      <c r="O1289">
        <v>13</v>
      </c>
      <c r="P1289">
        <v>0</v>
      </c>
      <c r="Q1289">
        <v>0</v>
      </c>
      <c r="R1289">
        <v>0</v>
      </c>
      <c r="S1289">
        <v>2200</v>
      </c>
      <c r="T1289">
        <v>2200</v>
      </c>
      <c r="U1289" s="1091">
        <v>0</v>
      </c>
      <c r="V1289" s="1091">
        <v>0</v>
      </c>
    </row>
    <row r="1290" spans="1:22" x14ac:dyDescent="0.25">
      <c r="A1290">
        <v>4088200100</v>
      </c>
      <c r="B1290" s="1087">
        <v>2</v>
      </c>
      <c r="C1290" s="1087">
        <v>5</v>
      </c>
      <c r="D1290" s="1088">
        <v>2</v>
      </c>
      <c r="E1290" s="1087" t="s">
        <v>2418</v>
      </c>
      <c r="F1290" s="1087">
        <v>143</v>
      </c>
      <c r="G1290" s="1087" t="s">
        <v>711</v>
      </c>
      <c r="H1290" s="1089">
        <v>1</v>
      </c>
      <c r="I1290">
        <v>37501</v>
      </c>
      <c r="J1290">
        <v>1</v>
      </c>
      <c r="K1290">
        <v>2020</v>
      </c>
      <c r="L1290" s="1090">
        <v>1</v>
      </c>
      <c r="M1290" s="1090">
        <v>4</v>
      </c>
      <c r="N1290" t="s">
        <v>2420</v>
      </c>
      <c r="O1290">
        <v>13</v>
      </c>
      <c r="P1290">
        <v>0</v>
      </c>
      <c r="Q1290">
        <v>0</v>
      </c>
      <c r="R1290">
        <v>0</v>
      </c>
      <c r="S1290">
        <v>0</v>
      </c>
      <c r="T1290">
        <v>0</v>
      </c>
      <c r="U1290" s="1091">
        <v>0</v>
      </c>
      <c r="V1290" s="1091">
        <v>0</v>
      </c>
    </row>
    <row r="1291" spans="1:22" x14ac:dyDescent="0.25">
      <c r="A1291">
        <v>4088200100</v>
      </c>
      <c r="B1291" s="1087">
        <v>2</v>
      </c>
      <c r="C1291" s="1087">
        <v>5</v>
      </c>
      <c r="D1291" s="1088">
        <v>2</v>
      </c>
      <c r="E1291" s="1087" t="s">
        <v>2418</v>
      </c>
      <c r="F1291" s="1087">
        <v>143</v>
      </c>
      <c r="G1291" s="1087" t="s">
        <v>711</v>
      </c>
      <c r="H1291" s="1089">
        <v>1</v>
      </c>
      <c r="I1291">
        <v>37502</v>
      </c>
      <c r="J1291">
        <v>1</v>
      </c>
      <c r="K1291">
        <v>2020</v>
      </c>
      <c r="L1291" s="1090">
        <v>1</v>
      </c>
      <c r="M1291" s="1090">
        <v>4</v>
      </c>
      <c r="N1291" t="s">
        <v>2420</v>
      </c>
      <c r="O1291">
        <v>13</v>
      </c>
      <c r="P1291">
        <v>0</v>
      </c>
      <c r="Q1291">
        <v>0</v>
      </c>
      <c r="R1291">
        <v>0</v>
      </c>
      <c r="S1291">
        <v>0</v>
      </c>
      <c r="T1291">
        <v>0</v>
      </c>
      <c r="U1291" s="1091">
        <v>0</v>
      </c>
      <c r="V1291" s="1091">
        <v>400</v>
      </c>
    </row>
    <row r="1292" spans="1:22" x14ac:dyDescent="0.25">
      <c r="A1292">
        <v>4088200100</v>
      </c>
      <c r="B1292" s="1087">
        <v>2</v>
      </c>
      <c r="C1292" s="1087">
        <v>5</v>
      </c>
      <c r="D1292" s="1088">
        <v>2</v>
      </c>
      <c r="E1292" s="1087" t="s">
        <v>2418</v>
      </c>
      <c r="F1292" s="1087">
        <v>143</v>
      </c>
      <c r="G1292" s="1087" t="s">
        <v>711</v>
      </c>
      <c r="H1292" s="1089">
        <v>1</v>
      </c>
      <c r="I1292">
        <v>37502</v>
      </c>
      <c r="J1292">
        <v>1</v>
      </c>
      <c r="K1292">
        <v>2020</v>
      </c>
      <c r="L1292" s="1090">
        <v>1</v>
      </c>
      <c r="M1292" s="1090">
        <v>4</v>
      </c>
      <c r="N1292" t="s">
        <v>2420</v>
      </c>
      <c r="O1292">
        <v>13</v>
      </c>
      <c r="P1292">
        <v>0</v>
      </c>
      <c r="Q1292">
        <v>0</v>
      </c>
      <c r="R1292">
        <v>0</v>
      </c>
      <c r="S1292">
        <v>0</v>
      </c>
      <c r="T1292">
        <v>0</v>
      </c>
      <c r="U1292" s="1091">
        <v>400</v>
      </c>
      <c r="V1292" s="1091">
        <v>0</v>
      </c>
    </row>
    <row r="1293" spans="1:22" x14ac:dyDescent="0.25">
      <c r="A1293">
        <v>4088200100</v>
      </c>
      <c r="B1293" s="1087">
        <v>2</v>
      </c>
      <c r="C1293" s="1087">
        <v>5</v>
      </c>
      <c r="D1293" s="1088">
        <v>2</v>
      </c>
      <c r="E1293" s="1087" t="s">
        <v>2418</v>
      </c>
      <c r="F1293" s="1087">
        <v>143</v>
      </c>
      <c r="G1293" s="1087" t="s">
        <v>711</v>
      </c>
      <c r="H1293" s="1089">
        <v>1</v>
      </c>
      <c r="I1293">
        <v>37502</v>
      </c>
      <c r="J1293">
        <v>1</v>
      </c>
      <c r="K1293">
        <v>2020</v>
      </c>
      <c r="L1293" s="1090">
        <v>1</v>
      </c>
      <c r="M1293" s="1090">
        <v>4</v>
      </c>
      <c r="N1293" t="s">
        <v>2420</v>
      </c>
      <c r="O1293">
        <v>13</v>
      </c>
      <c r="P1293">
        <v>0</v>
      </c>
      <c r="Q1293">
        <v>0</v>
      </c>
      <c r="R1293">
        <v>0</v>
      </c>
      <c r="S1293">
        <v>0</v>
      </c>
      <c r="T1293">
        <v>0</v>
      </c>
      <c r="U1293" s="1091">
        <v>0</v>
      </c>
      <c r="V1293" s="1091">
        <v>0</v>
      </c>
    </row>
    <row r="1294" spans="1:22" x14ac:dyDescent="0.25">
      <c r="A1294">
        <v>4088200100</v>
      </c>
      <c r="B1294" s="1087">
        <v>2</v>
      </c>
      <c r="C1294" s="1087">
        <v>5</v>
      </c>
      <c r="D1294" s="1088">
        <v>2</v>
      </c>
      <c r="E1294" s="1087" t="s">
        <v>2418</v>
      </c>
      <c r="F1294" s="1087">
        <v>143</v>
      </c>
      <c r="G1294" s="1087" t="s">
        <v>711</v>
      </c>
      <c r="H1294" s="1089">
        <v>1</v>
      </c>
      <c r="I1294">
        <v>37502</v>
      </c>
      <c r="J1294">
        <v>1</v>
      </c>
      <c r="K1294">
        <v>2020</v>
      </c>
      <c r="L1294" s="1090">
        <v>1</v>
      </c>
      <c r="M1294" s="1090">
        <v>4</v>
      </c>
      <c r="N1294" t="s">
        <v>2420</v>
      </c>
      <c r="O1294">
        <v>13</v>
      </c>
      <c r="P1294">
        <v>0</v>
      </c>
      <c r="Q1294">
        <v>0</v>
      </c>
      <c r="R1294">
        <v>0</v>
      </c>
      <c r="S1294">
        <v>0</v>
      </c>
      <c r="T1294">
        <v>0</v>
      </c>
      <c r="U1294" s="1091">
        <v>0</v>
      </c>
      <c r="V1294" s="1091">
        <v>0</v>
      </c>
    </row>
    <row r="1295" spans="1:22" x14ac:dyDescent="0.25">
      <c r="A1295">
        <v>4088200100</v>
      </c>
      <c r="B1295" s="1087">
        <v>2</v>
      </c>
      <c r="C1295" s="1087">
        <v>5</v>
      </c>
      <c r="D1295" s="1088">
        <v>2</v>
      </c>
      <c r="E1295" s="1087" t="s">
        <v>2418</v>
      </c>
      <c r="F1295" s="1087">
        <v>143</v>
      </c>
      <c r="G1295" s="1087" t="s">
        <v>711</v>
      </c>
      <c r="H1295" s="1089">
        <v>1</v>
      </c>
      <c r="I1295">
        <v>37502</v>
      </c>
      <c r="J1295">
        <v>1</v>
      </c>
      <c r="K1295">
        <v>2020</v>
      </c>
      <c r="L1295" s="1090">
        <v>1</v>
      </c>
      <c r="M1295" s="1090">
        <v>4</v>
      </c>
      <c r="N1295" t="s">
        <v>2420</v>
      </c>
      <c r="O1295">
        <v>13</v>
      </c>
      <c r="P1295">
        <v>0</v>
      </c>
      <c r="Q1295">
        <v>0</v>
      </c>
      <c r="R1295">
        <v>0</v>
      </c>
      <c r="S1295">
        <v>400</v>
      </c>
      <c r="T1295">
        <v>400</v>
      </c>
      <c r="U1295" s="1091">
        <v>0</v>
      </c>
      <c r="V1295" s="1091">
        <v>0</v>
      </c>
    </row>
    <row r="1296" spans="1:22" x14ac:dyDescent="0.25">
      <c r="A1296">
        <v>4088200100</v>
      </c>
      <c r="B1296" s="1087">
        <v>2</v>
      </c>
      <c r="C1296" s="1087">
        <v>5</v>
      </c>
      <c r="D1296" s="1088">
        <v>2</v>
      </c>
      <c r="E1296" s="1087" t="s">
        <v>2418</v>
      </c>
      <c r="F1296" s="1087">
        <v>143</v>
      </c>
      <c r="G1296" s="1087" t="s">
        <v>711</v>
      </c>
      <c r="H1296" s="1089">
        <v>1</v>
      </c>
      <c r="I1296">
        <v>37502</v>
      </c>
      <c r="J1296">
        <v>1</v>
      </c>
      <c r="K1296">
        <v>2020</v>
      </c>
      <c r="L1296" s="1090">
        <v>1</v>
      </c>
      <c r="M1296" s="1090">
        <v>4</v>
      </c>
      <c r="N1296" t="s">
        <v>2420</v>
      </c>
      <c r="O1296">
        <v>13</v>
      </c>
      <c r="P1296">
        <v>0</v>
      </c>
      <c r="Q1296">
        <v>400</v>
      </c>
      <c r="R1296">
        <v>400</v>
      </c>
      <c r="S1296">
        <v>0</v>
      </c>
      <c r="T1296">
        <v>0</v>
      </c>
      <c r="U1296" s="1091">
        <v>0</v>
      </c>
      <c r="V1296" s="1091">
        <v>0</v>
      </c>
    </row>
    <row r="1297" spans="1:22" x14ac:dyDescent="0.25">
      <c r="A1297">
        <v>4088200100</v>
      </c>
      <c r="B1297" s="1087">
        <v>2</v>
      </c>
      <c r="C1297" s="1087">
        <v>5</v>
      </c>
      <c r="D1297" s="1088">
        <v>2</v>
      </c>
      <c r="E1297" s="1087" t="s">
        <v>2418</v>
      </c>
      <c r="F1297" s="1087">
        <v>143</v>
      </c>
      <c r="G1297" s="1087" t="s">
        <v>711</v>
      </c>
      <c r="H1297" s="1089">
        <v>1</v>
      </c>
      <c r="I1297">
        <v>37502</v>
      </c>
      <c r="J1297">
        <v>1</v>
      </c>
      <c r="K1297">
        <v>2020</v>
      </c>
      <c r="L1297" s="1090">
        <v>1</v>
      </c>
      <c r="M1297" s="1090">
        <v>4</v>
      </c>
      <c r="N1297" t="s">
        <v>2420</v>
      </c>
      <c r="O1297">
        <v>13</v>
      </c>
      <c r="P1297">
        <v>0</v>
      </c>
      <c r="Q1297">
        <v>0</v>
      </c>
      <c r="R1297">
        <v>0</v>
      </c>
      <c r="S1297">
        <v>0</v>
      </c>
      <c r="T1297">
        <v>0</v>
      </c>
      <c r="U1297" s="1091">
        <v>0</v>
      </c>
      <c r="V1297" s="1091">
        <v>800</v>
      </c>
    </row>
    <row r="1298" spans="1:22" x14ac:dyDescent="0.25">
      <c r="A1298">
        <v>4088200100</v>
      </c>
      <c r="B1298" s="1087">
        <v>2</v>
      </c>
      <c r="C1298" s="1087">
        <v>5</v>
      </c>
      <c r="D1298" s="1088">
        <v>2</v>
      </c>
      <c r="E1298" s="1087" t="s">
        <v>2418</v>
      </c>
      <c r="F1298" s="1087">
        <v>143</v>
      </c>
      <c r="G1298" s="1087" t="s">
        <v>711</v>
      </c>
      <c r="H1298" s="1089">
        <v>1</v>
      </c>
      <c r="I1298">
        <v>37502</v>
      </c>
      <c r="J1298">
        <v>1</v>
      </c>
      <c r="K1298">
        <v>2020</v>
      </c>
      <c r="L1298" s="1090">
        <v>1</v>
      </c>
      <c r="M1298" s="1090">
        <v>4</v>
      </c>
      <c r="N1298" t="s">
        <v>2420</v>
      </c>
      <c r="O1298">
        <v>13</v>
      </c>
      <c r="P1298">
        <v>0</v>
      </c>
      <c r="Q1298">
        <v>0</v>
      </c>
      <c r="R1298">
        <v>0</v>
      </c>
      <c r="S1298">
        <v>0</v>
      </c>
      <c r="T1298">
        <v>0</v>
      </c>
      <c r="U1298" s="1091">
        <v>800</v>
      </c>
      <c r="V1298" s="1091">
        <v>0</v>
      </c>
    </row>
    <row r="1299" spans="1:22" x14ac:dyDescent="0.25">
      <c r="A1299">
        <v>4088200100</v>
      </c>
      <c r="B1299" s="1087">
        <v>2</v>
      </c>
      <c r="C1299" s="1087">
        <v>5</v>
      </c>
      <c r="D1299" s="1088">
        <v>2</v>
      </c>
      <c r="E1299" s="1087" t="s">
        <v>2418</v>
      </c>
      <c r="F1299" s="1087">
        <v>143</v>
      </c>
      <c r="G1299" s="1087" t="s">
        <v>711</v>
      </c>
      <c r="H1299" s="1089">
        <v>1</v>
      </c>
      <c r="I1299">
        <v>37502</v>
      </c>
      <c r="J1299">
        <v>1</v>
      </c>
      <c r="K1299">
        <v>2020</v>
      </c>
      <c r="L1299" s="1090">
        <v>1</v>
      </c>
      <c r="M1299" s="1090">
        <v>4</v>
      </c>
      <c r="N1299" t="s">
        <v>2420</v>
      </c>
      <c r="O1299">
        <v>13</v>
      </c>
      <c r="P1299">
        <v>0</v>
      </c>
      <c r="Q1299">
        <v>0</v>
      </c>
      <c r="R1299">
        <v>0</v>
      </c>
      <c r="S1299">
        <v>0</v>
      </c>
      <c r="T1299">
        <v>0</v>
      </c>
      <c r="U1299" s="1091">
        <v>0</v>
      </c>
      <c r="V1299" s="1091">
        <v>0</v>
      </c>
    </row>
    <row r="1300" spans="1:22" x14ac:dyDescent="0.25">
      <c r="A1300">
        <v>4088200100</v>
      </c>
      <c r="B1300" s="1087">
        <v>2</v>
      </c>
      <c r="C1300" s="1087">
        <v>5</v>
      </c>
      <c r="D1300" s="1088">
        <v>2</v>
      </c>
      <c r="E1300" s="1087" t="s">
        <v>2418</v>
      </c>
      <c r="F1300" s="1087">
        <v>143</v>
      </c>
      <c r="G1300" s="1087" t="s">
        <v>711</v>
      </c>
      <c r="H1300" s="1089">
        <v>1</v>
      </c>
      <c r="I1300">
        <v>37502</v>
      </c>
      <c r="J1300">
        <v>1</v>
      </c>
      <c r="K1300">
        <v>2020</v>
      </c>
      <c r="L1300" s="1090">
        <v>1</v>
      </c>
      <c r="M1300" s="1090">
        <v>4</v>
      </c>
      <c r="N1300" t="s">
        <v>2420</v>
      </c>
      <c r="O1300">
        <v>13</v>
      </c>
      <c r="P1300">
        <v>0</v>
      </c>
      <c r="Q1300">
        <v>0</v>
      </c>
      <c r="R1300">
        <v>0</v>
      </c>
      <c r="S1300">
        <v>0</v>
      </c>
      <c r="T1300">
        <v>0</v>
      </c>
      <c r="U1300" s="1091">
        <v>0</v>
      </c>
      <c r="V1300" s="1091">
        <v>0</v>
      </c>
    </row>
    <row r="1301" spans="1:22" x14ac:dyDescent="0.25">
      <c r="A1301">
        <v>4088200100</v>
      </c>
      <c r="B1301" s="1087">
        <v>2</v>
      </c>
      <c r="C1301" s="1087">
        <v>5</v>
      </c>
      <c r="D1301" s="1088">
        <v>2</v>
      </c>
      <c r="E1301" s="1087" t="s">
        <v>2418</v>
      </c>
      <c r="F1301" s="1087">
        <v>143</v>
      </c>
      <c r="G1301" s="1087" t="s">
        <v>711</v>
      </c>
      <c r="H1301" s="1089">
        <v>1</v>
      </c>
      <c r="I1301">
        <v>37502</v>
      </c>
      <c r="J1301">
        <v>1</v>
      </c>
      <c r="K1301">
        <v>2020</v>
      </c>
      <c r="L1301" s="1090">
        <v>1</v>
      </c>
      <c r="M1301" s="1090">
        <v>4</v>
      </c>
      <c r="N1301" t="s">
        <v>2420</v>
      </c>
      <c r="O1301">
        <v>13</v>
      </c>
      <c r="P1301">
        <v>0</v>
      </c>
      <c r="Q1301">
        <v>0</v>
      </c>
      <c r="R1301">
        <v>0</v>
      </c>
      <c r="S1301">
        <v>800</v>
      </c>
      <c r="T1301">
        <v>800</v>
      </c>
      <c r="U1301" s="1091">
        <v>0</v>
      </c>
      <c r="V1301" s="1091">
        <v>0</v>
      </c>
    </row>
    <row r="1302" spans="1:22" x14ac:dyDescent="0.25">
      <c r="A1302">
        <v>4088200100</v>
      </c>
      <c r="B1302" s="1087">
        <v>2</v>
      </c>
      <c r="C1302" s="1087">
        <v>5</v>
      </c>
      <c r="D1302" s="1088">
        <v>2</v>
      </c>
      <c r="E1302" s="1087" t="s">
        <v>2418</v>
      </c>
      <c r="F1302" s="1087">
        <v>143</v>
      </c>
      <c r="G1302" s="1087" t="s">
        <v>711</v>
      </c>
      <c r="H1302" s="1089">
        <v>1</v>
      </c>
      <c r="I1302">
        <v>37502</v>
      </c>
      <c r="J1302">
        <v>1</v>
      </c>
      <c r="K1302">
        <v>2020</v>
      </c>
      <c r="L1302" s="1090">
        <v>1</v>
      </c>
      <c r="M1302" s="1090">
        <v>4</v>
      </c>
      <c r="N1302" t="s">
        <v>2420</v>
      </c>
      <c r="O1302">
        <v>13</v>
      </c>
      <c r="P1302">
        <v>0</v>
      </c>
      <c r="Q1302">
        <v>800</v>
      </c>
      <c r="R1302">
        <v>800</v>
      </c>
      <c r="S1302">
        <v>0</v>
      </c>
      <c r="T1302">
        <v>0</v>
      </c>
      <c r="U1302" s="1091">
        <v>0</v>
      </c>
      <c r="V1302" s="1091">
        <v>0</v>
      </c>
    </row>
    <row r="1303" spans="1:22" x14ac:dyDescent="0.25">
      <c r="A1303">
        <v>4088200100</v>
      </c>
      <c r="B1303" s="1087">
        <v>2</v>
      </c>
      <c r="C1303" s="1087">
        <v>5</v>
      </c>
      <c r="D1303" s="1088">
        <v>2</v>
      </c>
      <c r="E1303" s="1087" t="s">
        <v>2418</v>
      </c>
      <c r="F1303" s="1087">
        <v>143</v>
      </c>
      <c r="G1303" s="1087" t="s">
        <v>711</v>
      </c>
      <c r="H1303" s="1089">
        <v>1</v>
      </c>
      <c r="I1303">
        <v>37502</v>
      </c>
      <c r="J1303">
        <v>1</v>
      </c>
      <c r="K1303">
        <v>2020</v>
      </c>
      <c r="L1303" s="1090">
        <v>1</v>
      </c>
      <c r="M1303" s="1090">
        <v>4</v>
      </c>
      <c r="N1303" t="s">
        <v>2420</v>
      </c>
      <c r="O1303">
        <v>13</v>
      </c>
      <c r="P1303">
        <v>0</v>
      </c>
      <c r="Q1303">
        <v>0</v>
      </c>
      <c r="R1303">
        <v>0</v>
      </c>
      <c r="S1303">
        <v>0</v>
      </c>
      <c r="T1303">
        <v>0</v>
      </c>
      <c r="U1303" s="1091">
        <v>0</v>
      </c>
      <c r="V1303" s="1091">
        <v>4300</v>
      </c>
    </row>
    <row r="1304" spans="1:22" x14ac:dyDescent="0.25">
      <c r="A1304">
        <v>4088200100</v>
      </c>
      <c r="B1304" s="1087">
        <v>2</v>
      </c>
      <c r="C1304" s="1087">
        <v>5</v>
      </c>
      <c r="D1304" s="1088">
        <v>2</v>
      </c>
      <c r="E1304" s="1087" t="s">
        <v>2418</v>
      </c>
      <c r="F1304" s="1087">
        <v>143</v>
      </c>
      <c r="G1304" s="1087" t="s">
        <v>711</v>
      </c>
      <c r="H1304" s="1089">
        <v>1</v>
      </c>
      <c r="I1304">
        <v>37502</v>
      </c>
      <c r="J1304">
        <v>1</v>
      </c>
      <c r="K1304">
        <v>2020</v>
      </c>
      <c r="L1304" s="1090">
        <v>1</v>
      </c>
      <c r="M1304" s="1090">
        <v>4</v>
      </c>
      <c r="N1304" t="s">
        <v>2420</v>
      </c>
      <c r="O1304">
        <v>13</v>
      </c>
      <c r="P1304">
        <v>0</v>
      </c>
      <c r="Q1304">
        <v>0</v>
      </c>
      <c r="R1304">
        <v>0</v>
      </c>
      <c r="S1304">
        <v>0</v>
      </c>
      <c r="T1304">
        <v>0</v>
      </c>
      <c r="U1304" s="1091">
        <v>4300</v>
      </c>
      <c r="V1304" s="1091">
        <v>0</v>
      </c>
    </row>
    <row r="1305" spans="1:22" x14ac:dyDescent="0.25">
      <c r="A1305">
        <v>4088200100</v>
      </c>
      <c r="B1305" s="1087">
        <v>2</v>
      </c>
      <c r="C1305" s="1087">
        <v>5</v>
      </c>
      <c r="D1305" s="1088">
        <v>2</v>
      </c>
      <c r="E1305" s="1087" t="s">
        <v>2418</v>
      </c>
      <c r="F1305" s="1087">
        <v>143</v>
      </c>
      <c r="G1305" s="1087" t="s">
        <v>711</v>
      </c>
      <c r="H1305" s="1089">
        <v>1</v>
      </c>
      <c r="I1305">
        <v>37502</v>
      </c>
      <c r="J1305">
        <v>1</v>
      </c>
      <c r="K1305">
        <v>2020</v>
      </c>
      <c r="L1305" s="1090">
        <v>1</v>
      </c>
      <c r="M1305" s="1090">
        <v>4</v>
      </c>
      <c r="N1305" t="s">
        <v>2420</v>
      </c>
      <c r="O1305">
        <v>13</v>
      </c>
      <c r="P1305">
        <v>0</v>
      </c>
      <c r="Q1305">
        <v>0</v>
      </c>
      <c r="R1305">
        <v>0</v>
      </c>
      <c r="S1305">
        <v>0</v>
      </c>
      <c r="T1305">
        <v>0</v>
      </c>
      <c r="U1305" s="1091">
        <v>0</v>
      </c>
      <c r="V1305" s="1091">
        <v>0</v>
      </c>
    </row>
    <row r="1306" spans="1:22" x14ac:dyDescent="0.25">
      <c r="A1306">
        <v>4088200100</v>
      </c>
      <c r="B1306" s="1087">
        <v>2</v>
      </c>
      <c r="C1306" s="1087">
        <v>5</v>
      </c>
      <c r="D1306" s="1088">
        <v>2</v>
      </c>
      <c r="E1306" s="1087" t="s">
        <v>2418</v>
      </c>
      <c r="F1306" s="1087">
        <v>143</v>
      </c>
      <c r="G1306" s="1087" t="s">
        <v>711</v>
      </c>
      <c r="H1306" s="1089">
        <v>1</v>
      </c>
      <c r="I1306">
        <v>37502</v>
      </c>
      <c r="J1306">
        <v>1</v>
      </c>
      <c r="K1306">
        <v>2020</v>
      </c>
      <c r="L1306" s="1090">
        <v>1</v>
      </c>
      <c r="M1306" s="1090">
        <v>4</v>
      </c>
      <c r="N1306" t="s">
        <v>2420</v>
      </c>
      <c r="O1306">
        <v>13</v>
      </c>
      <c r="P1306">
        <v>0</v>
      </c>
      <c r="Q1306">
        <v>0</v>
      </c>
      <c r="R1306">
        <v>0</v>
      </c>
      <c r="S1306">
        <v>0</v>
      </c>
      <c r="T1306">
        <v>0</v>
      </c>
      <c r="U1306" s="1091">
        <v>0</v>
      </c>
      <c r="V1306" s="1091">
        <v>0</v>
      </c>
    </row>
    <row r="1307" spans="1:22" x14ac:dyDescent="0.25">
      <c r="A1307">
        <v>4088200100</v>
      </c>
      <c r="B1307" s="1087">
        <v>2</v>
      </c>
      <c r="C1307" s="1087">
        <v>5</v>
      </c>
      <c r="D1307" s="1088">
        <v>2</v>
      </c>
      <c r="E1307" s="1087" t="s">
        <v>2418</v>
      </c>
      <c r="F1307" s="1087">
        <v>143</v>
      </c>
      <c r="G1307" s="1087" t="s">
        <v>711</v>
      </c>
      <c r="H1307" s="1089">
        <v>1</v>
      </c>
      <c r="I1307">
        <v>37502</v>
      </c>
      <c r="J1307">
        <v>1</v>
      </c>
      <c r="K1307">
        <v>2020</v>
      </c>
      <c r="L1307" s="1090">
        <v>1</v>
      </c>
      <c r="M1307" s="1090">
        <v>4</v>
      </c>
      <c r="N1307" t="s">
        <v>2420</v>
      </c>
      <c r="O1307">
        <v>13</v>
      </c>
      <c r="P1307">
        <v>0</v>
      </c>
      <c r="Q1307">
        <v>0</v>
      </c>
      <c r="R1307">
        <v>0</v>
      </c>
      <c r="S1307">
        <v>4300</v>
      </c>
      <c r="T1307">
        <v>4300</v>
      </c>
      <c r="U1307" s="1091">
        <v>0</v>
      </c>
      <c r="V1307" s="1091">
        <v>0</v>
      </c>
    </row>
    <row r="1308" spans="1:22" x14ac:dyDescent="0.25">
      <c r="A1308">
        <v>4088200100</v>
      </c>
      <c r="B1308" s="1087">
        <v>2</v>
      </c>
      <c r="C1308" s="1087">
        <v>5</v>
      </c>
      <c r="D1308" s="1088">
        <v>2</v>
      </c>
      <c r="E1308" s="1087" t="s">
        <v>2418</v>
      </c>
      <c r="F1308" s="1087">
        <v>143</v>
      </c>
      <c r="G1308" s="1087" t="s">
        <v>711</v>
      </c>
      <c r="H1308" s="1089">
        <v>1</v>
      </c>
      <c r="I1308">
        <v>37502</v>
      </c>
      <c r="J1308">
        <v>1</v>
      </c>
      <c r="K1308">
        <v>2020</v>
      </c>
      <c r="L1308" s="1090">
        <v>1</v>
      </c>
      <c r="M1308" s="1090">
        <v>4</v>
      </c>
      <c r="N1308" t="s">
        <v>2420</v>
      </c>
      <c r="O1308">
        <v>13</v>
      </c>
      <c r="P1308">
        <v>0</v>
      </c>
      <c r="Q1308">
        <v>4300</v>
      </c>
      <c r="R1308">
        <v>4300</v>
      </c>
      <c r="S1308">
        <v>0</v>
      </c>
      <c r="T1308">
        <v>0</v>
      </c>
      <c r="U1308" s="1091">
        <v>0</v>
      </c>
      <c r="V1308" s="1091">
        <v>0</v>
      </c>
    </row>
    <row r="1309" spans="1:22" x14ac:dyDescent="0.25">
      <c r="A1309">
        <v>4088200100</v>
      </c>
      <c r="B1309" s="1087">
        <v>2</v>
      </c>
      <c r="C1309" s="1087">
        <v>5</v>
      </c>
      <c r="D1309" s="1088">
        <v>2</v>
      </c>
      <c r="E1309" s="1087" t="s">
        <v>2418</v>
      </c>
      <c r="F1309" s="1087">
        <v>143</v>
      </c>
      <c r="G1309" s="1087" t="s">
        <v>711</v>
      </c>
      <c r="H1309" s="1089">
        <v>1</v>
      </c>
      <c r="I1309">
        <v>37502</v>
      </c>
      <c r="J1309">
        <v>1</v>
      </c>
      <c r="K1309">
        <v>2020</v>
      </c>
      <c r="L1309" s="1090">
        <v>1</v>
      </c>
      <c r="M1309" s="1090">
        <v>4</v>
      </c>
      <c r="N1309" t="s">
        <v>2420</v>
      </c>
      <c r="O1309">
        <v>13</v>
      </c>
      <c r="P1309">
        <v>0</v>
      </c>
      <c r="Q1309">
        <v>0</v>
      </c>
      <c r="R1309">
        <v>0</v>
      </c>
      <c r="S1309">
        <v>0</v>
      </c>
      <c r="T1309">
        <v>0</v>
      </c>
      <c r="U1309" s="1091">
        <v>0</v>
      </c>
      <c r="V1309" s="1091">
        <v>700</v>
      </c>
    </row>
    <row r="1310" spans="1:22" x14ac:dyDescent="0.25">
      <c r="A1310">
        <v>4088200100</v>
      </c>
      <c r="B1310" s="1087">
        <v>2</v>
      </c>
      <c r="C1310" s="1087">
        <v>5</v>
      </c>
      <c r="D1310" s="1088">
        <v>2</v>
      </c>
      <c r="E1310" s="1087" t="s">
        <v>2418</v>
      </c>
      <c r="F1310" s="1087">
        <v>143</v>
      </c>
      <c r="G1310" s="1087" t="s">
        <v>711</v>
      </c>
      <c r="H1310" s="1089">
        <v>1</v>
      </c>
      <c r="I1310">
        <v>37502</v>
      </c>
      <c r="J1310">
        <v>1</v>
      </c>
      <c r="K1310">
        <v>2020</v>
      </c>
      <c r="L1310" s="1090">
        <v>1</v>
      </c>
      <c r="M1310" s="1090">
        <v>4</v>
      </c>
      <c r="N1310" t="s">
        <v>2420</v>
      </c>
      <c r="O1310">
        <v>13</v>
      </c>
      <c r="P1310">
        <v>0</v>
      </c>
      <c r="Q1310">
        <v>0</v>
      </c>
      <c r="R1310">
        <v>0</v>
      </c>
      <c r="S1310">
        <v>0</v>
      </c>
      <c r="T1310">
        <v>0</v>
      </c>
      <c r="U1310" s="1091">
        <v>700</v>
      </c>
      <c r="V1310" s="1091">
        <v>0</v>
      </c>
    </row>
    <row r="1311" spans="1:22" x14ac:dyDescent="0.25">
      <c r="A1311">
        <v>4088200100</v>
      </c>
      <c r="B1311" s="1087">
        <v>2</v>
      </c>
      <c r="C1311" s="1087">
        <v>5</v>
      </c>
      <c r="D1311" s="1088">
        <v>2</v>
      </c>
      <c r="E1311" s="1087" t="s">
        <v>2418</v>
      </c>
      <c r="F1311" s="1087">
        <v>143</v>
      </c>
      <c r="G1311" s="1087" t="s">
        <v>711</v>
      </c>
      <c r="H1311" s="1089">
        <v>1</v>
      </c>
      <c r="I1311">
        <v>37502</v>
      </c>
      <c r="J1311">
        <v>1</v>
      </c>
      <c r="K1311">
        <v>2020</v>
      </c>
      <c r="L1311" s="1090">
        <v>1</v>
      </c>
      <c r="M1311" s="1090">
        <v>4</v>
      </c>
      <c r="N1311" t="s">
        <v>2420</v>
      </c>
      <c r="O1311">
        <v>13</v>
      </c>
      <c r="P1311">
        <v>0</v>
      </c>
      <c r="Q1311">
        <v>0</v>
      </c>
      <c r="R1311">
        <v>0</v>
      </c>
      <c r="S1311">
        <v>0</v>
      </c>
      <c r="T1311">
        <v>0</v>
      </c>
      <c r="U1311" s="1091">
        <v>0</v>
      </c>
      <c r="V1311" s="1091">
        <v>0</v>
      </c>
    </row>
    <row r="1312" spans="1:22" x14ac:dyDescent="0.25">
      <c r="A1312">
        <v>4088200100</v>
      </c>
      <c r="B1312" s="1087">
        <v>2</v>
      </c>
      <c r="C1312" s="1087">
        <v>5</v>
      </c>
      <c r="D1312" s="1088">
        <v>2</v>
      </c>
      <c r="E1312" s="1087" t="s">
        <v>2418</v>
      </c>
      <c r="F1312" s="1087">
        <v>143</v>
      </c>
      <c r="G1312" s="1087" t="s">
        <v>711</v>
      </c>
      <c r="H1312" s="1089">
        <v>1</v>
      </c>
      <c r="I1312">
        <v>37502</v>
      </c>
      <c r="J1312">
        <v>1</v>
      </c>
      <c r="K1312">
        <v>2020</v>
      </c>
      <c r="L1312" s="1090">
        <v>1</v>
      </c>
      <c r="M1312" s="1090">
        <v>4</v>
      </c>
      <c r="N1312" t="s">
        <v>2420</v>
      </c>
      <c r="O1312">
        <v>13</v>
      </c>
      <c r="P1312">
        <v>0</v>
      </c>
      <c r="Q1312">
        <v>700</v>
      </c>
      <c r="R1312">
        <v>700</v>
      </c>
      <c r="S1312">
        <v>0</v>
      </c>
      <c r="T1312">
        <v>0</v>
      </c>
      <c r="U1312" s="1091">
        <v>0</v>
      </c>
      <c r="V1312" s="1091">
        <v>0</v>
      </c>
    </row>
    <row r="1313" spans="1:22" x14ac:dyDescent="0.25">
      <c r="A1313">
        <v>4088200100</v>
      </c>
      <c r="B1313" s="1087">
        <v>2</v>
      </c>
      <c r="C1313" s="1087">
        <v>5</v>
      </c>
      <c r="D1313" s="1088">
        <v>2</v>
      </c>
      <c r="E1313" s="1087" t="s">
        <v>2418</v>
      </c>
      <c r="F1313" s="1087">
        <v>143</v>
      </c>
      <c r="G1313" s="1087" t="s">
        <v>711</v>
      </c>
      <c r="H1313" s="1089">
        <v>1</v>
      </c>
      <c r="I1313">
        <v>37502</v>
      </c>
      <c r="J1313">
        <v>1</v>
      </c>
      <c r="K1313">
        <v>2020</v>
      </c>
      <c r="L1313" s="1090">
        <v>1</v>
      </c>
      <c r="M1313" s="1090">
        <v>4</v>
      </c>
      <c r="N1313" t="s">
        <v>2420</v>
      </c>
      <c r="O1313">
        <v>13</v>
      </c>
      <c r="P1313">
        <v>0</v>
      </c>
      <c r="Q1313">
        <v>0</v>
      </c>
      <c r="R1313">
        <v>0</v>
      </c>
      <c r="S1313">
        <v>0</v>
      </c>
      <c r="T1313">
        <v>0</v>
      </c>
      <c r="U1313" s="1091">
        <v>0</v>
      </c>
      <c r="V1313" s="1091">
        <v>0</v>
      </c>
    </row>
    <row r="1314" spans="1:22" x14ac:dyDescent="0.25">
      <c r="A1314">
        <v>4088200100</v>
      </c>
      <c r="B1314" s="1087">
        <v>2</v>
      </c>
      <c r="C1314" s="1087">
        <v>5</v>
      </c>
      <c r="D1314" s="1088">
        <v>2</v>
      </c>
      <c r="E1314" s="1087" t="s">
        <v>2418</v>
      </c>
      <c r="F1314" s="1087">
        <v>143</v>
      </c>
      <c r="G1314" s="1087" t="s">
        <v>711</v>
      </c>
      <c r="H1314" s="1089">
        <v>1</v>
      </c>
      <c r="I1314">
        <v>37502</v>
      </c>
      <c r="J1314">
        <v>1</v>
      </c>
      <c r="K1314">
        <v>2020</v>
      </c>
      <c r="L1314" s="1090">
        <v>1</v>
      </c>
      <c r="M1314" s="1090">
        <v>4</v>
      </c>
      <c r="N1314" t="s">
        <v>2420</v>
      </c>
      <c r="O1314">
        <v>13</v>
      </c>
      <c r="P1314">
        <v>0</v>
      </c>
      <c r="Q1314">
        <v>0</v>
      </c>
      <c r="R1314">
        <v>0</v>
      </c>
      <c r="S1314">
        <v>700</v>
      </c>
      <c r="T1314">
        <v>700</v>
      </c>
      <c r="U1314" s="1091">
        <v>0</v>
      </c>
      <c r="V1314" s="1091">
        <v>0</v>
      </c>
    </row>
    <row r="1315" spans="1:22" x14ac:dyDescent="0.25">
      <c r="A1315">
        <v>4088200100</v>
      </c>
      <c r="B1315" s="1087">
        <v>2</v>
      </c>
      <c r="C1315" s="1087">
        <v>5</v>
      </c>
      <c r="D1315" s="1088">
        <v>2</v>
      </c>
      <c r="E1315" s="1087" t="s">
        <v>2418</v>
      </c>
      <c r="F1315" s="1087">
        <v>143</v>
      </c>
      <c r="G1315" s="1087" t="s">
        <v>711</v>
      </c>
      <c r="H1315" s="1089">
        <v>1</v>
      </c>
      <c r="I1315">
        <v>37502</v>
      </c>
      <c r="J1315">
        <v>1</v>
      </c>
      <c r="K1315">
        <v>2020</v>
      </c>
      <c r="L1315" s="1090">
        <v>1</v>
      </c>
      <c r="M1315" s="1090">
        <v>4</v>
      </c>
      <c r="N1315" t="s">
        <v>2420</v>
      </c>
      <c r="O1315">
        <v>13</v>
      </c>
      <c r="P1315">
        <v>0</v>
      </c>
      <c r="Q1315">
        <v>0</v>
      </c>
      <c r="R1315">
        <v>0</v>
      </c>
      <c r="S1315">
        <v>0</v>
      </c>
      <c r="T1315">
        <v>0</v>
      </c>
      <c r="U1315" s="1091">
        <v>0</v>
      </c>
      <c r="V1315" s="1091">
        <v>1200</v>
      </c>
    </row>
    <row r="1316" spans="1:22" x14ac:dyDescent="0.25">
      <c r="A1316">
        <v>4088200100</v>
      </c>
      <c r="B1316" s="1087">
        <v>2</v>
      </c>
      <c r="C1316" s="1087">
        <v>5</v>
      </c>
      <c r="D1316" s="1088">
        <v>2</v>
      </c>
      <c r="E1316" s="1087" t="s">
        <v>2418</v>
      </c>
      <c r="F1316" s="1087">
        <v>143</v>
      </c>
      <c r="G1316" s="1087" t="s">
        <v>711</v>
      </c>
      <c r="H1316" s="1089">
        <v>1</v>
      </c>
      <c r="I1316">
        <v>37502</v>
      </c>
      <c r="J1316">
        <v>1</v>
      </c>
      <c r="K1316">
        <v>2020</v>
      </c>
      <c r="L1316" s="1090">
        <v>1</v>
      </c>
      <c r="M1316" s="1090">
        <v>4</v>
      </c>
      <c r="N1316" t="s">
        <v>2420</v>
      </c>
      <c r="O1316">
        <v>13</v>
      </c>
      <c r="P1316">
        <v>0</v>
      </c>
      <c r="Q1316">
        <v>0</v>
      </c>
      <c r="R1316">
        <v>0</v>
      </c>
      <c r="S1316">
        <v>0</v>
      </c>
      <c r="T1316">
        <v>0</v>
      </c>
      <c r="U1316" s="1091">
        <v>1200</v>
      </c>
      <c r="V1316" s="1091">
        <v>0</v>
      </c>
    </row>
    <row r="1317" spans="1:22" x14ac:dyDescent="0.25">
      <c r="A1317">
        <v>4088200100</v>
      </c>
      <c r="B1317" s="1087">
        <v>2</v>
      </c>
      <c r="C1317" s="1087">
        <v>5</v>
      </c>
      <c r="D1317" s="1088">
        <v>2</v>
      </c>
      <c r="E1317" s="1087" t="s">
        <v>2418</v>
      </c>
      <c r="F1317" s="1087">
        <v>143</v>
      </c>
      <c r="G1317" s="1087" t="s">
        <v>711</v>
      </c>
      <c r="H1317" s="1089">
        <v>1</v>
      </c>
      <c r="I1317">
        <v>37502</v>
      </c>
      <c r="J1317">
        <v>1</v>
      </c>
      <c r="K1317">
        <v>2020</v>
      </c>
      <c r="L1317" s="1090">
        <v>1</v>
      </c>
      <c r="M1317" s="1090">
        <v>4</v>
      </c>
      <c r="N1317" t="s">
        <v>2420</v>
      </c>
      <c r="O1317">
        <v>13</v>
      </c>
      <c r="P1317">
        <v>0</v>
      </c>
      <c r="Q1317">
        <v>0</v>
      </c>
      <c r="R1317">
        <v>0</v>
      </c>
      <c r="S1317">
        <v>0</v>
      </c>
      <c r="T1317">
        <v>0</v>
      </c>
      <c r="U1317" s="1091">
        <v>0</v>
      </c>
      <c r="V1317" s="1091">
        <v>0</v>
      </c>
    </row>
    <row r="1318" spans="1:22" x14ac:dyDescent="0.25">
      <c r="A1318">
        <v>4088200100</v>
      </c>
      <c r="B1318" s="1087">
        <v>2</v>
      </c>
      <c r="C1318" s="1087">
        <v>5</v>
      </c>
      <c r="D1318" s="1088">
        <v>2</v>
      </c>
      <c r="E1318" s="1087" t="s">
        <v>2418</v>
      </c>
      <c r="F1318" s="1087">
        <v>143</v>
      </c>
      <c r="G1318" s="1087" t="s">
        <v>711</v>
      </c>
      <c r="H1318" s="1089">
        <v>1</v>
      </c>
      <c r="I1318">
        <v>37502</v>
      </c>
      <c r="J1318">
        <v>1</v>
      </c>
      <c r="K1318">
        <v>2020</v>
      </c>
      <c r="L1318" s="1090">
        <v>1</v>
      </c>
      <c r="M1318" s="1090">
        <v>4</v>
      </c>
      <c r="N1318" t="s">
        <v>2420</v>
      </c>
      <c r="O1318">
        <v>13</v>
      </c>
      <c r="P1318">
        <v>0</v>
      </c>
      <c r="Q1318">
        <v>0</v>
      </c>
      <c r="R1318">
        <v>0</v>
      </c>
      <c r="S1318">
        <v>0</v>
      </c>
      <c r="T1318">
        <v>0</v>
      </c>
      <c r="U1318" s="1091">
        <v>0</v>
      </c>
      <c r="V1318" s="1091">
        <v>0</v>
      </c>
    </row>
    <row r="1319" spans="1:22" x14ac:dyDescent="0.25">
      <c r="A1319">
        <v>4088200100</v>
      </c>
      <c r="B1319" s="1087">
        <v>2</v>
      </c>
      <c r="C1319" s="1087">
        <v>5</v>
      </c>
      <c r="D1319" s="1088">
        <v>2</v>
      </c>
      <c r="E1319" s="1087" t="s">
        <v>2418</v>
      </c>
      <c r="F1319" s="1087">
        <v>143</v>
      </c>
      <c r="G1319" s="1087" t="s">
        <v>711</v>
      </c>
      <c r="H1319" s="1089">
        <v>1</v>
      </c>
      <c r="I1319">
        <v>37502</v>
      </c>
      <c r="J1319">
        <v>1</v>
      </c>
      <c r="K1319">
        <v>2020</v>
      </c>
      <c r="L1319" s="1090">
        <v>1</v>
      </c>
      <c r="M1319" s="1090">
        <v>4</v>
      </c>
      <c r="N1319" t="s">
        <v>2420</v>
      </c>
      <c r="O1319">
        <v>13</v>
      </c>
      <c r="P1319">
        <v>0</v>
      </c>
      <c r="Q1319">
        <v>0</v>
      </c>
      <c r="R1319">
        <v>0</v>
      </c>
      <c r="S1319">
        <v>1200</v>
      </c>
      <c r="T1319">
        <v>1200</v>
      </c>
      <c r="U1319" s="1091">
        <v>0</v>
      </c>
      <c r="V1319" s="1091">
        <v>0</v>
      </c>
    </row>
    <row r="1320" spans="1:22" x14ac:dyDescent="0.25">
      <c r="A1320">
        <v>4088200100</v>
      </c>
      <c r="B1320" s="1087">
        <v>2</v>
      </c>
      <c r="C1320" s="1087">
        <v>5</v>
      </c>
      <c r="D1320" s="1088">
        <v>2</v>
      </c>
      <c r="E1320" s="1087" t="s">
        <v>2418</v>
      </c>
      <c r="F1320" s="1087">
        <v>143</v>
      </c>
      <c r="G1320" s="1087" t="s">
        <v>711</v>
      </c>
      <c r="H1320" s="1089">
        <v>1</v>
      </c>
      <c r="I1320">
        <v>37502</v>
      </c>
      <c r="J1320">
        <v>1</v>
      </c>
      <c r="K1320">
        <v>2020</v>
      </c>
      <c r="L1320" s="1090">
        <v>1</v>
      </c>
      <c r="M1320" s="1090">
        <v>4</v>
      </c>
      <c r="N1320" t="s">
        <v>2420</v>
      </c>
      <c r="O1320">
        <v>13</v>
      </c>
      <c r="P1320">
        <v>0</v>
      </c>
      <c r="Q1320">
        <v>1800</v>
      </c>
      <c r="R1320">
        <v>1800</v>
      </c>
      <c r="S1320">
        <v>0</v>
      </c>
      <c r="T1320">
        <v>0</v>
      </c>
      <c r="U1320" s="1091">
        <v>0</v>
      </c>
      <c r="V1320" s="1091">
        <v>0</v>
      </c>
    </row>
    <row r="1321" spans="1:22" x14ac:dyDescent="0.25">
      <c r="A1321">
        <v>4088200100</v>
      </c>
      <c r="B1321" s="1087">
        <v>2</v>
      </c>
      <c r="C1321" s="1087">
        <v>5</v>
      </c>
      <c r="D1321" s="1088">
        <v>2</v>
      </c>
      <c r="E1321" s="1087" t="s">
        <v>2418</v>
      </c>
      <c r="F1321" s="1087">
        <v>143</v>
      </c>
      <c r="G1321" s="1087" t="s">
        <v>711</v>
      </c>
      <c r="H1321" s="1089">
        <v>1</v>
      </c>
      <c r="I1321">
        <v>39101</v>
      </c>
      <c r="J1321">
        <v>1</v>
      </c>
      <c r="K1321">
        <v>2020</v>
      </c>
      <c r="L1321" s="1090">
        <v>1</v>
      </c>
      <c r="M1321" s="1090">
        <v>4</v>
      </c>
      <c r="N1321" t="s">
        <v>2420</v>
      </c>
      <c r="O1321">
        <v>13</v>
      </c>
      <c r="P1321">
        <v>0</v>
      </c>
      <c r="Q1321">
        <v>0</v>
      </c>
      <c r="R1321">
        <v>0</v>
      </c>
      <c r="S1321">
        <v>0</v>
      </c>
      <c r="T1321">
        <v>0</v>
      </c>
      <c r="U1321" s="1091">
        <v>0</v>
      </c>
      <c r="V1321" s="1091">
        <v>10000</v>
      </c>
    </row>
    <row r="1322" spans="1:22" x14ac:dyDescent="0.25">
      <c r="A1322">
        <v>4088200100</v>
      </c>
      <c r="B1322" s="1087">
        <v>2</v>
      </c>
      <c r="C1322" s="1087">
        <v>5</v>
      </c>
      <c r="D1322" s="1088">
        <v>2</v>
      </c>
      <c r="E1322" s="1087" t="s">
        <v>2418</v>
      </c>
      <c r="F1322" s="1087">
        <v>143</v>
      </c>
      <c r="G1322" s="1087" t="s">
        <v>711</v>
      </c>
      <c r="H1322" s="1089">
        <v>1</v>
      </c>
      <c r="I1322">
        <v>39101</v>
      </c>
      <c r="J1322">
        <v>1</v>
      </c>
      <c r="K1322">
        <v>2020</v>
      </c>
      <c r="L1322" s="1090">
        <v>1</v>
      </c>
      <c r="M1322" s="1090">
        <v>4</v>
      </c>
      <c r="N1322" t="s">
        <v>2420</v>
      </c>
      <c r="O1322">
        <v>13</v>
      </c>
      <c r="P1322">
        <v>0</v>
      </c>
      <c r="Q1322">
        <v>0</v>
      </c>
      <c r="R1322">
        <v>0</v>
      </c>
      <c r="S1322">
        <v>0</v>
      </c>
      <c r="T1322">
        <v>0</v>
      </c>
      <c r="U1322" s="1091">
        <v>10000</v>
      </c>
      <c r="V1322" s="1091">
        <v>0</v>
      </c>
    </row>
    <row r="1323" spans="1:22" x14ac:dyDescent="0.25">
      <c r="A1323">
        <v>4088200100</v>
      </c>
      <c r="B1323" s="1087">
        <v>2</v>
      </c>
      <c r="C1323" s="1087">
        <v>5</v>
      </c>
      <c r="D1323" s="1088">
        <v>2</v>
      </c>
      <c r="E1323" s="1087" t="s">
        <v>2418</v>
      </c>
      <c r="F1323" s="1087">
        <v>143</v>
      </c>
      <c r="G1323" s="1087" t="s">
        <v>711</v>
      </c>
      <c r="H1323" s="1089">
        <v>1</v>
      </c>
      <c r="I1323">
        <v>39101</v>
      </c>
      <c r="J1323">
        <v>1</v>
      </c>
      <c r="K1323">
        <v>2020</v>
      </c>
      <c r="L1323" s="1090">
        <v>1</v>
      </c>
      <c r="M1323" s="1090">
        <v>4</v>
      </c>
      <c r="N1323" t="s">
        <v>2420</v>
      </c>
      <c r="O1323">
        <v>13</v>
      </c>
      <c r="P1323">
        <v>0</v>
      </c>
      <c r="Q1323">
        <v>0</v>
      </c>
      <c r="R1323">
        <v>0</v>
      </c>
      <c r="S1323">
        <v>10000</v>
      </c>
      <c r="T1323">
        <v>10000</v>
      </c>
      <c r="U1323" s="1091">
        <v>0</v>
      </c>
      <c r="V1323" s="1091">
        <v>0</v>
      </c>
    </row>
    <row r="1324" spans="1:22" x14ac:dyDescent="0.25">
      <c r="A1324">
        <v>4088200100</v>
      </c>
      <c r="B1324" s="1087">
        <v>2</v>
      </c>
      <c r="C1324" s="1087">
        <v>5</v>
      </c>
      <c r="D1324" s="1088">
        <v>2</v>
      </c>
      <c r="E1324" s="1087" t="s">
        <v>2418</v>
      </c>
      <c r="F1324" s="1087">
        <v>143</v>
      </c>
      <c r="G1324" s="1087" t="s">
        <v>711</v>
      </c>
      <c r="H1324" s="1089">
        <v>1</v>
      </c>
      <c r="I1324">
        <v>39101</v>
      </c>
      <c r="J1324">
        <v>1</v>
      </c>
      <c r="K1324">
        <v>2020</v>
      </c>
      <c r="L1324" s="1090">
        <v>1</v>
      </c>
      <c r="M1324" s="1090">
        <v>4</v>
      </c>
      <c r="N1324" t="s">
        <v>2420</v>
      </c>
      <c r="O1324">
        <v>13</v>
      </c>
      <c r="P1324">
        <v>0</v>
      </c>
      <c r="Q1324">
        <v>10000</v>
      </c>
      <c r="R1324">
        <v>10000</v>
      </c>
      <c r="S1324">
        <v>0</v>
      </c>
      <c r="T1324">
        <v>0</v>
      </c>
      <c r="U1324" s="1091">
        <v>0</v>
      </c>
      <c r="V1324" s="1091">
        <v>0</v>
      </c>
    </row>
    <row r="1325" spans="1:22" x14ac:dyDescent="0.25">
      <c r="A1325">
        <v>4088200100</v>
      </c>
      <c r="B1325" s="1087">
        <v>2</v>
      </c>
      <c r="C1325" s="1087">
        <v>5</v>
      </c>
      <c r="D1325" s="1088">
        <v>2</v>
      </c>
      <c r="E1325" s="1087" t="s">
        <v>2418</v>
      </c>
      <c r="F1325" s="1087">
        <v>143</v>
      </c>
      <c r="G1325" s="1087" t="s">
        <v>711</v>
      </c>
      <c r="H1325" s="1089">
        <v>1</v>
      </c>
      <c r="I1325">
        <v>39101</v>
      </c>
      <c r="J1325">
        <v>1</v>
      </c>
      <c r="K1325">
        <v>2020</v>
      </c>
      <c r="L1325" s="1090">
        <v>1</v>
      </c>
      <c r="M1325" s="1090">
        <v>4</v>
      </c>
      <c r="N1325" t="s">
        <v>2420</v>
      </c>
      <c r="O1325">
        <v>13</v>
      </c>
      <c r="P1325">
        <v>0</v>
      </c>
      <c r="Q1325">
        <v>0</v>
      </c>
      <c r="R1325">
        <v>0</v>
      </c>
      <c r="S1325">
        <v>0</v>
      </c>
      <c r="T1325">
        <v>0</v>
      </c>
      <c r="U1325" s="1091">
        <v>0</v>
      </c>
      <c r="V1325" s="1091">
        <v>0</v>
      </c>
    </row>
    <row r="1326" spans="1:22" x14ac:dyDescent="0.25">
      <c r="A1326">
        <v>4088200100</v>
      </c>
      <c r="B1326" s="1087">
        <v>2</v>
      </c>
      <c r="C1326" s="1087">
        <v>5</v>
      </c>
      <c r="D1326" s="1088">
        <v>2</v>
      </c>
      <c r="E1326" s="1087" t="s">
        <v>2418</v>
      </c>
      <c r="F1326" s="1087">
        <v>143</v>
      </c>
      <c r="G1326" s="1087" t="s">
        <v>711</v>
      </c>
      <c r="H1326" s="1089">
        <v>1</v>
      </c>
      <c r="I1326">
        <v>39101</v>
      </c>
      <c r="J1326">
        <v>1</v>
      </c>
      <c r="K1326">
        <v>2020</v>
      </c>
      <c r="L1326" s="1090">
        <v>1</v>
      </c>
      <c r="M1326" s="1090">
        <v>4</v>
      </c>
      <c r="N1326" t="s">
        <v>2420</v>
      </c>
      <c r="O1326">
        <v>13</v>
      </c>
      <c r="P1326">
        <v>0</v>
      </c>
      <c r="Q1326">
        <v>0</v>
      </c>
      <c r="R1326">
        <v>0</v>
      </c>
      <c r="S1326">
        <v>0</v>
      </c>
      <c r="T1326">
        <v>0</v>
      </c>
      <c r="U1326" s="1091">
        <v>0</v>
      </c>
      <c r="V1326" s="1091">
        <v>0</v>
      </c>
    </row>
    <row r="1327" spans="1:22" x14ac:dyDescent="0.25">
      <c r="A1327">
        <v>4088200100</v>
      </c>
      <c r="B1327" s="1087">
        <v>2</v>
      </c>
      <c r="C1327" s="1087">
        <v>5</v>
      </c>
      <c r="D1327" s="1088">
        <v>2</v>
      </c>
      <c r="E1327" s="1087" t="s">
        <v>2418</v>
      </c>
      <c r="F1327" s="1087">
        <v>143</v>
      </c>
      <c r="G1327" s="1087" t="s">
        <v>711</v>
      </c>
      <c r="H1327" s="1089">
        <v>1</v>
      </c>
      <c r="I1327">
        <v>51107</v>
      </c>
      <c r="J1327">
        <v>2</v>
      </c>
      <c r="K1327">
        <v>2020</v>
      </c>
      <c r="L1327" s="1090">
        <v>1</v>
      </c>
      <c r="M1327" s="1090">
        <v>4</v>
      </c>
      <c r="N1327" t="s">
        <v>2420</v>
      </c>
      <c r="O1327">
        <v>13</v>
      </c>
      <c r="P1327">
        <v>0</v>
      </c>
      <c r="Q1327">
        <v>0</v>
      </c>
      <c r="R1327">
        <v>0</v>
      </c>
      <c r="S1327">
        <v>0</v>
      </c>
      <c r="T1327">
        <v>0</v>
      </c>
      <c r="U1327" s="1091">
        <v>0</v>
      </c>
      <c r="V1327" s="1091">
        <v>7302.55</v>
      </c>
    </row>
    <row r="1328" spans="1:22" x14ac:dyDescent="0.25">
      <c r="A1328">
        <v>4088200100</v>
      </c>
      <c r="B1328" s="1087">
        <v>2</v>
      </c>
      <c r="C1328" s="1087">
        <v>5</v>
      </c>
      <c r="D1328" s="1088">
        <v>2</v>
      </c>
      <c r="E1328" s="1087" t="s">
        <v>2418</v>
      </c>
      <c r="F1328" s="1087">
        <v>143</v>
      </c>
      <c r="G1328" s="1087" t="s">
        <v>711</v>
      </c>
      <c r="H1328" s="1089">
        <v>1</v>
      </c>
      <c r="I1328">
        <v>51107</v>
      </c>
      <c r="J1328">
        <v>2</v>
      </c>
      <c r="K1328">
        <v>2020</v>
      </c>
      <c r="L1328" s="1090">
        <v>1</v>
      </c>
      <c r="M1328" s="1090">
        <v>4</v>
      </c>
      <c r="N1328" t="s">
        <v>2420</v>
      </c>
      <c r="O1328">
        <v>13</v>
      </c>
      <c r="P1328">
        <v>0</v>
      </c>
      <c r="Q1328">
        <v>0</v>
      </c>
      <c r="R1328">
        <v>0</v>
      </c>
      <c r="S1328">
        <v>0</v>
      </c>
      <c r="T1328">
        <v>0</v>
      </c>
      <c r="U1328" s="1091">
        <v>7302.55</v>
      </c>
      <c r="V1328" s="1091">
        <v>0</v>
      </c>
    </row>
    <row r="1329" spans="1:22" x14ac:dyDescent="0.25">
      <c r="A1329">
        <v>4088200100</v>
      </c>
      <c r="B1329" s="1087">
        <v>2</v>
      </c>
      <c r="C1329" s="1087">
        <v>5</v>
      </c>
      <c r="D1329" s="1088">
        <v>2</v>
      </c>
      <c r="E1329" s="1087" t="s">
        <v>2418</v>
      </c>
      <c r="F1329" s="1087">
        <v>143</v>
      </c>
      <c r="G1329" s="1087" t="s">
        <v>711</v>
      </c>
      <c r="H1329" s="1089">
        <v>1</v>
      </c>
      <c r="I1329">
        <v>51107</v>
      </c>
      <c r="J1329">
        <v>2</v>
      </c>
      <c r="K1329">
        <v>2020</v>
      </c>
      <c r="L1329" s="1090">
        <v>1</v>
      </c>
      <c r="M1329" s="1090">
        <v>4</v>
      </c>
      <c r="N1329" t="s">
        <v>2420</v>
      </c>
      <c r="O1329">
        <v>13</v>
      </c>
      <c r="P1329">
        <v>0</v>
      </c>
      <c r="Q1329">
        <v>0</v>
      </c>
      <c r="R1329">
        <v>0</v>
      </c>
      <c r="S1329">
        <v>0</v>
      </c>
      <c r="T1329">
        <v>0</v>
      </c>
      <c r="U1329" s="1091">
        <v>0</v>
      </c>
      <c r="V1329" s="1091">
        <v>0</v>
      </c>
    </row>
    <row r="1330" spans="1:22" x14ac:dyDescent="0.25">
      <c r="A1330">
        <v>4088200100</v>
      </c>
      <c r="B1330" s="1087">
        <v>2</v>
      </c>
      <c r="C1330" s="1087">
        <v>5</v>
      </c>
      <c r="D1330" s="1088">
        <v>2</v>
      </c>
      <c r="E1330" s="1087" t="s">
        <v>2418</v>
      </c>
      <c r="F1330" s="1087">
        <v>143</v>
      </c>
      <c r="G1330" s="1087" t="s">
        <v>711</v>
      </c>
      <c r="H1330" s="1089">
        <v>1</v>
      </c>
      <c r="I1330">
        <v>51107</v>
      </c>
      <c r="J1330">
        <v>2</v>
      </c>
      <c r="K1330">
        <v>2020</v>
      </c>
      <c r="L1330" s="1090">
        <v>1</v>
      </c>
      <c r="M1330" s="1090">
        <v>4</v>
      </c>
      <c r="N1330" t="s">
        <v>2420</v>
      </c>
      <c r="O1330">
        <v>13</v>
      </c>
      <c r="P1330">
        <v>0</v>
      </c>
      <c r="Q1330">
        <v>0</v>
      </c>
      <c r="R1330">
        <v>0</v>
      </c>
      <c r="S1330">
        <v>0</v>
      </c>
      <c r="T1330">
        <v>0</v>
      </c>
      <c r="U1330" s="1091">
        <v>0</v>
      </c>
      <c r="V1330" s="1091">
        <v>0</v>
      </c>
    </row>
    <row r="1331" spans="1:22" x14ac:dyDescent="0.25">
      <c r="A1331">
        <v>4088200100</v>
      </c>
      <c r="B1331" s="1087">
        <v>2</v>
      </c>
      <c r="C1331" s="1087">
        <v>5</v>
      </c>
      <c r="D1331" s="1088">
        <v>2</v>
      </c>
      <c r="E1331" s="1087" t="s">
        <v>2418</v>
      </c>
      <c r="F1331" s="1087">
        <v>143</v>
      </c>
      <c r="G1331" s="1087" t="s">
        <v>711</v>
      </c>
      <c r="H1331" s="1089">
        <v>1</v>
      </c>
      <c r="I1331">
        <v>51107</v>
      </c>
      <c r="J1331">
        <v>2</v>
      </c>
      <c r="K1331">
        <v>2020</v>
      </c>
      <c r="L1331" s="1090">
        <v>1</v>
      </c>
      <c r="M1331" s="1090">
        <v>4</v>
      </c>
      <c r="N1331" t="s">
        <v>2420</v>
      </c>
      <c r="O1331">
        <v>13</v>
      </c>
      <c r="P1331">
        <v>0</v>
      </c>
      <c r="Q1331">
        <v>0</v>
      </c>
      <c r="R1331">
        <v>0</v>
      </c>
      <c r="S1331">
        <v>7302.55</v>
      </c>
      <c r="T1331">
        <v>7302.55</v>
      </c>
      <c r="U1331" s="1091">
        <v>0</v>
      </c>
      <c r="V1331" s="1091">
        <v>0</v>
      </c>
    </row>
    <row r="1332" spans="1:22" x14ac:dyDescent="0.25">
      <c r="A1332">
        <v>4088200100</v>
      </c>
      <c r="B1332" s="1087">
        <v>2</v>
      </c>
      <c r="C1332" s="1087">
        <v>5</v>
      </c>
      <c r="D1332" s="1088">
        <v>2</v>
      </c>
      <c r="E1332" s="1087" t="s">
        <v>2418</v>
      </c>
      <c r="F1332" s="1087">
        <v>143</v>
      </c>
      <c r="G1332" s="1087" t="s">
        <v>711</v>
      </c>
      <c r="H1332" s="1089">
        <v>1</v>
      </c>
      <c r="I1332">
        <v>51107</v>
      </c>
      <c r="J1332">
        <v>2</v>
      </c>
      <c r="K1332">
        <v>2020</v>
      </c>
      <c r="L1332" s="1090">
        <v>1</v>
      </c>
      <c r="M1332" s="1090">
        <v>4</v>
      </c>
      <c r="N1332" t="s">
        <v>2420</v>
      </c>
      <c r="O1332">
        <v>13</v>
      </c>
      <c r="P1332">
        <v>0</v>
      </c>
      <c r="Q1332">
        <v>7302.55</v>
      </c>
      <c r="R1332">
        <v>7302.55</v>
      </c>
      <c r="S1332">
        <v>0</v>
      </c>
      <c r="T1332">
        <v>0</v>
      </c>
      <c r="U1332" s="1091">
        <v>0</v>
      </c>
      <c r="V1332" s="1091">
        <v>0</v>
      </c>
    </row>
    <row r="1333" spans="1:22" x14ac:dyDescent="0.25">
      <c r="A1333">
        <v>4088200100</v>
      </c>
      <c r="B1333" s="1087">
        <v>2</v>
      </c>
      <c r="C1333" s="1087">
        <v>5</v>
      </c>
      <c r="D1333" s="1088">
        <v>2</v>
      </c>
      <c r="E1333" s="1087" t="s">
        <v>2418</v>
      </c>
      <c r="F1333" s="1087">
        <v>143</v>
      </c>
      <c r="G1333" s="1087" t="s">
        <v>711</v>
      </c>
      <c r="H1333" s="1089">
        <v>1</v>
      </c>
      <c r="I1333">
        <v>51908</v>
      </c>
      <c r="J1333">
        <v>2</v>
      </c>
      <c r="K1333">
        <v>2020</v>
      </c>
      <c r="L1333" s="1090">
        <v>1</v>
      </c>
      <c r="M1333" s="1090">
        <v>4</v>
      </c>
      <c r="N1333" t="s">
        <v>2420</v>
      </c>
      <c r="O1333">
        <v>13</v>
      </c>
      <c r="P1333">
        <v>0</v>
      </c>
      <c r="Q1333">
        <v>0</v>
      </c>
      <c r="R1333">
        <v>0</v>
      </c>
      <c r="S1333">
        <v>0</v>
      </c>
      <c r="T1333">
        <v>0</v>
      </c>
      <c r="U1333" s="1091">
        <v>0</v>
      </c>
      <c r="V1333" s="1091">
        <v>35320.839999999997</v>
      </c>
    </row>
    <row r="1334" spans="1:22" x14ac:dyDescent="0.25">
      <c r="A1334">
        <v>4088200100</v>
      </c>
      <c r="B1334" s="1087">
        <v>2</v>
      </c>
      <c r="C1334" s="1087">
        <v>5</v>
      </c>
      <c r="D1334" s="1088">
        <v>2</v>
      </c>
      <c r="E1334" s="1087" t="s">
        <v>2418</v>
      </c>
      <c r="F1334" s="1087">
        <v>143</v>
      </c>
      <c r="G1334" s="1087" t="s">
        <v>711</v>
      </c>
      <c r="H1334" s="1089">
        <v>1</v>
      </c>
      <c r="I1334">
        <v>51908</v>
      </c>
      <c r="J1334">
        <v>2</v>
      </c>
      <c r="K1334">
        <v>2020</v>
      </c>
      <c r="L1334" s="1090">
        <v>1</v>
      </c>
      <c r="M1334" s="1090">
        <v>4</v>
      </c>
      <c r="N1334" t="s">
        <v>2420</v>
      </c>
      <c r="O1334">
        <v>13</v>
      </c>
      <c r="P1334">
        <v>0</v>
      </c>
      <c r="Q1334">
        <v>0</v>
      </c>
      <c r="R1334">
        <v>0</v>
      </c>
      <c r="S1334">
        <v>0</v>
      </c>
      <c r="T1334">
        <v>0</v>
      </c>
      <c r="U1334" s="1091">
        <v>35320.839999999997</v>
      </c>
      <c r="V1334" s="1091">
        <v>0</v>
      </c>
    </row>
    <row r="1335" spans="1:22" x14ac:dyDescent="0.25">
      <c r="A1335">
        <v>4088200100</v>
      </c>
      <c r="B1335" s="1087">
        <v>2</v>
      </c>
      <c r="C1335" s="1087">
        <v>5</v>
      </c>
      <c r="D1335" s="1088">
        <v>2</v>
      </c>
      <c r="E1335" s="1087" t="s">
        <v>2418</v>
      </c>
      <c r="F1335" s="1087">
        <v>143</v>
      </c>
      <c r="G1335" s="1087" t="s">
        <v>711</v>
      </c>
      <c r="H1335" s="1089">
        <v>1</v>
      </c>
      <c r="I1335">
        <v>51908</v>
      </c>
      <c r="J1335">
        <v>2</v>
      </c>
      <c r="K1335">
        <v>2020</v>
      </c>
      <c r="L1335" s="1090">
        <v>1</v>
      </c>
      <c r="M1335" s="1090">
        <v>4</v>
      </c>
      <c r="N1335" t="s">
        <v>2420</v>
      </c>
      <c r="O1335">
        <v>13</v>
      </c>
      <c r="P1335">
        <v>0</v>
      </c>
      <c r="Q1335">
        <v>0</v>
      </c>
      <c r="R1335">
        <v>0</v>
      </c>
      <c r="S1335">
        <v>0</v>
      </c>
      <c r="T1335">
        <v>0</v>
      </c>
      <c r="U1335" s="1091">
        <v>0</v>
      </c>
      <c r="V1335" s="1091">
        <v>0</v>
      </c>
    </row>
    <row r="1336" spans="1:22" x14ac:dyDescent="0.25">
      <c r="A1336">
        <v>4088200100</v>
      </c>
      <c r="B1336" s="1087">
        <v>2</v>
      </c>
      <c r="C1336" s="1087">
        <v>5</v>
      </c>
      <c r="D1336" s="1088">
        <v>2</v>
      </c>
      <c r="E1336" s="1087" t="s">
        <v>2418</v>
      </c>
      <c r="F1336" s="1087">
        <v>143</v>
      </c>
      <c r="G1336" s="1087" t="s">
        <v>711</v>
      </c>
      <c r="H1336" s="1089">
        <v>1</v>
      </c>
      <c r="I1336">
        <v>51908</v>
      </c>
      <c r="J1336">
        <v>2</v>
      </c>
      <c r="K1336">
        <v>2020</v>
      </c>
      <c r="L1336" s="1090">
        <v>1</v>
      </c>
      <c r="M1336" s="1090">
        <v>4</v>
      </c>
      <c r="N1336" t="s">
        <v>2420</v>
      </c>
      <c r="O1336">
        <v>13</v>
      </c>
      <c r="P1336">
        <v>0</v>
      </c>
      <c r="Q1336">
        <v>0</v>
      </c>
      <c r="R1336">
        <v>0</v>
      </c>
      <c r="S1336">
        <v>0</v>
      </c>
      <c r="T1336">
        <v>0</v>
      </c>
      <c r="U1336" s="1091">
        <v>0</v>
      </c>
      <c r="V1336" s="1091">
        <v>0</v>
      </c>
    </row>
    <row r="1337" spans="1:22" x14ac:dyDescent="0.25">
      <c r="A1337">
        <v>4088200100</v>
      </c>
      <c r="B1337" s="1087">
        <v>2</v>
      </c>
      <c r="C1337" s="1087">
        <v>5</v>
      </c>
      <c r="D1337" s="1088">
        <v>2</v>
      </c>
      <c r="E1337" s="1087" t="s">
        <v>2418</v>
      </c>
      <c r="F1337" s="1087">
        <v>143</v>
      </c>
      <c r="G1337" s="1087" t="s">
        <v>711</v>
      </c>
      <c r="H1337" s="1089">
        <v>1</v>
      </c>
      <c r="I1337">
        <v>51908</v>
      </c>
      <c r="J1337">
        <v>2</v>
      </c>
      <c r="K1337">
        <v>2020</v>
      </c>
      <c r="L1337" s="1090">
        <v>1</v>
      </c>
      <c r="M1337" s="1090">
        <v>4</v>
      </c>
      <c r="N1337" t="s">
        <v>2420</v>
      </c>
      <c r="O1337">
        <v>13</v>
      </c>
      <c r="P1337">
        <v>0</v>
      </c>
      <c r="Q1337">
        <v>0</v>
      </c>
      <c r="R1337">
        <v>0</v>
      </c>
      <c r="S1337">
        <v>35320.839999999997</v>
      </c>
      <c r="T1337">
        <v>35320.839999999997</v>
      </c>
      <c r="U1337" s="1091">
        <v>0</v>
      </c>
      <c r="V1337" s="1091">
        <v>0</v>
      </c>
    </row>
    <row r="1338" spans="1:22" x14ac:dyDescent="0.25">
      <c r="A1338">
        <v>4088200100</v>
      </c>
      <c r="B1338" s="1087">
        <v>2</v>
      </c>
      <c r="C1338" s="1087">
        <v>5</v>
      </c>
      <c r="D1338" s="1088">
        <v>2</v>
      </c>
      <c r="E1338" s="1087" t="s">
        <v>2418</v>
      </c>
      <c r="F1338" s="1087">
        <v>143</v>
      </c>
      <c r="G1338" s="1087" t="s">
        <v>711</v>
      </c>
      <c r="H1338" s="1089">
        <v>1</v>
      </c>
      <c r="I1338">
        <v>51908</v>
      </c>
      <c r="J1338">
        <v>2</v>
      </c>
      <c r="K1338">
        <v>2020</v>
      </c>
      <c r="L1338" s="1090">
        <v>1</v>
      </c>
      <c r="M1338" s="1090">
        <v>4</v>
      </c>
      <c r="N1338" t="s">
        <v>2420</v>
      </c>
      <c r="O1338">
        <v>13</v>
      </c>
      <c r="P1338">
        <v>0</v>
      </c>
      <c r="Q1338">
        <v>42623.39</v>
      </c>
      <c r="R1338">
        <v>42623.39</v>
      </c>
      <c r="S1338">
        <v>0</v>
      </c>
      <c r="T1338">
        <v>0</v>
      </c>
      <c r="U1338" s="1091">
        <v>0</v>
      </c>
      <c r="V1338" s="1091">
        <v>0</v>
      </c>
    </row>
    <row r="1339" spans="1:22" x14ac:dyDescent="0.25">
      <c r="A1339">
        <v>4088200100</v>
      </c>
      <c r="B1339" s="1087">
        <v>2</v>
      </c>
      <c r="C1339" s="1087">
        <v>5</v>
      </c>
      <c r="D1339" s="1088">
        <v>2</v>
      </c>
      <c r="E1339" s="1087" t="s">
        <v>2418</v>
      </c>
      <c r="F1339" s="1087">
        <v>143</v>
      </c>
      <c r="G1339" s="1087" t="s">
        <v>711</v>
      </c>
      <c r="H1339" s="1089">
        <v>1</v>
      </c>
      <c r="I1339">
        <v>52101</v>
      </c>
      <c r="J1339">
        <v>2</v>
      </c>
      <c r="K1339">
        <v>2020</v>
      </c>
      <c r="L1339" s="1090">
        <v>1</v>
      </c>
      <c r="M1339" s="1090">
        <v>4</v>
      </c>
      <c r="N1339" t="s">
        <v>2420</v>
      </c>
      <c r="O1339">
        <v>13</v>
      </c>
      <c r="P1339">
        <v>0</v>
      </c>
      <c r="Q1339">
        <v>0</v>
      </c>
      <c r="R1339">
        <v>0</v>
      </c>
      <c r="S1339">
        <v>0</v>
      </c>
      <c r="T1339">
        <v>0</v>
      </c>
      <c r="U1339" s="1091">
        <v>0</v>
      </c>
      <c r="V1339" s="1091">
        <v>4486.93</v>
      </c>
    </row>
    <row r="1340" spans="1:22" x14ac:dyDescent="0.25">
      <c r="A1340">
        <v>4088200100</v>
      </c>
      <c r="B1340" s="1087">
        <v>2</v>
      </c>
      <c r="C1340" s="1087">
        <v>5</v>
      </c>
      <c r="D1340" s="1088">
        <v>2</v>
      </c>
      <c r="E1340" s="1087" t="s">
        <v>2418</v>
      </c>
      <c r="F1340" s="1087">
        <v>143</v>
      </c>
      <c r="G1340" s="1087" t="s">
        <v>711</v>
      </c>
      <c r="H1340" s="1089">
        <v>1</v>
      </c>
      <c r="I1340">
        <v>52101</v>
      </c>
      <c r="J1340">
        <v>2</v>
      </c>
      <c r="K1340">
        <v>2020</v>
      </c>
      <c r="L1340" s="1090">
        <v>1</v>
      </c>
      <c r="M1340" s="1090">
        <v>4</v>
      </c>
      <c r="N1340" t="s">
        <v>2420</v>
      </c>
      <c r="O1340">
        <v>13</v>
      </c>
      <c r="P1340">
        <v>0</v>
      </c>
      <c r="Q1340">
        <v>0</v>
      </c>
      <c r="R1340">
        <v>0</v>
      </c>
      <c r="S1340">
        <v>0</v>
      </c>
      <c r="T1340">
        <v>0</v>
      </c>
      <c r="U1340" s="1091">
        <v>4486.93</v>
      </c>
      <c r="V1340" s="1091">
        <v>0</v>
      </c>
    </row>
    <row r="1341" spans="1:22" x14ac:dyDescent="0.25">
      <c r="A1341">
        <v>4088200100</v>
      </c>
      <c r="B1341" s="1087">
        <v>2</v>
      </c>
      <c r="C1341" s="1087">
        <v>5</v>
      </c>
      <c r="D1341" s="1088">
        <v>2</v>
      </c>
      <c r="E1341" s="1087" t="s">
        <v>2418</v>
      </c>
      <c r="F1341" s="1087">
        <v>143</v>
      </c>
      <c r="G1341" s="1087" t="s">
        <v>711</v>
      </c>
      <c r="H1341" s="1089">
        <v>1</v>
      </c>
      <c r="I1341">
        <v>52101</v>
      </c>
      <c r="J1341">
        <v>2</v>
      </c>
      <c r="K1341">
        <v>2020</v>
      </c>
      <c r="L1341" s="1090">
        <v>1</v>
      </c>
      <c r="M1341" s="1090">
        <v>4</v>
      </c>
      <c r="N1341" t="s">
        <v>2420</v>
      </c>
      <c r="O1341">
        <v>13</v>
      </c>
      <c r="P1341">
        <v>0</v>
      </c>
      <c r="Q1341">
        <v>0</v>
      </c>
      <c r="R1341">
        <v>0</v>
      </c>
      <c r="S1341">
        <v>0</v>
      </c>
      <c r="T1341">
        <v>0</v>
      </c>
      <c r="U1341" s="1091">
        <v>0</v>
      </c>
      <c r="V1341" s="1091">
        <v>0</v>
      </c>
    </row>
    <row r="1342" spans="1:22" x14ac:dyDescent="0.25">
      <c r="A1342">
        <v>4088200100</v>
      </c>
      <c r="B1342" s="1087">
        <v>2</v>
      </c>
      <c r="C1342" s="1087">
        <v>5</v>
      </c>
      <c r="D1342" s="1088">
        <v>2</v>
      </c>
      <c r="E1342" s="1087" t="s">
        <v>2418</v>
      </c>
      <c r="F1342" s="1087">
        <v>143</v>
      </c>
      <c r="G1342" s="1087" t="s">
        <v>711</v>
      </c>
      <c r="H1342" s="1089">
        <v>1</v>
      </c>
      <c r="I1342">
        <v>52101</v>
      </c>
      <c r="J1342">
        <v>2</v>
      </c>
      <c r="K1342">
        <v>2020</v>
      </c>
      <c r="L1342" s="1090">
        <v>1</v>
      </c>
      <c r="M1342" s="1090">
        <v>4</v>
      </c>
      <c r="N1342" t="s">
        <v>2420</v>
      </c>
      <c r="O1342">
        <v>13</v>
      </c>
      <c r="P1342">
        <v>0</v>
      </c>
      <c r="Q1342">
        <v>0</v>
      </c>
      <c r="R1342">
        <v>0</v>
      </c>
      <c r="S1342">
        <v>0</v>
      </c>
      <c r="T1342">
        <v>0</v>
      </c>
      <c r="U1342" s="1091">
        <v>0</v>
      </c>
      <c r="V1342" s="1091">
        <v>0</v>
      </c>
    </row>
    <row r="1343" spans="1:22" x14ac:dyDescent="0.25">
      <c r="A1343">
        <v>4088200100</v>
      </c>
      <c r="B1343" s="1087">
        <v>2</v>
      </c>
      <c r="C1343" s="1087">
        <v>5</v>
      </c>
      <c r="D1343" s="1088">
        <v>2</v>
      </c>
      <c r="E1343" s="1087" t="s">
        <v>2418</v>
      </c>
      <c r="F1343" s="1087">
        <v>143</v>
      </c>
      <c r="G1343" s="1087" t="s">
        <v>711</v>
      </c>
      <c r="H1343" s="1089">
        <v>1</v>
      </c>
      <c r="I1343">
        <v>52101</v>
      </c>
      <c r="J1343">
        <v>2</v>
      </c>
      <c r="K1343">
        <v>2020</v>
      </c>
      <c r="L1343" s="1090">
        <v>1</v>
      </c>
      <c r="M1343" s="1090">
        <v>4</v>
      </c>
      <c r="N1343" t="s">
        <v>2420</v>
      </c>
      <c r="O1343">
        <v>13</v>
      </c>
      <c r="P1343">
        <v>0</v>
      </c>
      <c r="Q1343">
        <v>0</v>
      </c>
      <c r="R1343">
        <v>0</v>
      </c>
      <c r="S1343">
        <v>4486.93</v>
      </c>
      <c r="T1343">
        <v>4486.93</v>
      </c>
      <c r="U1343" s="1091">
        <v>0</v>
      </c>
      <c r="V1343" s="1091">
        <v>0</v>
      </c>
    </row>
    <row r="1344" spans="1:22" x14ac:dyDescent="0.25">
      <c r="A1344">
        <v>4088200100</v>
      </c>
      <c r="B1344" s="1087">
        <v>2</v>
      </c>
      <c r="C1344" s="1087">
        <v>5</v>
      </c>
      <c r="D1344" s="1088">
        <v>2</v>
      </c>
      <c r="E1344" s="1087" t="s">
        <v>2418</v>
      </c>
      <c r="F1344" s="1087">
        <v>143</v>
      </c>
      <c r="G1344" s="1087" t="s">
        <v>711</v>
      </c>
      <c r="H1344" s="1089">
        <v>1</v>
      </c>
      <c r="I1344">
        <v>52101</v>
      </c>
      <c r="J1344">
        <v>2</v>
      </c>
      <c r="K1344">
        <v>2020</v>
      </c>
      <c r="L1344" s="1090">
        <v>1</v>
      </c>
      <c r="M1344" s="1090">
        <v>4</v>
      </c>
      <c r="N1344" t="s">
        <v>2420</v>
      </c>
      <c r="O1344">
        <v>13</v>
      </c>
      <c r="P1344">
        <v>0</v>
      </c>
      <c r="Q1344">
        <v>4486.93</v>
      </c>
      <c r="R1344">
        <v>4486.93</v>
      </c>
      <c r="S1344">
        <v>0</v>
      </c>
      <c r="T1344">
        <v>0</v>
      </c>
      <c r="U1344" s="1091">
        <v>0</v>
      </c>
      <c r="V1344" s="1091">
        <v>0</v>
      </c>
    </row>
    <row r="1345" spans="1:22" x14ac:dyDescent="0.25">
      <c r="A1345">
        <v>4088200100</v>
      </c>
      <c r="B1345" s="1087">
        <v>2</v>
      </c>
      <c r="C1345" s="1087">
        <v>5</v>
      </c>
      <c r="D1345" s="1088">
        <v>2</v>
      </c>
      <c r="E1345" s="1087" t="s">
        <v>2418</v>
      </c>
      <c r="F1345" s="1087">
        <v>143</v>
      </c>
      <c r="G1345" s="1087" t="s">
        <v>711</v>
      </c>
      <c r="H1345" s="1089">
        <v>1</v>
      </c>
      <c r="I1345">
        <v>56704</v>
      </c>
      <c r="J1345">
        <v>2</v>
      </c>
      <c r="K1345">
        <v>2020</v>
      </c>
      <c r="L1345" s="1090">
        <v>1</v>
      </c>
      <c r="M1345" s="1090">
        <v>4</v>
      </c>
      <c r="N1345" t="s">
        <v>2420</v>
      </c>
      <c r="O1345">
        <v>13</v>
      </c>
      <c r="P1345">
        <v>0</v>
      </c>
      <c r="Q1345">
        <v>0</v>
      </c>
      <c r="R1345">
        <v>0</v>
      </c>
      <c r="S1345">
        <v>0</v>
      </c>
      <c r="T1345">
        <v>0</v>
      </c>
      <c r="U1345" s="1091">
        <v>0</v>
      </c>
      <c r="V1345" s="1091">
        <v>11661.02</v>
      </c>
    </row>
    <row r="1346" spans="1:22" x14ac:dyDescent="0.25">
      <c r="A1346">
        <v>4088200100</v>
      </c>
      <c r="B1346" s="1087">
        <v>2</v>
      </c>
      <c r="C1346" s="1087">
        <v>5</v>
      </c>
      <c r="D1346" s="1088">
        <v>2</v>
      </c>
      <c r="E1346" s="1087" t="s">
        <v>2418</v>
      </c>
      <c r="F1346" s="1087">
        <v>143</v>
      </c>
      <c r="G1346" s="1087" t="s">
        <v>711</v>
      </c>
      <c r="H1346" s="1089">
        <v>1</v>
      </c>
      <c r="I1346">
        <v>56704</v>
      </c>
      <c r="J1346">
        <v>2</v>
      </c>
      <c r="K1346">
        <v>2020</v>
      </c>
      <c r="L1346" s="1090">
        <v>1</v>
      </c>
      <c r="M1346" s="1090">
        <v>4</v>
      </c>
      <c r="N1346" t="s">
        <v>2420</v>
      </c>
      <c r="O1346">
        <v>13</v>
      </c>
      <c r="P1346">
        <v>0</v>
      </c>
      <c r="Q1346">
        <v>0</v>
      </c>
      <c r="R1346">
        <v>0</v>
      </c>
      <c r="S1346">
        <v>0</v>
      </c>
      <c r="T1346">
        <v>0</v>
      </c>
      <c r="U1346" s="1091">
        <v>11661.02</v>
      </c>
      <c r="V1346" s="1091">
        <v>0</v>
      </c>
    </row>
    <row r="1347" spans="1:22" x14ac:dyDescent="0.25">
      <c r="A1347">
        <v>4088200100</v>
      </c>
      <c r="B1347" s="1087">
        <v>2</v>
      </c>
      <c r="C1347" s="1087">
        <v>5</v>
      </c>
      <c r="D1347" s="1088">
        <v>2</v>
      </c>
      <c r="E1347" s="1087" t="s">
        <v>2418</v>
      </c>
      <c r="F1347" s="1087">
        <v>143</v>
      </c>
      <c r="G1347" s="1087" t="s">
        <v>711</v>
      </c>
      <c r="H1347" s="1089">
        <v>1</v>
      </c>
      <c r="I1347">
        <v>56704</v>
      </c>
      <c r="J1347">
        <v>2</v>
      </c>
      <c r="K1347">
        <v>2020</v>
      </c>
      <c r="L1347" s="1090">
        <v>1</v>
      </c>
      <c r="M1347" s="1090">
        <v>4</v>
      </c>
      <c r="N1347" t="s">
        <v>2420</v>
      </c>
      <c r="O1347">
        <v>13</v>
      </c>
      <c r="P1347">
        <v>0</v>
      </c>
      <c r="Q1347">
        <v>0</v>
      </c>
      <c r="R1347">
        <v>0</v>
      </c>
      <c r="S1347">
        <v>0</v>
      </c>
      <c r="T1347">
        <v>0</v>
      </c>
      <c r="U1347" s="1091">
        <v>0</v>
      </c>
      <c r="V1347" s="1091">
        <v>0</v>
      </c>
    </row>
    <row r="1348" spans="1:22" x14ac:dyDescent="0.25">
      <c r="A1348">
        <v>4088200100</v>
      </c>
      <c r="B1348" s="1087">
        <v>2</v>
      </c>
      <c r="C1348" s="1087">
        <v>5</v>
      </c>
      <c r="D1348" s="1088">
        <v>2</v>
      </c>
      <c r="E1348" s="1087" t="s">
        <v>2418</v>
      </c>
      <c r="F1348" s="1087">
        <v>143</v>
      </c>
      <c r="G1348" s="1087" t="s">
        <v>711</v>
      </c>
      <c r="H1348" s="1089">
        <v>1</v>
      </c>
      <c r="I1348">
        <v>56704</v>
      </c>
      <c r="J1348">
        <v>2</v>
      </c>
      <c r="K1348">
        <v>2020</v>
      </c>
      <c r="L1348" s="1090">
        <v>1</v>
      </c>
      <c r="M1348" s="1090">
        <v>4</v>
      </c>
      <c r="N1348" t="s">
        <v>2420</v>
      </c>
      <c r="O1348">
        <v>13</v>
      </c>
      <c r="P1348">
        <v>0</v>
      </c>
      <c r="Q1348">
        <v>0</v>
      </c>
      <c r="R1348">
        <v>0</v>
      </c>
      <c r="S1348">
        <v>0</v>
      </c>
      <c r="T1348">
        <v>0</v>
      </c>
      <c r="U1348" s="1091">
        <v>0</v>
      </c>
      <c r="V1348" s="1091">
        <v>0</v>
      </c>
    </row>
    <row r="1349" spans="1:22" x14ac:dyDescent="0.25">
      <c r="A1349">
        <v>4088200100</v>
      </c>
      <c r="B1349" s="1087">
        <v>2</v>
      </c>
      <c r="C1349" s="1087">
        <v>5</v>
      </c>
      <c r="D1349" s="1088">
        <v>2</v>
      </c>
      <c r="E1349" s="1087" t="s">
        <v>2418</v>
      </c>
      <c r="F1349" s="1087">
        <v>143</v>
      </c>
      <c r="G1349" s="1087" t="s">
        <v>711</v>
      </c>
      <c r="H1349" s="1089">
        <v>1</v>
      </c>
      <c r="I1349">
        <v>56704</v>
      </c>
      <c r="J1349">
        <v>2</v>
      </c>
      <c r="K1349">
        <v>2020</v>
      </c>
      <c r="L1349" s="1090">
        <v>1</v>
      </c>
      <c r="M1349" s="1090">
        <v>4</v>
      </c>
      <c r="N1349" t="s">
        <v>2420</v>
      </c>
      <c r="O1349">
        <v>13</v>
      </c>
      <c r="P1349">
        <v>0</v>
      </c>
      <c r="Q1349">
        <v>0</v>
      </c>
      <c r="R1349">
        <v>0</v>
      </c>
      <c r="S1349">
        <v>11661.02</v>
      </c>
      <c r="T1349">
        <v>11661.02</v>
      </c>
      <c r="U1349" s="1091">
        <v>0</v>
      </c>
      <c r="V1349" s="1091">
        <v>0</v>
      </c>
    </row>
    <row r="1350" spans="1:22" x14ac:dyDescent="0.25">
      <c r="A1350">
        <v>4088200100</v>
      </c>
      <c r="B1350" s="1087">
        <v>2</v>
      </c>
      <c r="C1350" s="1087">
        <v>5</v>
      </c>
      <c r="D1350" s="1088">
        <v>2</v>
      </c>
      <c r="E1350" s="1087" t="s">
        <v>2418</v>
      </c>
      <c r="F1350" s="1087">
        <v>143</v>
      </c>
      <c r="G1350" s="1087" t="s">
        <v>711</v>
      </c>
      <c r="H1350" s="1089">
        <v>1</v>
      </c>
      <c r="I1350">
        <v>56704</v>
      </c>
      <c r="J1350">
        <v>2</v>
      </c>
      <c r="K1350">
        <v>2020</v>
      </c>
      <c r="L1350" s="1090">
        <v>1</v>
      </c>
      <c r="M1350" s="1090">
        <v>4</v>
      </c>
      <c r="N1350" t="s">
        <v>2420</v>
      </c>
      <c r="O1350">
        <v>13</v>
      </c>
      <c r="P1350">
        <v>0</v>
      </c>
      <c r="Q1350">
        <v>11662.02</v>
      </c>
      <c r="R1350">
        <v>11662.02</v>
      </c>
      <c r="S1350">
        <v>0</v>
      </c>
      <c r="T1350">
        <v>0</v>
      </c>
      <c r="U1350" s="1091">
        <v>0</v>
      </c>
      <c r="V1350" s="1091">
        <v>0</v>
      </c>
    </row>
    <row r="1351" spans="1:22" x14ac:dyDescent="0.25">
      <c r="A1351">
        <v>4088200100</v>
      </c>
      <c r="B1351" s="1087">
        <v>2</v>
      </c>
      <c r="C1351" s="1087">
        <v>5</v>
      </c>
      <c r="D1351" s="1088">
        <v>2</v>
      </c>
      <c r="E1351" s="1087" t="s">
        <v>2418</v>
      </c>
      <c r="F1351" s="1087">
        <v>287</v>
      </c>
      <c r="G1351" s="1087" t="s">
        <v>711</v>
      </c>
      <c r="H1351" s="1089">
        <v>1</v>
      </c>
      <c r="I1351">
        <v>11301</v>
      </c>
      <c r="J1351">
        <v>1</v>
      </c>
      <c r="K1351">
        <v>2020</v>
      </c>
      <c r="L1351" s="1090">
        <v>2</v>
      </c>
      <c r="M1351" s="1090">
        <v>2</v>
      </c>
      <c r="N1351" t="s">
        <v>2419</v>
      </c>
      <c r="O1351">
        <v>13</v>
      </c>
      <c r="P1351">
        <v>0</v>
      </c>
      <c r="Q1351">
        <v>0</v>
      </c>
      <c r="R1351">
        <v>0</v>
      </c>
      <c r="S1351">
        <v>0</v>
      </c>
      <c r="T1351">
        <v>0</v>
      </c>
      <c r="U1351" s="1091">
        <v>0</v>
      </c>
      <c r="V1351" s="1091">
        <v>0</v>
      </c>
    </row>
    <row r="1352" spans="1:22" x14ac:dyDescent="0.25">
      <c r="A1352">
        <v>4088200100</v>
      </c>
      <c r="B1352" s="1087">
        <v>2</v>
      </c>
      <c r="C1352" s="1087">
        <v>5</v>
      </c>
      <c r="D1352" s="1088">
        <v>2</v>
      </c>
      <c r="E1352" s="1087" t="s">
        <v>2418</v>
      </c>
      <c r="F1352" s="1087">
        <v>287</v>
      </c>
      <c r="G1352" s="1087" t="s">
        <v>711</v>
      </c>
      <c r="H1352" s="1089">
        <v>1</v>
      </c>
      <c r="I1352">
        <v>11301</v>
      </c>
      <c r="J1352">
        <v>1</v>
      </c>
      <c r="K1352">
        <v>2020</v>
      </c>
      <c r="L1352" s="1090">
        <v>2</v>
      </c>
      <c r="M1352" s="1090">
        <v>2</v>
      </c>
      <c r="N1352" t="s">
        <v>2419</v>
      </c>
      <c r="O1352">
        <v>13</v>
      </c>
      <c r="P1352">
        <v>0</v>
      </c>
      <c r="Q1352">
        <v>3584942.93</v>
      </c>
      <c r="R1352">
        <v>3584942.93</v>
      </c>
      <c r="S1352">
        <v>0</v>
      </c>
      <c r="T1352">
        <v>0</v>
      </c>
      <c r="U1352" s="1091">
        <v>0</v>
      </c>
      <c r="V1352" s="1091">
        <v>0</v>
      </c>
    </row>
    <row r="1353" spans="1:22" x14ac:dyDescent="0.25">
      <c r="A1353">
        <v>4088200100</v>
      </c>
      <c r="B1353" s="1087">
        <v>2</v>
      </c>
      <c r="C1353" s="1087">
        <v>5</v>
      </c>
      <c r="D1353" s="1088">
        <v>2</v>
      </c>
      <c r="E1353" s="1087" t="s">
        <v>2418</v>
      </c>
      <c r="F1353" s="1087">
        <v>287</v>
      </c>
      <c r="G1353" s="1087" t="s">
        <v>711</v>
      </c>
      <c r="H1353" s="1089">
        <v>1</v>
      </c>
      <c r="I1353">
        <v>11301</v>
      </c>
      <c r="J1353">
        <v>1</v>
      </c>
      <c r="K1353">
        <v>2020</v>
      </c>
      <c r="L1353" s="1090">
        <v>1</v>
      </c>
      <c r="M1353" s="1090">
        <v>3</v>
      </c>
      <c r="N1353" t="s">
        <v>2420</v>
      </c>
      <c r="O1353">
        <v>13</v>
      </c>
      <c r="P1353">
        <v>152493.32</v>
      </c>
      <c r="Q1353">
        <v>103470</v>
      </c>
      <c r="R1353">
        <v>255963.32</v>
      </c>
      <c r="S1353">
        <v>183445.77</v>
      </c>
      <c r="T1353">
        <v>183445.77</v>
      </c>
      <c r="U1353" s="1091">
        <v>183445.77</v>
      </c>
      <c r="V1353" s="1091">
        <v>183445.77</v>
      </c>
    </row>
    <row r="1354" spans="1:22" x14ac:dyDescent="0.25">
      <c r="A1354">
        <v>4088200100</v>
      </c>
      <c r="B1354" s="1087">
        <v>2</v>
      </c>
      <c r="C1354" s="1087">
        <v>5</v>
      </c>
      <c r="D1354" s="1088">
        <v>2</v>
      </c>
      <c r="E1354" s="1087" t="s">
        <v>2418</v>
      </c>
      <c r="F1354" s="1087">
        <v>287</v>
      </c>
      <c r="G1354" s="1087" t="s">
        <v>711</v>
      </c>
      <c r="H1354" s="1089">
        <v>1</v>
      </c>
      <c r="I1354">
        <v>11301</v>
      </c>
      <c r="J1354">
        <v>1</v>
      </c>
      <c r="K1354">
        <v>2020</v>
      </c>
      <c r="L1354" s="1090">
        <v>1</v>
      </c>
      <c r="M1354" s="1090">
        <v>3</v>
      </c>
      <c r="N1354" t="s">
        <v>2420</v>
      </c>
      <c r="O1354">
        <v>13</v>
      </c>
      <c r="P1354">
        <v>505300.94</v>
      </c>
      <c r="Q1354">
        <v>520000</v>
      </c>
      <c r="R1354">
        <v>1025300.94</v>
      </c>
      <c r="S1354">
        <v>930482.51</v>
      </c>
      <c r="T1354">
        <v>930482.51</v>
      </c>
      <c r="U1354" s="1091">
        <v>930482.51</v>
      </c>
      <c r="V1354" s="1091">
        <v>930482.51</v>
      </c>
    </row>
    <row r="1355" spans="1:22" x14ac:dyDescent="0.25">
      <c r="A1355">
        <v>4088200100</v>
      </c>
      <c r="B1355" s="1087">
        <v>2</v>
      </c>
      <c r="C1355" s="1087">
        <v>5</v>
      </c>
      <c r="D1355" s="1088">
        <v>2</v>
      </c>
      <c r="E1355" s="1087" t="s">
        <v>2418</v>
      </c>
      <c r="F1355" s="1087">
        <v>287</v>
      </c>
      <c r="G1355" s="1087" t="s">
        <v>711</v>
      </c>
      <c r="H1355" s="1089">
        <v>1</v>
      </c>
      <c r="I1355">
        <v>11301</v>
      </c>
      <c r="J1355">
        <v>1</v>
      </c>
      <c r="K1355">
        <v>2020</v>
      </c>
      <c r="L1355" s="1090">
        <v>1</v>
      </c>
      <c r="M1355" s="1090">
        <v>3</v>
      </c>
      <c r="N1355" t="s">
        <v>2420</v>
      </c>
      <c r="O1355">
        <v>13</v>
      </c>
      <c r="P1355">
        <v>541153.04</v>
      </c>
      <c r="Q1355">
        <v>0</v>
      </c>
      <c r="R1355">
        <v>541153.04</v>
      </c>
      <c r="S1355">
        <v>497922.22</v>
      </c>
      <c r="T1355">
        <v>497922.22</v>
      </c>
      <c r="U1355" s="1091">
        <v>497922.22</v>
      </c>
      <c r="V1355" s="1091">
        <v>497922.22</v>
      </c>
    </row>
    <row r="1356" spans="1:22" x14ac:dyDescent="0.25">
      <c r="A1356">
        <v>4088200100</v>
      </c>
      <c r="B1356" s="1087">
        <v>2</v>
      </c>
      <c r="C1356" s="1087">
        <v>5</v>
      </c>
      <c r="D1356" s="1088">
        <v>2</v>
      </c>
      <c r="E1356" s="1087" t="s">
        <v>2418</v>
      </c>
      <c r="F1356" s="1087">
        <v>287</v>
      </c>
      <c r="G1356" s="1087" t="s">
        <v>711</v>
      </c>
      <c r="H1356" s="1089">
        <v>1</v>
      </c>
      <c r="I1356">
        <v>11301</v>
      </c>
      <c r="J1356">
        <v>1</v>
      </c>
      <c r="K1356">
        <v>2020</v>
      </c>
      <c r="L1356" s="1090">
        <v>1</v>
      </c>
      <c r="M1356" s="1090">
        <v>3</v>
      </c>
      <c r="N1356" t="s">
        <v>2420</v>
      </c>
      <c r="O1356">
        <v>13</v>
      </c>
      <c r="P1356">
        <v>315148.31</v>
      </c>
      <c r="Q1356">
        <v>0</v>
      </c>
      <c r="R1356">
        <v>315148.31</v>
      </c>
      <c r="S1356">
        <v>274156.39</v>
      </c>
      <c r="T1356">
        <v>274156.39</v>
      </c>
      <c r="U1356" s="1091">
        <v>274156.39</v>
      </c>
      <c r="V1356" s="1091">
        <v>274156.39</v>
      </c>
    </row>
    <row r="1357" spans="1:22" x14ac:dyDescent="0.25">
      <c r="A1357">
        <v>4088200100</v>
      </c>
      <c r="B1357" s="1087">
        <v>2</v>
      </c>
      <c r="C1357" s="1087">
        <v>5</v>
      </c>
      <c r="D1357" s="1088">
        <v>2</v>
      </c>
      <c r="E1357" s="1087" t="s">
        <v>2418</v>
      </c>
      <c r="F1357" s="1087">
        <v>287</v>
      </c>
      <c r="G1357" s="1087" t="s">
        <v>711</v>
      </c>
      <c r="H1357" s="1089">
        <v>1</v>
      </c>
      <c r="I1357">
        <v>11301</v>
      </c>
      <c r="J1357">
        <v>1</v>
      </c>
      <c r="K1357">
        <v>2020</v>
      </c>
      <c r="L1357" s="1090">
        <v>1</v>
      </c>
      <c r="M1357" s="1090">
        <v>3</v>
      </c>
      <c r="N1357" t="s">
        <v>2420</v>
      </c>
      <c r="O1357">
        <v>13</v>
      </c>
      <c r="P1357">
        <v>606439.49</v>
      </c>
      <c r="Q1357">
        <v>130000</v>
      </c>
      <c r="R1357">
        <v>736439.49</v>
      </c>
      <c r="S1357">
        <v>677547.54</v>
      </c>
      <c r="T1357">
        <v>677547.54</v>
      </c>
      <c r="U1357" s="1091">
        <v>677547.54</v>
      </c>
      <c r="V1357" s="1091">
        <v>677547.54</v>
      </c>
    </row>
    <row r="1358" spans="1:22" x14ac:dyDescent="0.25">
      <c r="A1358">
        <v>4088200100</v>
      </c>
      <c r="B1358" s="1087">
        <v>2</v>
      </c>
      <c r="C1358" s="1087">
        <v>5</v>
      </c>
      <c r="D1358" s="1088">
        <v>2</v>
      </c>
      <c r="E1358" s="1087" t="s">
        <v>2418</v>
      </c>
      <c r="F1358" s="1087">
        <v>287</v>
      </c>
      <c r="G1358" s="1087" t="s">
        <v>711</v>
      </c>
      <c r="H1358" s="1089">
        <v>1</v>
      </c>
      <c r="I1358">
        <v>11301</v>
      </c>
      <c r="J1358">
        <v>1</v>
      </c>
      <c r="K1358">
        <v>2020</v>
      </c>
      <c r="L1358" s="1090">
        <v>1</v>
      </c>
      <c r="M1358" s="1090">
        <v>3</v>
      </c>
      <c r="N1358" t="s">
        <v>2420</v>
      </c>
      <c r="O1358">
        <v>13</v>
      </c>
      <c r="P1358">
        <v>1185920.58</v>
      </c>
      <c r="Q1358">
        <v>0</v>
      </c>
      <c r="R1358">
        <v>1185920.58</v>
      </c>
      <c r="S1358">
        <v>1106643.71</v>
      </c>
      <c r="T1358">
        <v>1106643.71</v>
      </c>
      <c r="U1358" s="1091">
        <v>1106643.71</v>
      </c>
      <c r="V1358" s="1091">
        <v>1106643.71</v>
      </c>
    </row>
    <row r="1359" spans="1:22" x14ac:dyDescent="0.25">
      <c r="A1359">
        <v>4088200100</v>
      </c>
      <c r="B1359" s="1087">
        <v>2</v>
      </c>
      <c r="C1359" s="1087">
        <v>5</v>
      </c>
      <c r="D1359" s="1088">
        <v>2</v>
      </c>
      <c r="E1359" s="1087" t="s">
        <v>2418</v>
      </c>
      <c r="F1359" s="1087">
        <v>287</v>
      </c>
      <c r="G1359" s="1087" t="s">
        <v>711</v>
      </c>
      <c r="H1359" s="1089">
        <v>1</v>
      </c>
      <c r="I1359">
        <v>11303</v>
      </c>
      <c r="J1359">
        <v>1</v>
      </c>
      <c r="K1359">
        <v>2020</v>
      </c>
      <c r="L1359" s="1090">
        <v>1</v>
      </c>
      <c r="M1359" s="1090">
        <v>3</v>
      </c>
      <c r="N1359" t="s">
        <v>2420</v>
      </c>
      <c r="O1359">
        <v>13</v>
      </c>
      <c r="P1359">
        <v>182552.68</v>
      </c>
      <c r="Q1359">
        <v>0</v>
      </c>
      <c r="R1359">
        <v>182552.68</v>
      </c>
      <c r="S1359">
        <v>122594.4</v>
      </c>
      <c r="T1359">
        <v>122594.4</v>
      </c>
      <c r="U1359" s="1091">
        <v>122594.4</v>
      </c>
      <c r="V1359" s="1091">
        <v>122594.4</v>
      </c>
    </row>
    <row r="1360" spans="1:22" x14ac:dyDescent="0.25">
      <c r="A1360">
        <v>4088200100</v>
      </c>
      <c r="B1360" s="1087">
        <v>2</v>
      </c>
      <c r="C1360" s="1087">
        <v>5</v>
      </c>
      <c r="D1360" s="1088">
        <v>2</v>
      </c>
      <c r="E1360" s="1087" t="s">
        <v>2418</v>
      </c>
      <c r="F1360" s="1087">
        <v>287</v>
      </c>
      <c r="G1360" s="1087" t="s">
        <v>711</v>
      </c>
      <c r="H1360" s="1089">
        <v>1</v>
      </c>
      <c r="I1360">
        <v>11303</v>
      </c>
      <c r="J1360">
        <v>1</v>
      </c>
      <c r="K1360">
        <v>2020</v>
      </c>
      <c r="L1360" s="1090">
        <v>1</v>
      </c>
      <c r="M1360" s="1090">
        <v>3</v>
      </c>
      <c r="N1360" t="s">
        <v>2420</v>
      </c>
      <c r="O1360">
        <v>13</v>
      </c>
      <c r="P1360">
        <v>340131.46</v>
      </c>
      <c r="Q1360">
        <v>-40000</v>
      </c>
      <c r="R1360">
        <v>300131.46000000002</v>
      </c>
      <c r="S1360">
        <v>69027.67</v>
      </c>
      <c r="T1360">
        <v>69027.67</v>
      </c>
      <c r="U1360" s="1091">
        <v>69027.67</v>
      </c>
      <c r="V1360" s="1091">
        <v>69027.67</v>
      </c>
    </row>
    <row r="1361" spans="1:22" x14ac:dyDescent="0.25">
      <c r="A1361">
        <v>4088200100</v>
      </c>
      <c r="B1361" s="1087">
        <v>2</v>
      </c>
      <c r="C1361" s="1087">
        <v>5</v>
      </c>
      <c r="D1361" s="1088">
        <v>2</v>
      </c>
      <c r="E1361" s="1087" t="s">
        <v>2418</v>
      </c>
      <c r="F1361" s="1087">
        <v>287</v>
      </c>
      <c r="G1361" s="1087" t="s">
        <v>711</v>
      </c>
      <c r="H1361" s="1089">
        <v>1</v>
      </c>
      <c r="I1361">
        <v>11303</v>
      </c>
      <c r="J1361">
        <v>1</v>
      </c>
      <c r="K1361">
        <v>2020</v>
      </c>
      <c r="L1361" s="1090">
        <v>1</v>
      </c>
      <c r="M1361" s="1090">
        <v>3</v>
      </c>
      <c r="N1361" t="s">
        <v>2420</v>
      </c>
      <c r="O1361">
        <v>13</v>
      </c>
      <c r="P1361">
        <v>573184.61</v>
      </c>
      <c r="Q1361">
        <v>-95000</v>
      </c>
      <c r="R1361">
        <v>478184.61</v>
      </c>
      <c r="S1361">
        <v>359194.32</v>
      </c>
      <c r="T1361">
        <v>359194.32</v>
      </c>
      <c r="U1361" s="1091">
        <v>359194.32</v>
      </c>
      <c r="V1361" s="1091">
        <v>359194.32</v>
      </c>
    </row>
    <row r="1362" spans="1:22" x14ac:dyDescent="0.25">
      <c r="A1362">
        <v>4088200100</v>
      </c>
      <c r="B1362" s="1087">
        <v>2</v>
      </c>
      <c r="C1362" s="1087">
        <v>5</v>
      </c>
      <c r="D1362" s="1088">
        <v>2</v>
      </c>
      <c r="E1362" s="1087" t="s">
        <v>2418</v>
      </c>
      <c r="F1362" s="1087">
        <v>287</v>
      </c>
      <c r="G1362" s="1087" t="s">
        <v>711</v>
      </c>
      <c r="H1362" s="1089">
        <v>1</v>
      </c>
      <c r="I1362">
        <v>11303</v>
      </c>
      <c r="J1362">
        <v>1</v>
      </c>
      <c r="K1362">
        <v>2020</v>
      </c>
      <c r="L1362" s="1090">
        <v>1</v>
      </c>
      <c r="M1362" s="1090">
        <v>3</v>
      </c>
      <c r="N1362" t="s">
        <v>2420</v>
      </c>
      <c r="O1362">
        <v>13</v>
      </c>
      <c r="P1362">
        <v>18768.77</v>
      </c>
      <c r="Q1362">
        <v>0</v>
      </c>
      <c r="R1362">
        <v>18768.77</v>
      </c>
      <c r="S1362">
        <v>10434.42</v>
      </c>
      <c r="T1362">
        <v>10434.42</v>
      </c>
      <c r="U1362" s="1091">
        <v>10434.42</v>
      </c>
      <c r="V1362" s="1091">
        <v>10434.42</v>
      </c>
    </row>
    <row r="1363" spans="1:22" x14ac:dyDescent="0.25">
      <c r="A1363">
        <v>4088200100</v>
      </c>
      <c r="B1363" s="1087">
        <v>2</v>
      </c>
      <c r="C1363" s="1087">
        <v>5</v>
      </c>
      <c r="D1363" s="1088">
        <v>2</v>
      </c>
      <c r="E1363" s="1087" t="s">
        <v>2418</v>
      </c>
      <c r="F1363" s="1087">
        <v>287</v>
      </c>
      <c r="G1363" s="1087" t="s">
        <v>711</v>
      </c>
      <c r="H1363" s="1089">
        <v>1</v>
      </c>
      <c r="I1363">
        <v>11303</v>
      </c>
      <c r="J1363">
        <v>1</v>
      </c>
      <c r="K1363">
        <v>2020</v>
      </c>
      <c r="L1363" s="1090">
        <v>1</v>
      </c>
      <c r="M1363" s="1090">
        <v>3</v>
      </c>
      <c r="N1363" t="s">
        <v>2420</v>
      </c>
      <c r="O1363">
        <v>13</v>
      </c>
      <c r="P1363">
        <v>225328.64000000001</v>
      </c>
      <c r="Q1363">
        <v>0</v>
      </c>
      <c r="R1363">
        <v>225328.64000000001</v>
      </c>
      <c r="S1363">
        <v>135258.29999999999</v>
      </c>
      <c r="T1363">
        <v>135258.29999999999</v>
      </c>
      <c r="U1363" s="1091">
        <v>135258.29999999999</v>
      </c>
      <c r="V1363" s="1091">
        <v>135258.29999999999</v>
      </c>
    </row>
    <row r="1364" spans="1:22" x14ac:dyDescent="0.25">
      <c r="A1364">
        <v>4088200100</v>
      </c>
      <c r="B1364" s="1087">
        <v>2</v>
      </c>
      <c r="C1364" s="1087">
        <v>5</v>
      </c>
      <c r="D1364" s="1088">
        <v>2</v>
      </c>
      <c r="E1364" s="1087" t="s">
        <v>2418</v>
      </c>
      <c r="F1364" s="1087">
        <v>287</v>
      </c>
      <c r="G1364" s="1087" t="s">
        <v>711</v>
      </c>
      <c r="H1364" s="1089">
        <v>1</v>
      </c>
      <c r="I1364">
        <v>11303</v>
      </c>
      <c r="J1364">
        <v>1</v>
      </c>
      <c r="K1364">
        <v>2020</v>
      </c>
      <c r="L1364" s="1090">
        <v>1</v>
      </c>
      <c r="M1364" s="1090">
        <v>3</v>
      </c>
      <c r="N1364" t="s">
        <v>2420</v>
      </c>
      <c r="O1364">
        <v>13</v>
      </c>
      <c r="P1364">
        <v>205481.93</v>
      </c>
      <c r="Q1364">
        <v>80513.600000000006</v>
      </c>
      <c r="R1364">
        <v>285995.53000000003</v>
      </c>
      <c r="S1364">
        <v>254229.24</v>
      </c>
      <c r="T1364">
        <v>254229.24</v>
      </c>
      <c r="U1364" s="1091">
        <v>254229.24</v>
      </c>
      <c r="V1364" s="1091">
        <v>254229.24</v>
      </c>
    </row>
    <row r="1365" spans="1:22" x14ac:dyDescent="0.25">
      <c r="A1365">
        <v>4088200100</v>
      </c>
      <c r="B1365" s="1087">
        <v>2</v>
      </c>
      <c r="C1365" s="1087">
        <v>5</v>
      </c>
      <c r="D1365" s="1088">
        <v>2</v>
      </c>
      <c r="E1365" s="1087" t="s">
        <v>2418</v>
      </c>
      <c r="F1365" s="1087">
        <v>287</v>
      </c>
      <c r="G1365" s="1087" t="s">
        <v>711</v>
      </c>
      <c r="H1365" s="1089">
        <v>1</v>
      </c>
      <c r="I1365">
        <v>11303</v>
      </c>
      <c r="J1365">
        <v>1</v>
      </c>
      <c r="K1365">
        <v>2020</v>
      </c>
      <c r="L1365" s="1090">
        <v>1</v>
      </c>
      <c r="M1365" s="1090">
        <v>1</v>
      </c>
      <c r="N1365" t="s">
        <v>2421</v>
      </c>
      <c r="O1365">
        <v>13</v>
      </c>
      <c r="P1365">
        <v>22929.25</v>
      </c>
      <c r="Q1365">
        <v>0</v>
      </c>
      <c r="R1365">
        <v>22929.25</v>
      </c>
      <c r="S1365">
        <v>0</v>
      </c>
      <c r="T1365">
        <v>0</v>
      </c>
      <c r="U1365" s="1091">
        <v>0</v>
      </c>
      <c r="V1365" s="1091">
        <v>0</v>
      </c>
    </row>
    <row r="1366" spans="1:22" x14ac:dyDescent="0.25">
      <c r="A1366">
        <v>4088200100</v>
      </c>
      <c r="B1366" s="1087">
        <v>2</v>
      </c>
      <c r="C1366" s="1087">
        <v>5</v>
      </c>
      <c r="D1366" s="1088">
        <v>2</v>
      </c>
      <c r="E1366" s="1087" t="s">
        <v>2418</v>
      </c>
      <c r="F1366" s="1087">
        <v>287</v>
      </c>
      <c r="G1366" s="1087" t="s">
        <v>711</v>
      </c>
      <c r="H1366" s="1089">
        <v>1</v>
      </c>
      <c r="I1366">
        <v>11306</v>
      </c>
      <c r="J1366">
        <v>1</v>
      </c>
      <c r="K1366">
        <v>2020</v>
      </c>
      <c r="L1366" s="1090">
        <v>2</v>
      </c>
      <c r="M1366" s="1090">
        <v>2</v>
      </c>
      <c r="N1366" t="s">
        <v>2419</v>
      </c>
      <c r="O1366">
        <v>13</v>
      </c>
      <c r="P1366">
        <v>300880.48</v>
      </c>
      <c r="Q1366">
        <v>0</v>
      </c>
      <c r="R1366">
        <v>300880.48</v>
      </c>
      <c r="S1366">
        <v>106884.47</v>
      </c>
      <c r="T1366">
        <v>106884.47</v>
      </c>
      <c r="U1366" s="1091">
        <v>106884.47</v>
      </c>
      <c r="V1366" s="1091">
        <v>106884.47</v>
      </c>
    </row>
    <row r="1367" spans="1:22" x14ac:dyDescent="0.25">
      <c r="A1367">
        <v>4088200100</v>
      </c>
      <c r="B1367" s="1087">
        <v>2</v>
      </c>
      <c r="C1367" s="1087">
        <v>5</v>
      </c>
      <c r="D1367" s="1088">
        <v>2</v>
      </c>
      <c r="E1367" s="1087" t="s">
        <v>2418</v>
      </c>
      <c r="F1367" s="1087">
        <v>287</v>
      </c>
      <c r="G1367" s="1087" t="s">
        <v>711</v>
      </c>
      <c r="H1367" s="1089">
        <v>1</v>
      </c>
      <c r="I1367">
        <v>11306</v>
      </c>
      <c r="J1367">
        <v>1</v>
      </c>
      <c r="K1367">
        <v>2020</v>
      </c>
      <c r="L1367" s="1090">
        <v>2</v>
      </c>
      <c r="M1367" s="1090">
        <v>2</v>
      </c>
      <c r="N1367" t="s">
        <v>2419</v>
      </c>
      <c r="O1367">
        <v>13</v>
      </c>
      <c r="P1367">
        <v>512290.01</v>
      </c>
      <c r="Q1367">
        <v>0</v>
      </c>
      <c r="R1367">
        <v>512290.01</v>
      </c>
      <c r="S1367">
        <v>284591.46000000002</v>
      </c>
      <c r="T1367">
        <v>284591.46000000002</v>
      </c>
      <c r="U1367" s="1091">
        <v>284591.46000000002</v>
      </c>
      <c r="V1367" s="1091">
        <v>284591.46000000002</v>
      </c>
    </row>
    <row r="1368" spans="1:22" x14ac:dyDescent="0.25">
      <c r="A1368">
        <v>4088200100</v>
      </c>
      <c r="B1368" s="1087">
        <v>2</v>
      </c>
      <c r="C1368" s="1087">
        <v>5</v>
      </c>
      <c r="D1368" s="1088">
        <v>2</v>
      </c>
      <c r="E1368" s="1087" t="s">
        <v>2418</v>
      </c>
      <c r="F1368" s="1087">
        <v>287</v>
      </c>
      <c r="G1368" s="1087" t="s">
        <v>711</v>
      </c>
      <c r="H1368" s="1089">
        <v>1</v>
      </c>
      <c r="I1368">
        <v>11306</v>
      </c>
      <c r="J1368">
        <v>1</v>
      </c>
      <c r="K1368">
        <v>2020</v>
      </c>
      <c r="L1368" s="1090">
        <v>1</v>
      </c>
      <c r="M1368" s="1090">
        <v>3</v>
      </c>
      <c r="N1368" t="s">
        <v>2420</v>
      </c>
      <c r="O1368">
        <v>13</v>
      </c>
      <c r="P1368">
        <v>137984.56</v>
      </c>
      <c r="Q1368">
        <v>0</v>
      </c>
      <c r="R1368">
        <v>137984.56</v>
      </c>
      <c r="S1368">
        <v>39852.31</v>
      </c>
      <c r="T1368">
        <v>39852.31</v>
      </c>
      <c r="U1368" s="1091">
        <v>39852.31</v>
      </c>
      <c r="V1368" s="1091">
        <v>39852.31</v>
      </c>
    </row>
    <row r="1369" spans="1:22" x14ac:dyDescent="0.25">
      <c r="A1369">
        <v>4088200100</v>
      </c>
      <c r="B1369" s="1087">
        <v>2</v>
      </c>
      <c r="C1369" s="1087">
        <v>5</v>
      </c>
      <c r="D1369" s="1088">
        <v>2</v>
      </c>
      <c r="E1369" s="1087" t="s">
        <v>2418</v>
      </c>
      <c r="F1369" s="1087">
        <v>287</v>
      </c>
      <c r="G1369" s="1087" t="s">
        <v>711</v>
      </c>
      <c r="H1369" s="1089">
        <v>1</v>
      </c>
      <c r="I1369">
        <v>11306</v>
      </c>
      <c r="J1369">
        <v>1</v>
      </c>
      <c r="K1369">
        <v>2020</v>
      </c>
      <c r="L1369" s="1090">
        <v>2</v>
      </c>
      <c r="M1369" s="1090">
        <v>2</v>
      </c>
      <c r="N1369" t="s">
        <v>2419</v>
      </c>
      <c r="O1369">
        <v>13</v>
      </c>
      <c r="P1369">
        <v>165586.41</v>
      </c>
      <c r="Q1369">
        <v>0</v>
      </c>
      <c r="R1369">
        <v>165586.41</v>
      </c>
      <c r="S1369">
        <v>75061.990000000005</v>
      </c>
      <c r="T1369">
        <v>75061.990000000005</v>
      </c>
      <c r="U1369" s="1091">
        <v>75061.990000000005</v>
      </c>
      <c r="V1369" s="1091">
        <v>75061.990000000005</v>
      </c>
    </row>
    <row r="1370" spans="1:22" x14ac:dyDescent="0.25">
      <c r="A1370">
        <v>4088200100</v>
      </c>
      <c r="B1370" s="1087">
        <v>2</v>
      </c>
      <c r="C1370" s="1087">
        <v>5</v>
      </c>
      <c r="D1370" s="1088">
        <v>2</v>
      </c>
      <c r="E1370" s="1087" t="s">
        <v>2418</v>
      </c>
      <c r="F1370" s="1087">
        <v>287</v>
      </c>
      <c r="G1370" s="1087" t="s">
        <v>711</v>
      </c>
      <c r="H1370" s="1089">
        <v>1</v>
      </c>
      <c r="I1370">
        <v>11306</v>
      </c>
      <c r="J1370">
        <v>1</v>
      </c>
      <c r="K1370">
        <v>2020</v>
      </c>
      <c r="L1370" s="1090">
        <v>2</v>
      </c>
      <c r="M1370" s="1090">
        <v>2</v>
      </c>
      <c r="N1370" t="s">
        <v>2419</v>
      </c>
      <c r="O1370">
        <v>13</v>
      </c>
      <c r="P1370">
        <v>617422.76</v>
      </c>
      <c r="Q1370">
        <v>0</v>
      </c>
      <c r="R1370">
        <v>617422.76</v>
      </c>
      <c r="S1370">
        <v>238659.65</v>
      </c>
      <c r="T1370">
        <v>238659.65</v>
      </c>
      <c r="U1370" s="1091">
        <v>238659.65</v>
      </c>
      <c r="V1370" s="1091">
        <v>238659.65</v>
      </c>
    </row>
    <row r="1371" spans="1:22" x14ac:dyDescent="0.25">
      <c r="A1371">
        <v>4088200100</v>
      </c>
      <c r="B1371" s="1087">
        <v>2</v>
      </c>
      <c r="C1371" s="1087">
        <v>5</v>
      </c>
      <c r="D1371" s="1088">
        <v>2</v>
      </c>
      <c r="E1371" s="1087" t="s">
        <v>2418</v>
      </c>
      <c r="F1371" s="1087">
        <v>287</v>
      </c>
      <c r="G1371" s="1087" t="s">
        <v>711</v>
      </c>
      <c r="H1371" s="1089">
        <v>1</v>
      </c>
      <c r="I1371">
        <v>11306</v>
      </c>
      <c r="J1371">
        <v>1</v>
      </c>
      <c r="K1371">
        <v>2020</v>
      </c>
      <c r="L1371" s="1090">
        <v>2</v>
      </c>
      <c r="M1371" s="1090">
        <v>2</v>
      </c>
      <c r="N1371" t="s">
        <v>2419</v>
      </c>
      <c r="O1371">
        <v>13</v>
      </c>
      <c r="P1371">
        <v>334240.51</v>
      </c>
      <c r="Q1371">
        <v>0</v>
      </c>
      <c r="R1371">
        <v>334240.51</v>
      </c>
      <c r="S1371">
        <v>143587.06</v>
      </c>
      <c r="T1371">
        <v>143587.06</v>
      </c>
      <c r="U1371" s="1091">
        <v>143587.06</v>
      </c>
      <c r="V1371" s="1091">
        <v>143587.06</v>
      </c>
    </row>
    <row r="1372" spans="1:22" x14ac:dyDescent="0.25">
      <c r="A1372">
        <v>4088200100</v>
      </c>
      <c r="B1372" s="1087">
        <v>2</v>
      </c>
      <c r="C1372" s="1087">
        <v>5</v>
      </c>
      <c r="D1372" s="1088">
        <v>2</v>
      </c>
      <c r="E1372" s="1087" t="s">
        <v>2418</v>
      </c>
      <c r="F1372" s="1087">
        <v>287</v>
      </c>
      <c r="G1372" s="1087" t="s">
        <v>711</v>
      </c>
      <c r="H1372" s="1089">
        <v>1</v>
      </c>
      <c r="I1372">
        <v>11307</v>
      </c>
      <c r="J1372">
        <v>1</v>
      </c>
      <c r="K1372">
        <v>2020</v>
      </c>
      <c r="L1372" s="1090">
        <v>2</v>
      </c>
      <c r="M1372" s="1090">
        <v>2</v>
      </c>
      <c r="N1372" t="s">
        <v>2419</v>
      </c>
      <c r="O1372">
        <v>13</v>
      </c>
      <c r="P1372">
        <v>281635.65000000002</v>
      </c>
      <c r="Q1372">
        <v>0</v>
      </c>
      <c r="R1372">
        <v>281635.65000000002</v>
      </c>
      <c r="S1372">
        <v>207898.85</v>
      </c>
      <c r="T1372">
        <v>207898.85</v>
      </c>
      <c r="U1372" s="1091">
        <v>207898.85</v>
      </c>
      <c r="V1372" s="1091">
        <v>207898.85</v>
      </c>
    </row>
    <row r="1373" spans="1:22" x14ac:dyDescent="0.25">
      <c r="A1373">
        <v>4088200100</v>
      </c>
      <c r="B1373" s="1087">
        <v>2</v>
      </c>
      <c r="C1373" s="1087">
        <v>5</v>
      </c>
      <c r="D1373" s="1088">
        <v>2</v>
      </c>
      <c r="E1373" s="1087" t="s">
        <v>2418</v>
      </c>
      <c r="F1373" s="1087">
        <v>287</v>
      </c>
      <c r="G1373" s="1087" t="s">
        <v>711</v>
      </c>
      <c r="H1373" s="1089">
        <v>1</v>
      </c>
      <c r="I1373">
        <v>11307</v>
      </c>
      <c r="J1373">
        <v>1</v>
      </c>
      <c r="K1373">
        <v>2020</v>
      </c>
      <c r="L1373" s="1090">
        <v>2</v>
      </c>
      <c r="M1373" s="1090">
        <v>2</v>
      </c>
      <c r="N1373" t="s">
        <v>2419</v>
      </c>
      <c r="O1373">
        <v>13</v>
      </c>
      <c r="P1373">
        <v>1039786.92</v>
      </c>
      <c r="Q1373">
        <v>0</v>
      </c>
      <c r="R1373">
        <v>1039786.92</v>
      </c>
      <c r="S1373">
        <v>849597.72</v>
      </c>
      <c r="T1373">
        <v>849597.72</v>
      </c>
      <c r="U1373" s="1091">
        <v>849597.72</v>
      </c>
      <c r="V1373" s="1091">
        <v>849597.72</v>
      </c>
    </row>
    <row r="1374" spans="1:22" x14ac:dyDescent="0.25">
      <c r="A1374">
        <v>4088200100</v>
      </c>
      <c r="B1374" s="1087">
        <v>2</v>
      </c>
      <c r="C1374" s="1087">
        <v>5</v>
      </c>
      <c r="D1374" s="1088">
        <v>2</v>
      </c>
      <c r="E1374" s="1087" t="s">
        <v>2418</v>
      </c>
      <c r="F1374" s="1087">
        <v>287</v>
      </c>
      <c r="G1374" s="1087" t="s">
        <v>711</v>
      </c>
      <c r="H1374" s="1089">
        <v>1</v>
      </c>
      <c r="I1374">
        <v>11307</v>
      </c>
      <c r="J1374">
        <v>1</v>
      </c>
      <c r="K1374">
        <v>2020</v>
      </c>
      <c r="L1374" s="1090">
        <v>2</v>
      </c>
      <c r="M1374" s="1090">
        <v>2</v>
      </c>
      <c r="N1374" t="s">
        <v>2419</v>
      </c>
      <c r="O1374">
        <v>13</v>
      </c>
      <c r="P1374">
        <v>457480.99</v>
      </c>
      <c r="Q1374">
        <v>0</v>
      </c>
      <c r="R1374">
        <v>457480.99</v>
      </c>
      <c r="S1374">
        <v>370410.03</v>
      </c>
      <c r="T1374">
        <v>370410.03</v>
      </c>
      <c r="U1374" s="1091">
        <v>370410.03</v>
      </c>
      <c r="V1374" s="1091">
        <v>370410.03</v>
      </c>
    </row>
    <row r="1375" spans="1:22" x14ac:dyDescent="0.25">
      <c r="A1375">
        <v>4088200100</v>
      </c>
      <c r="B1375" s="1087">
        <v>2</v>
      </c>
      <c r="C1375" s="1087">
        <v>5</v>
      </c>
      <c r="D1375" s="1088">
        <v>2</v>
      </c>
      <c r="E1375" s="1087" t="s">
        <v>2418</v>
      </c>
      <c r="F1375" s="1087">
        <v>287</v>
      </c>
      <c r="G1375" s="1087" t="s">
        <v>711</v>
      </c>
      <c r="H1375" s="1089">
        <v>1</v>
      </c>
      <c r="I1375">
        <v>11307</v>
      </c>
      <c r="J1375">
        <v>1</v>
      </c>
      <c r="K1375">
        <v>2020</v>
      </c>
      <c r="L1375" s="1090">
        <v>2</v>
      </c>
      <c r="M1375" s="1090">
        <v>2</v>
      </c>
      <c r="N1375" t="s">
        <v>2419</v>
      </c>
      <c r="O1375">
        <v>13</v>
      </c>
      <c r="P1375">
        <v>133570.5</v>
      </c>
      <c r="Q1375">
        <v>30000</v>
      </c>
      <c r="R1375">
        <v>163570.5</v>
      </c>
      <c r="S1375">
        <v>143246.14000000001</v>
      </c>
      <c r="T1375">
        <v>143246.14000000001</v>
      </c>
      <c r="U1375" s="1091">
        <v>143246.14000000001</v>
      </c>
      <c r="V1375" s="1091">
        <v>143246.14000000001</v>
      </c>
    </row>
    <row r="1376" spans="1:22" x14ac:dyDescent="0.25">
      <c r="A1376">
        <v>4088200100</v>
      </c>
      <c r="B1376" s="1087">
        <v>2</v>
      </c>
      <c r="C1376" s="1087">
        <v>5</v>
      </c>
      <c r="D1376" s="1088">
        <v>2</v>
      </c>
      <c r="E1376" s="1087" t="s">
        <v>2418</v>
      </c>
      <c r="F1376" s="1087">
        <v>287</v>
      </c>
      <c r="G1376" s="1087" t="s">
        <v>711</v>
      </c>
      <c r="H1376" s="1089">
        <v>1</v>
      </c>
      <c r="I1376">
        <v>11307</v>
      </c>
      <c r="J1376">
        <v>1</v>
      </c>
      <c r="K1376">
        <v>2020</v>
      </c>
      <c r="L1376" s="1090">
        <v>2</v>
      </c>
      <c r="M1376" s="1090">
        <v>2</v>
      </c>
      <c r="N1376" t="s">
        <v>2419</v>
      </c>
      <c r="O1376">
        <v>13</v>
      </c>
      <c r="P1376">
        <v>537694.88</v>
      </c>
      <c r="Q1376">
        <v>0</v>
      </c>
      <c r="R1376">
        <v>537694.88</v>
      </c>
      <c r="S1376">
        <v>523158.26</v>
      </c>
      <c r="T1376">
        <v>523158.26</v>
      </c>
      <c r="U1376" s="1091">
        <v>523158.26</v>
      </c>
      <c r="V1376" s="1091">
        <v>523158.26</v>
      </c>
    </row>
    <row r="1377" spans="1:22" x14ac:dyDescent="0.25">
      <c r="A1377">
        <v>4088200100</v>
      </c>
      <c r="B1377" s="1087">
        <v>2</v>
      </c>
      <c r="C1377" s="1087">
        <v>5</v>
      </c>
      <c r="D1377" s="1088">
        <v>2</v>
      </c>
      <c r="E1377" s="1087" t="s">
        <v>2418</v>
      </c>
      <c r="F1377" s="1087">
        <v>287</v>
      </c>
      <c r="G1377" s="1087" t="s">
        <v>711</v>
      </c>
      <c r="H1377" s="1089">
        <v>1</v>
      </c>
      <c r="I1377">
        <v>11307</v>
      </c>
      <c r="J1377">
        <v>1</v>
      </c>
      <c r="K1377">
        <v>2020</v>
      </c>
      <c r="L1377" s="1090">
        <v>2</v>
      </c>
      <c r="M1377" s="1090">
        <v>2</v>
      </c>
      <c r="N1377" t="s">
        <v>2419</v>
      </c>
      <c r="O1377">
        <v>13</v>
      </c>
      <c r="P1377">
        <v>492118.12</v>
      </c>
      <c r="Q1377">
        <v>240000</v>
      </c>
      <c r="R1377">
        <v>732118.12</v>
      </c>
      <c r="S1377">
        <v>730916.77</v>
      </c>
      <c r="T1377">
        <v>730916.77</v>
      </c>
      <c r="U1377" s="1091">
        <v>730916.77</v>
      </c>
      <c r="V1377" s="1091">
        <v>730916.77</v>
      </c>
    </row>
    <row r="1378" spans="1:22" x14ac:dyDescent="0.25">
      <c r="A1378">
        <v>4088200100</v>
      </c>
      <c r="B1378" s="1087">
        <v>2</v>
      </c>
      <c r="C1378" s="1087">
        <v>5</v>
      </c>
      <c r="D1378" s="1088">
        <v>2</v>
      </c>
      <c r="E1378" s="1087" t="s">
        <v>2418</v>
      </c>
      <c r="F1378" s="1087">
        <v>287</v>
      </c>
      <c r="G1378" s="1087" t="s">
        <v>711</v>
      </c>
      <c r="H1378" s="1089">
        <v>1</v>
      </c>
      <c r="I1378">
        <v>11310</v>
      </c>
      <c r="J1378">
        <v>1</v>
      </c>
      <c r="K1378">
        <v>2020</v>
      </c>
      <c r="L1378" s="1090">
        <v>2</v>
      </c>
      <c r="M1378" s="1090">
        <v>2</v>
      </c>
      <c r="N1378" t="s">
        <v>2419</v>
      </c>
      <c r="O1378">
        <v>13</v>
      </c>
      <c r="P1378">
        <v>183754.37</v>
      </c>
      <c r="Q1378">
        <v>0</v>
      </c>
      <c r="R1378">
        <v>183754.37</v>
      </c>
      <c r="S1378">
        <v>138599.26</v>
      </c>
      <c r="T1378">
        <v>138599.26</v>
      </c>
      <c r="U1378" s="1091">
        <v>138599.26</v>
      </c>
      <c r="V1378" s="1091">
        <v>138599.26</v>
      </c>
    </row>
    <row r="1379" spans="1:22" x14ac:dyDescent="0.25">
      <c r="A1379">
        <v>4088200100</v>
      </c>
      <c r="B1379" s="1087">
        <v>2</v>
      </c>
      <c r="C1379" s="1087">
        <v>5</v>
      </c>
      <c r="D1379" s="1088">
        <v>2</v>
      </c>
      <c r="E1379" s="1087" t="s">
        <v>2418</v>
      </c>
      <c r="F1379" s="1087">
        <v>287</v>
      </c>
      <c r="G1379" s="1087" t="s">
        <v>711</v>
      </c>
      <c r="H1379" s="1089">
        <v>1</v>
      </c>
      <c r="I1379">
        <v>11310</v>
      </c>
      <c r="J1379">
        <v>1</v>
      </c>
      <c r="K1379">
        <v>2020</v>
      </c>
      <c r="L1379" s="1090">
        <v>2</v>
      </c>
      <c r="M1379" s="1090">
        <v>2</v>
      </c>
      <c r="N1379" t="s">
        <v>2419</v>
      </c>
      <c r="O1379">
        <v>13</v>
      </c>
      <c r="P1379">
        <v>305992.81</v>
      </c>
      <c r="Q1379">
        <v>0</v>
      </c>
      <c r="R1379">
        <v>305992.81</v>
      </c>
      <c r="S1379">
        <v>246939.98</v>
      </c>
      <c r="T1379">
        <v>246939.98</v>
      </c>
      <c r="U1379" s="1091">
        <v>246939.98</v>
      </c>
      <c r="V1379" s="1091">
        <v>246939.98</v>
      </c>
    </row>
    <row r="1380" spans="1:22" x14ac:dyDescent="0.25">
      <c r="A1380">
        <v>4088200100</v>
      </c>
      <c r="B1380" s="1087">
        <v>2</v>
      </c>
      <c r="C1380" s="1087">
        <v>5</v>
      </c>
      <c r="D1380" s="1088">
        <v>2</v>
      </c>
      <c r="E1380" s="1087" t="s">
        <v>2418</v>
      </c>
      <c r="F1380" s="1087">
        <v>287</v>
      </c>
      <c r="G1380" s="1087" t="s">
        <v>711</v>
      </c>
      <c r="H1380" s="1089">
        <v>1</v>
      </c>
      <c r="I1380">
        <v>11310</v>
      </c>
      <c r="J1380">
        <v>1</v>
      </c>
      <c r="K1380">
        <v>2020</v>
      </c>
      <c r="L1380" s="1090">
        <v>2</v>
      </c>
      <c r="M1380" s="1090">
        <v>2</v>
      </c>
      <c r="N1380" t="s">
        <v>2419</v>
      </c>
      <c r="O1380">
        <v>13</v>
      </c>
      <c r="P1380">
        <v>359644.89</v>
      </c>
      <c r="Q1380">
        <v>0</v>
      </c>
      <c r="R1380">
        <v>359644.89</v>
      </c>
      <c r="S1380">
        <v>348772.05</v>
      </c>
      <c r="T1380">
        <v>348772.05</v>
      </c>
      <c r="U1380" s="1091">
        <v>348772.05</v>
      </c>
      <c r="V1380" s="1091">
        <v>348772.05</v>
      </c>
    </row>
    <row r="1381" spans="1:22" x14ac:dyDescent="0.25">
      <c r="A1381">
        <v>4088200100</v>
      </c>
      <c r="B1381" s="1087">
        <v>2</v>
      </c>
      <c r="C1381" s="1087">
        <v>5</v>
      </c>
      <c r="D1381" s="1088">
        <v>2</v>
      </c>
      <c r="E1381" s="1087" t="s">
        <v>2418</v>
      </c>
      <c r="F1381" s="1087">
        <v>287</v>
      </c>
      <c r="G1381" s="1087" t="s">
        <v>711</v>
      </c>
      <c r="H1381" s="1089">
        <v>1</v>
      </c>
      <c r="I1381">
        <v>11310</v>
      </c>
      <c r="J1381">
        <v>1</v>
      </c>
      <c r="K1381">
        <v>2020</v>
      </c>
      <c r="L1381" s="1090">
        <v>2</v>
      </c>
      <c r="M1381" s="1090">
        <v>2</v>
      </c>
      <c r="N1381" t="s">
        <v>2419</v>
      </c>
      <c r="O1381">
        <v>13</v>
      </c>
      <c r="P1381">
        <v>329160.11</v>
      </c>
      <c r="Q1381">
        <v>220000</v>
      </c>
      <c r="R1381">
        <v>549160.11</v>
      </c>
      <c r="S1381">
        <v>487277.95</v>
      </c>
      <c r="T1381">
        <v>487277.95</v>
      </c>
      <c r="U1381" s="1091">
        <v>487277.95</v>
      </c>
      <c r="V1381" s="1091">
        <v>487277.95</v>
      </c>
    </row>
    <row r="1382" spans="1:22" x14ac:dyDescent="0.25">
      <c r="A1382">
        <v>4088200100</v>
      </c>
      <c r="B1382" s="1087">
        <v>2</v>
      </c>
      <c r="C1382" s="1087">
        <v>5</v>
      </c>
      <c r="D1382" s="1088">
        <v>2</v>
      </c>
      <c r="E1382" s="1087" t="s">
        <v>2418</v>
      </c>
      <c r="F1382" s="1087">
        <v>287</v>
      </c>
      <c r="G1382" s="1087" t="s">
        <v>711</v>
      </c>
      <c r="H1382" s="1089">
        <v>1</v>
      </c>
      <c r="I1382">
        <v>11310</v>
      </c>
      <c r="J1382">
        <v>1</v>
      </c>
      <c r="K1382">
        <v>2020</v>
      </c>
      <c r="L1382" s="1090">
        <v>2</v>
      </c>
      <c r="M1382" s="1090">
        <v>2</v>
      </c>
      <c r="N1382" t="s">
        <v>2419</v>
      </c>
      <c r="O1382">
        <v>13</v>
      </c>
      <c r="P1382">
        <v>695476.93</v>
      </c>
      <c r="Q1382">
        <v>0</v>
      </c>
      <c r="R1382">
        <v>695476.93</v>
      </c>
      <c r="S1382">
        <v>566398.59</v>
      </c>
      <c r="T1382">
        <v>566398.59</v>
      </c>
      <c r="U1382" s="1091">
        <v>566398.59</v>
      </c>
      <c r="V1382" s="1091">
        <v>566398.59</v>
      </c>
    </row>
    <row r="1383" spans="1:22" x14ac:dyDescent="0.25">
      <c r="A1383">
        <v>4088200100</v>
      </c>
      <c r="B1383" s="1087">
        <v>2</v>
      </c>
      <c r="C1383" s="1087">
        <v>5</v>
      </c>
      <c r="D1383" s="1088">
        <v>2</v>
      </c>
      <c r="E1383" s="1087" t="s">
        <v>2418</v>
      </c>
      <c r="F1383" s="1087">
        <v>287</v>
      </c>
      <c r="G1383" s="1087" t="s">
        <v>711</v>
      </c>
      <c r="H1383" s="1089">
        <v>1</v>
      </c>
      <c r="I1383">
        <v>11310</v>
      </c>
      <c r="J1383">
        <v>1</v>
      </c>
      <c r="K1383">
        <v>2020</v>
      </c>
      <c r="L1383" s="1090">
        <v>2</v>
      </c>
      <c r="M1383" s="1090">
        <v>2</v>
      </c>
      <c r="N1383" t="s">
        <v>2419</v>
      </c>
      <c r="O1383">
        <v>13</v>
      </c>
      <c r="P1383">
        <v>93962.42</v>
      </c>
      <c r="Q1383">
        <v>30000</v>
      </c>
      <c r="R1383">
        <v>123962.42</v>
      </c>
      <c r="S1383">
        <v>95497.54</v>
      </c>
      <c r="T1383">
        <v>95497.54</v>
      </c>
      <c r="U1383" s="1091">
        <v>95497.54</v>
      </c>
      <c r="V1383" s="1091">
        <v>95497.54</v>
      </c>
    </row>
    <row r="1384" spans="1:22" x14ac:dyDescent="0.25">
      <c r="A1384">
        <v>4088200100</v>
      </c>
      <c r="B1384" s="1087">
        <v>2</v>
      </c>
      <c r="C1384" s="1087">
        <v>5</v>
      </c>
      <c r="D1384" s="1088">
        <v>2</v>
      </c>
      <c r="E1384" s="1087" t="s">
        <v>2418</v>
      </c>
      <c r="F1384" s="1087">
        <v>287</v>
      </c>
      <c r="G1384" s="1087" t="s">
        <v>711</v>
      </c>
      <c r="H1384" s="1089">
        <v>1</v>
      </c>
      <c r="I1384">
        <v>12201</v>
      </c>
      <c r="J1384">
        <v>1</v>
      </c>
      <c r="K1384">
        <v>2020</v>
      </c>
      <c r="L1384" s="1090">
        <v>2</v>
      </c>
      <c r="M1384" s="1090">
        <v>2</v>
      </c>
      <c r="N1384" t="s">
        <v>2419</v>
      </c>
      <c r="O1384">
        <v>13</v>
      </c>
      <c r="P1384">
        <v>228229.68</v>
      </c>
      <c r="Q1384">
        <v>0</v>
      </c>
      <c r="R1384">
        <v>228229.68</v>
      </c>
      <c r="S1384">
        <v>191913.48</v>
      </c>
      <c r="T1384">
        <v>191913.48</v>
      </c>
      <c r="U1384" s="1091">
        <v>191913.48</v>
      </c>
      <c r="V1384" s="1091">
        <v>191913.48</v>
      </c>
    </row>
    <row r="1385" spans="1:22" x14ac:dyDescent="0.25">
      <c r="A1385">
        <v>4088200100</v>
      </c>
      <c r="B1385" s="1087">
        <v>2</v>
      </c>
      <c r="C1385" s="1087">
        <v>5</v>
      </c>
      <c r="D1385" s="1088">
        <v>2</v>
      </c>
      <c r="E1385" s="1087" t="s">
        <v>2418</v>
      </c>
      <c r="F1385" s="1087">
        <v>287</v>
      </c>
      <c r="G1385" s="1087" t="s">
        <v>711</v>
      </c>
      <c r="H1385" s="1089">
        <v>1</v>
      </c>
      <c r="I1385">
        <v>12201</v>
      </c>
      <c r="J1385">
        <v>1</v>
      </c>
      <c r="K1385">
        <v>2020</v>
      </c>
      <c r="L1385" s="1090">
        <v>2</v>
      </c>
      <c r="M1385" s="1090">
        <v>2</v>
      </c>
      <c r="N1385" t="s">
        <v>2419</v>
      </c>
      <c r="O1385">
        <v>13</v>
      </c>
      <c r="P1385">
        <v>171660.73</v>
      </c>
      <c r="Q1385">
        <v>0</v>
      </c>
      <c r="R1385">
        <v>171660.73</v>
      </c>
      <c r="S1385">
        <v>160637.06</v>
      </c>
      <c r="T1385">
        <v>160637.06</v>
      </c>
      <c r="U1385" s="1091">
        <v>160637.06</v>
      </c>
      <c r="V1385" s="1091">
        <v>160637.06</v>
      </c>
    </row>
    <row r="1386" spans="1:22" x14ac:dyDescent="0.25">
      <c r="A1386">
        <v>4088200100</v>
      </c>
      <c r="B1386" s="1087">
        <v>2</v>
      </c>
      <c r="C1386" s="1087">
        <v>5</v>
      </c>
      <c r="D1386" s="1088">
        <v>2</v>
      </c>
      <c r="E1386" s="1087" t="s">
        <v>2418</v>
      </c>
      <c r="F1386" s="1087">
        <v>287</v>
      </c>
      <c r="G1386" s="1087" t="s">
        <v>711</v>
      </c>
      <c r="H1386" s="1089">
        <v>1</v>
      </c>
      <c r="I1386">
        <v>12201</v>
      </c>
      <c r="J1386">
        <v>1</v>
      </c>
      <c r="K1386">
        <v>2020</v>
      </c>
      <c r="L1386" s="1090">
        <v>2</v>
      </c>
      <c r="M1386" s="1090">
        <v>2</v>
      </c>
      <c r="N1386" t="s">
        <v>2419</v>
      </c>
      <c r="O1386">
        <v>13</v>
      </c>
      <c r="P1386">
        <v>130299.69</v>
      </c>
      <c r="Q1386">
        <v>0</v>
      </c>
      <c r="R1386">
        <v>130299.69</v>
      </c>
      <c r="S1386">
        <v>103929.06</v>
      </c>
      <c r="T1386">
        <v>103929.06</v>
      </c>
      <c r="U1386" s="1091">
        <v>103929.06</v>
      </c>
      <c r="V1386" s="1091">
        <v>103929.06</v>
      </c>
    </row>
    <row r="1387" spans="1:22" x14ac:dyDescent="0.25">
      <c r="A1387">
        <v>4088200100</v>
      </c>
      <c r="B1387" s="1087">
        <v>2</v>
      </c>
      <c r="C1387" s="1087">
        <v>5</v>
      </c>
      <c r="D1387" s="1088">
        <v>2</v>
      </c>
      <c r="E1387" s="1087" t="s">
        <v>2418</v>
      </c>
      <c r="F1387" s="1087">
        <v>287</v>
      </c>
      <c r="G1387" s="1087" t="s">
        <v>711</v>
      </c>
      <c r="H1387" s="1089">
        <v>1</v>
      </c>
      <c r="I1387">
        <v>12201</v>
      </c>
      <c r="J1387">
        <v>1</v>
      </c>
      <c r="K1387">
        <v>2020</v>
      </c>
      <c r="L1387" s="1090">
        <v>2</v>
      </c>
      <c r="M1387" s="1090">
        <v>2</v>
      </c>
      <c r="N1387" t="s">
        <v>2419</v>
      </c>
      <c r="O1387">
        <v>13</v>
      </c>
      <c r="P1387">
        <v>127384.05</v>
      </c>
      <c r="Q1387">
        <v>0</v>
      </c>
      <c r="R1387">
        <v>127384.05</v>
      </c>
      <c r="S1387">
        <v>95956.83</v>
      </c>
      <c r="T1387">
        <v>95956.83</v>
      </c>
      <c r="U1387" s="1091">
        <v>95956.83</v>
      </c>
      <c r="V1387" s="1091">
        <v>95956.83</v>
      </c>
    </row>
    <row r="1388" spans="1:22" x14ac:dyDescent="0.25">
      <c r="A1388">
        <v>4088200100</v>
      </c>
      <c r="B1388" s="1087">
        <v>2</v>
      </c>
      <c r="C1388" s="1087">
        <v>5</v>
      </c>
      <c r="D1388" s="1088">
        <v>2</v>
      </c>
      <c r="E1388" s="1087" t="s">
        <v>2418</v>
      </c>
      <c r="F1388" s="1087">
        <v>287</v>
      </c>
      <c r="G1388" s="1087" t="s">
        <v>711</v>
      </c>
      <c r="H1388" s="1089">
        <v>1</v>
      </c>
      <c r="I1388">
        <v>13101</v>
      </c>
      <c r="J1388">
        <v>1</v>
      </c>
      <c r="K1388">
        <v>2020</v>
      </c>
      <c r="L1388" s="1090">
        <v>2</v>
      </c>
      <c r="M1388" s="1090">
        <v>2</v>
      </c>
      <c r="N1388" t="s">
        <v>2419</v>
      </c>
      <c r="O1388">
        <v>13</v>
      </c>
      <c r="P1388">
        <v>72261.919999999998</v>
      </c>
      <c r="Q1388">
        <v>0</v>
      </c>
      <c r="R1388">
        <v>72261.919999999998</v>
      </c>
      <c r="S1388">
        <v>54574.25</v>
      </c>
      <c r="T1388">
        <v>54574.25</v>
      </c>
      <c r="U1388" s="1091">
        <v>54574.25</v>
      </c>
      <c r="V1388" s="1091">
        <v>54574.25</v>
      </c>
    </row>
    <row r="1389" spans="1:22" x14ac:dyDescent="0.25">
      <c r="A1389">
        <v>4088200100</v>
      </c>
      <c r="B1389" s="1087">
        <v>2</v>
      </c>
      <c r="C1389" s="1087">
        <v>5</v>
      </c>
      <c r="D1389" s="1088">
        <v>2</v>
      </c>
      <c r="E1389" s="1087" t="s">
        <v>2418</v>
      </c>
      <c r="F1389" s="1087">
        <v>287</v>
      </c>
      <c r="G1389" s="1087" t="s">
        <v>711</v>
      </c>
      <c r="H1389" s="1089">
        <v>1</v>
      </c>
      <c r="I1389">
        <v>13101</v>
      </c>
      <c r="J1389">
        <v>1</v>
      </c>
      <c r="K1389">
        <v>2020</v>
      </c>
      <c r="L1389" s="1090">
        <v>2</v>
      </c>
      <c r="M1389" s="1090">
        <v>2</v>
      </c>
      <c r="N1389" t="s">
        <v>2419</v>
      </c>
      <c r="O1389">
        <v>13</v>
      </c>
      <c r="P1389">
        <v>14476.95</v>
      </c>
      <c r="Q1389">
        <v>9000</v>
      </c>
      <c r="R1389">
        <v>23476.95</v>
      </c>
      <c r="S1389">
        <v>14971.95</v>
      </c>
      <c r="T1389">
        <v>14971.95</v>
      </c>
      <c r="U1389" s="1091">
        <v>14971.95</v>
      </c>
      <c r="V1389" s="1091">
        <v>14971.95</v>
      </c>
    </row>
    <row r="1390" spans="1:22" x14ac:dyDescent="0.25">
      <c r="A1390">
        <v>4088200100</v>
      </c>
      <c r="B1390" s="1087">
        <v>2</v>
      </c>
      <c r="C1390" s="1087">
        <v>5</v>
      </c>
      <c r="D1390" s="1088">
        <v>2</v>
      </c>
      <c r="E1390" s="1087" t="s">
        <v>2418</v>
      </c>
      <c r="F1390" s="1087">
        <v>287</v>
      </c>
      <c r="G1390" s="1087" t="s">
        <v>711</v>
      </c>
      <c r="H1390" s="1089">
        <v>1</v>
      </c>
      <c r="I1390">
        <v>13101</v>
      </c>
      <c r="J1390">
        <v>1</v>
      </c>
      <c r="K1390">
        <v>2020</v>
      </c>
      <c r="L1390" s="1090">
        <v>2</v>
      </c>
      <c r="M1390" s="1090">
        <v>2</v>
      </c>
      <c r="N1390" t="s">
        <v>2419</v>
      </c>
      <c r="O1390">
        <v>13</v>
      </c>
      <c r="P1390">
        <v>24903.02</v>
      </c>
      <c r="Q1390">
        <v>0</v>
      </c>
      <c r="R1390">
        <v>24903.02</v>
      </c>
      <c r="S1390">
        <v>15683.76</v>
      </c>
      <c r="T1390">
        <v>15683.76</v>
      </c>
      <c r="U1390" s="1091">
        <v>15683.76</v>
      </c>
      <c r="V1390" s="1091">
        <v>15683.76</v>
      </c>
    </row>
    <row r="1391" spans="1:22" x14ac:dyDescent="0.25">
      <c r="A1391">
        <v>4088200100</v>
      </c>
      <c r="B1391" s="1087">
        <v>2</v>
      </c>
      <c r="C1391" s="1087">
        <v>5</v>
      </c>
      <c r="D1391" s="1088">
        <v>2</v>
      </c>
      <c r="E1391" s="1087" t="s">
        <v>2418</v>
      </c>
      <c r="F1391" s="1087">
        <v>287</v>
      </c>
      <c r="G1391" s="1087" t="s">
        <v>711</v>
      </c>
      <c r="H1391" s="1089">
        <v>1</v>
      </c>
      <c r="I1391">
        <v>13201</v>
      </c>
      <c r="J1391">
        <v>1</v>
      </c>
      <c r="K1391">
        <v>2020</v>
      </c>
      <c r="L1391" s="1090">
        <v>1</v>
      </c>
      <c r="M1391" s="1090">
        <v>3</v>
      </c>
      <c r="N1391" t="s">
        <v>2420</v>
      </c>
      <c r="O1391">
        <v>13</v>
      </c>
      <c r="P1391">
        <v>108096.15</v>
      </c>
      <c r="Q1391">
        <v>0</v>
      </c>
      <c r="R1391">
        <v>108096.15</v>
      </c>
      <c r="S1391">
        <v>77357.72</v>
      </c>
      <c r="T1391">
        <v>77357.72</v>
      </c>
      <c r="U1391" s="1091">
        <v>77357.72</v>
      </c>
      <c r="V1391" s="1091">
        <v>77357.72</v>
      </c>
    </row>
    <row r="1392" spans="1:22" x14ac:dyDescent="0.25">
      <c r="A1392">
        <v>4088200100</v>
      </c>
      <c r="B1392" s="1087">
        <v>2</v>
      </c>
      <c r="C1392" s="1087">
        <v>5</v>
      </c>
      <c r="D1392" s="1088">
        <v>2</v>
      </c>
      <c r="E1392" s="1087" t="s">
        <v>2418</v>
      </c>
      <c r="F1392" s="1087">
        <v>287</v>
      </c>
      <c r="G1392" s="1087" t="s">
        <v>711</v>
      </c>
      <c r="H1392" s="1089">
        <v>1</v>
      </c>
      <c r="I1392">
        <v>13201</v>
      </c>
      <c r="J1392">
        <v>1</v>
      </c>
      <c r="K1392">
        <v>2020</v>
      </c>
      <c r="L1392" s="1090">
        <v>1</v>
      </c>
      <c r="M1392" s="1090">
        <v>3</v>
      </c>
      <c r="N1392" t="s">
        <v>2420</v>
      </c>
      <c r="O1392">
        <v>13</v>
      </c>
      <c r="P1392">
        <v>27525.56</v>
      </c>
      <c r="Q1392">
        <v>0</v>
      </c>
      <c r="R1392">
        <v>27525.56</v>
      </c>
      <c r="S1392">
        <v>25787.61</v>
      </c>
      <c r="T1392">
        <v>25787.61</v>
      </c>
      <c r="U1392" s="1091">
        <v>25787.61</v>
      </c>
      <c r="V1392" s="1091">
        <v>25787.61</v>
      </c>
    </row>
    <row r="1393" spans="1:22" x14ac:dyDescent="0.25">
      <c r="A1393">
        <v>4088200100</v>
      </c>
      <c r="B1393" s="1087">
        <v>2</v>
      </c>
      <c r="C1393" s="1087">
        <v>5</v>
      </c>
      <c r="D1393" s="1088">
        <v>2</v>
      </c>
      <c r="E1393" s="1087" t="s">
        <v>2418</v>
      </c>
      <c r="F1393" s="1087">
        <v>287</v>
      </c>
      <c r="G1393" s="1087" t="s">
        <v>711</v>
      </c>
      <c r="H1393" s="1089">
        <v>1</v>
      </c>
      <c r="I1393">
        <v>13201</v>
      </c>
      <c r="J1393">
        <v>1</v>
      </c>
      <c r="K1393">
        <v>2020</v>
      </c>
      <c r="L1393" s="1090">
        <v>1</v>
      </c>
      <c r="M1393" s="1090">
        <v>3</v>
      </c>
      <c r="N1393" t="s">
        <v>2420</v>
      </c>
      <c r="O1393">
        <v>13</v>
      </c>
      <c r="P1393">
        <v>66940.62</v>
      </c>
      <c r="Q1393">
        <v>0</v>
      </c>
      <c r="R1393">
        <v>66940.62</v>
      </c>
      <c r="S1393">
        <v>55458.63</v>
      </c>
      <c r="T1393">
        <v>55458.63</v>
      </c>
      <c r="U1393" s="1091">
        <v>55458.63</v>
      </c>
      <c r="V1393" s="1091">
        <v>55458.63</v>
      </c>
    </row>
    <row r="1394" spans="1:22" x14ac:dyDescent="0.25">
      <c r="A1394">
        <v>4088200100</v>
      </c>
      <c r="B1394" s="1087">
        <v>2</v>
      </c>
      <c r="C1394" s="1087">
        <v>5</v>
      </c>
      <c r="D1394" s="1088">
        <v>2</v>
      </c>
      <c r="E1394" s="1087" t="s">
        <v>2418</v>
      </c>
      <c r="F1394" s="1087">
        <v>287</v>
      </c>
      <c r="G1394" s="1087" t="s">
        <v>711</v>
      </c>
      <c r="H1394" s="1089">
        <v>1</v>
      </c>
      <c r="I1394">
        <v>13201</v>
      </c>
      <c r="J1394">
        <v>1</v>
      </c>
      <c r="K1394">
        <v>2020</v>
      </c>
      <c r="L1394" s="1090">
        <v>1</v>
      </c>
      <c r="M1394" s="1090">
        <v>3</v>
      </c>
      <c r="N1394" t="s">
        <v>2420</v>
      </c>
      <c r="O1394">
        <v>13</v>
      </c>
      <c r="P1394">
        <v>17622.599999999999</v>
      </c>
      <c r="Q1394">
        <v>0</v>
      </c>
      <c r="R1394">
        <v>17622.599999999999</v>
      </c>
      <c r="S1394">
        <v>13068.83</v>
      </c>
      <c r="T1394">
        <v>13068.83</v>
      </c>
      <c r="U1394" s="1091">
        <v>13068.83</v>
      </c>
      <c r="V1394" s="1091">
        <v>13068.83</v>
      </c>
    </row>
    <row r="1395" spans="1:22" x14ac:dyDescent="0.25">
      <c r="A1395">
        <v>4088200100</v>
      </c>
      <c r="B1395" s="1087">
        <v>2</v>
      </c>
      <c r="C1395" s="1087">
        <v>5</v>
      </c>
      <c r="D1395" s="1088">
        <v>2</v>
      </c>
      <c r="E1395" s="1087" t="s">
        <v>2418</v>
      </c>
      <c r="F1395" s="1087">
        <v>287</v>
      </c>
      <c r="G1395" s="1087" t="s">
        <v>711</v>
      </c>
      <c r="H1395" s="1089">
        <v>1</v>
      </c>
      <c r="I1395">
        <v>13201</v>
      </c>
      <c r="J1395">
        <v>1</v>
      </c>
      <c r="K1395">
        <v>2020</v>
      </c>
      <c r="L1395" s="1090">
        <v>1</v>
      </c>
      <c r="M1395" s="1090">
        <v>3</v>
      </c>
      <c r="N1395" t="s">
        <v>2420</v>
      </c>
      <c r="O1395">
        <v>13</v>
      </c>
      <c r="P1395">
        <v>47398.94</v>
      </c>
      <c r="Q1395">
        <v>0</v>
      </c>
      <c r="R1395">
        <v>47398.94</v>
      </c>
      <c r="S1395">
        <v>30866.560000000001</v>
      </c>
      <c r="T1395">
        <v>30866.560000000001</v>
      </c>
      <c r="U1395" s="1091">
        <v>30866.560000000001</v>
      </c>
      <c r="V1395" s="1091">
        <v>30866.560000000001</v>
      </c>
    </row>
    <row r="1396" spans="1:22" x14ac:dyDescent="0.25">
      <c r="A1396">
        <v>4088200100</v>
      </c>
      <c r="B1396" s="1087">
        <v>2</v>
      </c>
      <c r="C1396" s="1087">
        <v>5</v>
      </c>
      <c r="D1396" s="1088">
        <v>2</v>
      </c>
      <c r="E1396" s="1087" t="s">
        <v>2418</v>
      </c>
      <c r="F1396" s="1087">
        <v>287</v>
      </c>
      <c r="G1396" s="1087" t="s">
        <v>711</v>
      </c>
      <c r="H1396" s="1089">
        <v>1</v>
      </c>
      <c r="I1396">
        <v>13201</v>
      </c>
      <c r="J1396">
        <v>1</v>
      </c>
      <c r="K1396">
        <v>2020</v>
      </c>
      <c r="L1396" s="1090">
        <v>1</v>
      </c>
      <c r="M1396" s="1090">
        <v>3</v>
      </c>
      <c r="N1396" t="s">
        <v>2420</v>
      </c>
      <c r="O1396">
        <v>13</v>
      </c>
      <c r="P1396">
        <v>77371.28</v>
      </c>
      <c r="Q1396">
        <v>0</v>
      </c>
      <c r="R1396">
        <v>77371.28</v>
      </c>
      <c r="S1396">
        <v>53000.22</v>
      </c>
      <c r="T1396">
        <v>53000.22</v>
      </c>
      <c r="U1396" s="1091">
        <v>53000.22</v>
      </c>
      <c r="V1396" s="1091">
        <v>53000.22</v>
      </c>
    </row>
    <row r="1397" spans="1:22" x14ac:dyDescent="0.25">
      <c r="A1397">
        <v>4088200100</v>
      </c>
      <c r="B1397" s="1087">
        <v>2</v>
      </c>
      <c r="C1397" s="1087">
        <v>5</v>
      </c>
      <c r="D1397" s="1088">
        <v>2</v>
      </c>
      <c r="E1397" s="1087" t="s">
        <v>2418</v>
      </c>
      <c r="F1397" s="1087">
        <v>287</v>
      </c>
      <c r="G1397" s="1087" t="s">
        <v>711</v>
      </c>
      <c r="H1397" s="1089">
        <v>1</v>
      </c>
      <c r="I1397">
        <v>13202</v>
      </c>
      <c r="J1397">
        <v>1</v>
      </c>
      <c r="K1397">
        <v>2020</v>
      </c>
      <c r="L1397" s="1090">
        <v>2</v>
      </c>
      <c r="M1397" s="1090">
        <v>2</v>
      </c>
      <c r="N1397" t="s">
        <v>2419</v>
      </c>
      <c r="O1397">
        <v>13</v>
      </c>
      <c r="P1397">
        <v>163636.12</v>
      </c>
      <c r="Q1397">
        <v>0</v>
      </c>
      <c r="R1397">
        <v>163636.12</v>
      </c>
      <c r="S1397">
        <v>12400.22</v>
      </c>
      <c r="T1397">
        <v>12400.22</v>
      </c>
      <c r="U1397" s="1091">
        <v>12400.22</v>
      </c>
      <c r="V1397" s="1091">
        <v>12400.22</v>
      </c>
    </row>
    <row r="1398" spans="1:22" x14ac:dyDescent="0.25">
      <c r="A1398">
        <v>4088200100</v>
      </c>
      <c r="B1398" s="1087">
        <v>2</v>
      </c>
      <c r="C1398" s="1087">
        <v>5</v>
      </c>
      <c r="D1398" s="1088">
        <v>2</v>
      </c>
      <c r="E1398" s="1087" t="s">
        <v>2418</v>
      </c>
      <c r="F1398" s="1087">
        <v>287</v>
      </c>
      <c r="G1398" s="1087" t="s">
        <v>711</v>
      </c>
      <c r="H1398" s="1089">
        <v>1</v>
      </c>
      <c r="I1398">
        <v>13202</v>
      </c>
      <c r="J1398">
        <v>1</v>
      </c>
      <c r="K1398">
        <v>2020</v>
      </c>
      <c r="L1398" s="1090">
        <v>2</v>
      </c>
      <c r="M1398" s="1090">
        <v>2</v>
      </c>
      <c r="N1398" t="s">
        <v>2419</v>
      </c>
      <c r="O1398">
        <v>13</v>
      </c>
      <c r="P1398">
        <v>69185.59</v>
      </c>
      <c r="Q1398">
        <v>0</v>
      </c>
      <c r="R1398">
        <v>69185.59</v>
      </c>
      <c r="S1398">
        <v>18943.419999999998</v>
      </c>
      <c r="T1398">
        <v>18943.419999999998</v>
      </c>
      <c r="U1398" s="1091">
        <v>18943.419999999998</v>
      </c>
      <c r="V1398" s="1091">
        <v>18943.419999999998</v>
      </c>
    </row>
    <row r="1399" spans="1:22" x14ac:dyDescent="0.25">
      <c r="A1399">
        <v>4088200100</v>
      </c>
      <c r="B1399" s="1087">
        <v>2</v>
      </c>
      <c r="C1399" s="1087">
        <v>5</v>
      </c>
      <c r="D1399" s="1088">
        <v>2</v>
      </c>
      <c r="E1399" s="1087" t="s">
        <v>2418</v>
      </c>
      <c r="F1399" s="1087">
        <v>287</v>
      </c>
      <c r="G1399" s="1087" t="s">
        <v>711</v>
      </c>
      <c r="H1399" s="1089">
        <v>1</v>
      </c>
      <c r="I1399">
        <v>13202</v>
      </c>
      <c r="J1399">
        <v>1</v>
      </c>
      <c r="K1399">
        <v>2020</v>
      </c>
      <c r="L1399" s="1090">
        <v>2</v>
      </c>
      <c r="M1399" s="1090">
        <v>2</v>
      </c>
      <c r="N1399" t="s">
        <v>2419</v>
      </c>
      <c r="O1399">
        <v>13</v>
      </c>
      <c r="P1399">
        <v>271444.68</v>
      </c>
      <c r="Q1399">
        <v>0</v>
      </c>
      <c r="R1399">
        <v>271444.68</v>
      </c>
      <c r="S1399">
        <v>34866.080000000002</v>
      </c>
      <c r="T1399">
        <v>34866.080000000002</v>
      </c>
      <c r="U1399" s="1091">
        <v>34866.080000000002</v>
      </c>
      <c r="V1399" s="1091">
        <v>34866.080000000002</v>
      </c>
    </row>
    <row r="1400" spans="1:22" x14ac:dyDescent="0.25">
      <c r="A1400">
        <v>4088200100</v>
      </c>
      <c r="B1400" s="1087">
        <v>2</v>
      </c>
      <c r="C1400" s="1087">
        <v>5</v>
      </c>
      <c r="D1400" s="1088">
        <v>2</v>
      </c>
      <c r="E1400" s="1087" t="s">
        <v>2418</v>
      </c>
      <c r="F1400" s="1087">
        <v>287</v>
      </c>
      <c r="G1400" s="1087" t="s">
        <v>711</v>
      </c>
      <c r="H1400" s="1089">
        <v>1</v>
      </c>
      <c r="I1400">
        <v>13202</v>
      </c>
      <c r="J1400">
        <v>1</v>
      </c>
      <c r="K1400">
        <v>2020</v>
      </c>
      <c r="L1400" s="1090">
        <v>2</v>
      </c>
      <c r="M1400" s="1090">
        <v>2</v>
      </c>
      <c r="N1400" t="s">
        <v>2419</v>
      </c>
      <c r="O1400">
        <v>13</v>
      </c>
      <c r="P1400">
        <v>120952.06</v>
      </c>
      <c r="Q1400">
        <v>0</v>
      </c>
      <c r="R1400">
        <v>120952.06</v>
      </c>
      <c r="S1400">
        <v>6236.38</v>
      </c>
      <c r="T1400">
        <v>6236.38</v>
      </c>
      <c r="U1400" s="1091">
        <v>6236.38</v>
      </c>
      <c r="V1400" s="1091">
        <v>6236.38</v>
      </c>
    </row>
    <row r="1401" spans="1:22" x14ac:dyDescent="0.25">
      <c r="A1401">
        <v>4088200100</v>
      </c>
      <c r="B1401" s="1087">
        <v>2</v>
      </c>
      <c r="C1401" s="1087">
        <v>5</v>
      </c>
      <c r="D1401" s="1088">
        <v>2</v>
      </c>
      <c r="E1401" s="1087" t="s">
        <v>2418</v>
      </c>
      <c r="F1401" s="1087">
        <v>287</v>
      </c>
      <c r="G1401" s="1087" t="s">
        <v>711</v>
      </c>
      <c r="H1401" s="1089">
        <v>1</v>
      </c>
      <c r="I1401">
        <v>13202</v>
      </c>
      <c r="J1401">
        <v>1</v>
      </c>
      <c r="K1401">
        <v>2020</v>
      </c>
      <c r="L1401" s="1090">
        <v>2</v>
      </c>
      <c r="M1401" s="1090">
        <v>2</v>
      </c>
      <c r="N1401" t="s">
        <v>2419</v>
      </c>
      <c r="O1401">
        <v>13</v>
      </c>
      <c r="P1401">
        <v>45710.84</v>
      </c>
      <c r="Q1401">
        <v>0</v>
      </c>
      <c r="R1401">
        <v>45710.84</v>
      </c>
      <c r="S1401">
        <v>0</v>
      </c>
      <c r="T1401">
        <v>0</v>
      </c>
      <c r="U1401" s="1091">
        <v>0</v>
      </c>
      <c r="V1401" s="1091">
        <v>0</v>
      </c>
    </row>
    <row r="1402" spans="1:22" x14ac:dyDescent="0.25">
      <c r="A1402">
        <v>4088200100</v>
      </c>
      <c r="B1402" s="1087">
        <v>2</v>
      </c>
      <c r="C1402" s="1087">
        <v>5</v>
      </c>
      <c r="D1402" s="1088">
        <v>2</v>
      </c>
      <c r="E1402" s="1087" t="s">
        <v>2418</v>
      </c>
      <c r="F1402" s="1087">
        <v>287</v>
      </c>
      <c r="G1402" s="1087" t="s">
        <v>711</v>
      </c>
      <c r="H1402" s="1089">
        <v>1</v>
      </c>
      <c r="I1402">
        <v>13202</v>
      </c>
      <c r="J1402">
        <v>1</v>
      </c>
      <c r="K1402">
        <v>2020</v>
      </c>
      <c r="L1402" s="1090">
        <v>2</v>
      </c>
      <c r="M1402" s="1090">
        <v>2</v>
      </c>
      <c r="N1402" t="s">
        <v>2419</v>
      </c>
      <c r="O1402">
        <v>13</v>
      </c>
      <c r="P1402">
        <v>154147.17000000001</v>
      </c>
      <c r="Q1402">
        <v>0</v>
      </c>
      <c r="R1402">
        <v>154147.17000000001</v>
      </c>
      <c r="S1402">
        <v>0</v>
      </c>
      <c r="T1402">
        <v>0</v>
      </c>
      <c r="U1402" s="1091">
        <v>0</v>
      </c>
      <c r="V1402" s="1091">
        <v>0</v>
      </c>
    </row>
    <row r="1403" spans="1:22" x14ac:dyDescent="0.25">
      <c r="A1403">
        <v>4088200100</v>
      </c>
      <c r="B1403" s="1087">
        <v>2</v>
      </c>
      <c r="C1403" s="1087">
        <v>5</v>
      </c>
      <c r="D1403" s="1088">
        <v>2</v>
      </c>
      <c r="E1403" s="1087" t="s">
        <v>2418</v>
      </c>
      <c r="F1403" s="1087">
        <v>287</v>
      </c>
      <c r="G1403" s="1087" t="s">
        <v>711</v>
      </c>
      <c r="H1403" s="1089">
        <v>1</v>
      </c>
      <c r="I1403">
        <v>13203</v>
      </c>
      <c r="J1403">
        <v>1</v>
      </c>
      <c r="K1403">
        <v>2020</v>
      </c>
      <c r="L1403" s="1090">
        <v>1</v>
      </c>
      <c r="M1403" s="1090">
        <v>1</v>
      </c>
      <c r="N1403" t="s">
        <v>2421</v>
      </c>
      <c r="O1403">
        <v>13</v>
      </c>
      <c r="P1403">
        <v>11453.88</v>
      </c>
      <c r="Q1403">
        <v>0</v>
      </c>
      <c r="R1403">
        <v>11453.88</v>
      </c>
      <c r="S1403">
        <v>0</v>
      </c>
      <c r="T1403">
        <v>0</v>
      </c>
      <c r="U1403" s="1091">
        <v>0</v>
      </c>
      <c r="V1403" s="1091">
        <v>0</v>
      </c>
    </row>
    <row r="1404" spans="1:22" x14ac:dyDescent="0.25">
      <c r="A1404">
        <v>4088200100</v>
      </c>
      <c r="B1404" s="1087">
        <v>2</v>
      </c>
      <c r="C1404" s="1087">
        <v>5</v>
      </c>
      <c r="D1404" s="1088">
        <v>2</v>
      </c>
      <c r="E1404" s="1087" t="s">
        <v>2418</v>
      </c>
      <c r="F1404" s="1087">
        <v>287</v>
      </c>
      <c r="G1404" s="1087" t="s">
        <v>711</v>
      </c>
      <c r="H1404" s="1089">
        <v>1</v>
      </c>
      <c r="I1404">
        <v>13203</v>
      </c>
      <c r="J1404">
        <v>1</v>
      </c>
      <c r="K1404">
        <v>2020</v>
      </c>
      <c r="L1404" s="1090">
        <v>1</v>
      </c>
      <c r="M1404" s="1090">
        <v>1</v>
      </c>
      <c r="N1404" t="s">
        <v>2421</v>
      </c>
      <c r="O1404">
        <v>13</v>
      </c>
      <c r="P1404">
        <v>44938.46</v>
      </c>
      <c r="Q1404">
        <v>0</v>
      </c>
      <c r="R1404">
        <v>44938.46</v>
      </c>
      <c r="S1404">
        <v>0</v>
      </c>
      <c r="T1404">
        <v>0</v>
      </c>
      <c r="U1404" s="1091">
        <v>0</v>
      </c>
      <c r="V1404" s="1091">
        <v>0</v>
      </c>
    </row>
    <row r="1405" spans="1:22" x14ac:dyDescent="0.25">
      <c r="A1405">
        <v>4088200100</v>
      </c>
      <c r="B1405" s="1087">
        <v>2</v>
      </c>
      <c r="C1405" s="1087">
        <v>5</v>
      </c>
      <c r="D1405" s="1088">
        <v>2</v>
      </c>
      <c r="E1405" s="1087" t="s">
        <v>2418</v>
      </c>
      <c r="F1405" s="1087">
        <v>287</v>
      </c>
      <c r="G1405" s="1087" t="s">
        <v>711</v>
      </c>
      <c r="H1405" s="1089">
        <v>1</v>
      </c>
      <c r="I1405">
        <v>13203</v>
      </c>
      <c r="J1405">
        <v>1</v>
      </c>
      <c r="K1405">
        <v>2020</v>
      </c>
      <c r="L1405" s="1090">
        <v>1</v>
      </c>
      <c r="M1405" s="1090">
        <v>1</v>
      </c>
      <c r="N1405" t="s">
        <v>2421</v>
      </c>
      <c r="O1405">
        <v>13</v>
      </c>
      <c r="P1405">
        <v>24101.3</v>
      </c>
      <c r="Q1405">
        <v>0</v>
      </c>
      <c r="R1405">
        <v>24101.3</v>
      </c>
      <c r="S1405">
        <v>0</v>
      </c>
      <c r="T1405">
        <v>0</v>
      </c>
      <c r="U1405" s="1091">
        <v>0</v>
      </c>
      <c r="V1405" s="1091">
        <v>0</v>
      </c>
    </row>
    <row r="1406" spans="1:22" x14ac:dyDescent="0.25">
      <c r="A1406">
        <v>4088200100</v>
      </c>
      <c r="B1406" s="1087">
        <v>2</v>
      </c>
      <c r="C1406" s="1087">
        <v>5</v>
      </c>
      <c r="D1406" s="1088">
        <v>2</v>
      </c>
      <c r="E1406" s="1087" t="s">
        <v>2418</v>
      </c>
      <c r="F1406" s="1087">
        <v>287</v>
      </c>
      <c r="G1406" s="1087" t="s">
        <v>711</v>
      </c>
      <c r="H1406" s="1089">
        <v>1</v>
      </c>
      <c r="I1406">
        <v>13203</v>
      </c>
      <c r="J1406">
        <v>1</v>
      </c>
      <c r="K1406">
        <v>2020</v>
      </c>
      <c r="L1406" s="1090">
        <v>1</v>
      </c>
      <c r="M1406" s="1090">
        <v>1</v>
      </c>
      <c r="N1406" t="s">
        <v>2421</v>
      </c>
      <c r="O1406">
        <v>13</v>
      </c>
      <c r="P1406">
        <v>20230.61</v>
      </c>
      <c r="Q1406">
        <v>0</v>
      </c>
      <c r="R1406">
        <v>20230.61</v>
      </c>
      <c r="S1406">
        <v>0</v>
      </c>
      <c r="T1406">
        <v>0</v>
      </c>
      <c r="U1406" s="1091">
        <v>0</v>
      </c>
      <c r="V1406" s="1091">
        <v>0</v>
      </c>
    </row>
    <row r="1407" spans="1:22" x14ac:dyDescent="0.25">
      <c r="A1407">
        <v>4088200100</v>
      </c>
      <c r="B1407" s="1087">
        <v>2</v>
      </c>
      <c r="C1407" s="1087">
        <v>5</v>
      </c>
      <c r="D1407" s="1088">
        <v>2</v>
      </c>
      <c r="E1407" s="1087" t="s">
        <v>2418</v>
      </c>
      <c r="F1407" s="1087">
        <v>287</v>
      </c>
      <c r="G1407" s="1087" t="s">
        <v>711</v>
      </c>
      <c r="H1407" s="1089">
        <v>1</v>
      </c>
      <c r="I1407">
        <v>13203</v>
      </c>
      <c r="J1407">
        <v>1</v>
      </c>
      <c r="K1407">
        <v>2020</v>
      </c>
      <c r="L1407" s="1090">
        <v>1</v>
      </c>
      <c r="M1407" s="1090">
        <v>1</v>
      </c>
      <c r="N1407" t="s">
        <v>2421</v>
      </c>
      <c r="O1407">
        <v>13</v>
      </c>
      <c r="P1407">
        <v>7567.56</v>
      </c>
      <c r="Q1407">
        <v>0</v>
      </c>
      <c r="R1407">
        <v>7567.56</v>
      </c>
      <c r="S1407">
        <v>0</v>
      </c>
      <c r="T1407">
        <v>0</v>
      </c>
      <c r="U1407" s="1091">
        <v>0</v>
      </c>
      <c r="V1407" s="1091">
        <v>0</v>
      </c>
    </row>
    <row r="1408" spans="1:22" x14ac:dyDescent="0.25">
      <c r="A1408">
        <v>4088200100</v>
      </c>
      <c r="B1408" s="1087">
        <v>2</v>
      </c>
      <c r="C1408" s="1087">
        <v>5</v>
      </c>
      <c r="D1408" s="1088">
        <v>2</v>
      </c>
      <c r="E1408" s="1087" t="s">
        <v>2418</v>
      </c>
      <c r="F1408" s="1087">
        <v>287</v>
      </c>
      <c r="G1408" s="1087" t="s">
        <v>711</v>
      </c>
      <c r="H1408" s="1089">
        <v>1</v>
      </c>
      <c r="I1408">
        <v>13203</v>
      </c>
      <c r="J1408">
        <v>1</v>
      </c>
      <c r="K1408">
        <v>2020</v>
      </c>
      <c r="L1408" s="1090">
        <v>1</v>
      </c>
      <c r="M1408" s="1090">
        <v>1</v>
      </c>
      <c r="N1408" t="s">
        <v>2421</v>
      </c>
      <c r="O1408">
        <v>13</v>
      </c>
      <c r="P1408">
        <v>23763.7</v>
      </c>
      <c r="Q1408">
        <v>0</v>
      </c>
      <c r="R1408">
        <v>23763.7</v>
      </c>
      <c r="S1408">
        <v>0</v>
      </c>
      <c r="T1408">
        <v>0</v>
      </c>
      <c r="U1408" s="1091">
        <v>0</v>
      </c>
      <c r="V1408" s="1091">
        <v>0</v>
      </c>
    </row>
    <row r="1409" spans="1:22" x14ac:dyDescent="0.25">
      <c r="A1409">
        <v>4088200100</v>
      </c>
      <c r="B1409" s="1087">
        <v>2</v>
      </c>
      <c r="C1409" s="1087">
        <v>5</v>
      </c>
      <c r="D1409" s="1088">
        <v>2</v>
      </c>
      <c r="E1409" s="1087" t="s">
        <v>2418</v>
      </c>
      <c r="F1409" s="1087">
        <v>287</v>
      </c>
      <c r="G1409" s="1087" t="s">
        <v>711</v>
      </c>
      <c r="H1409" s="1089">
        <v>1</v>
      </c>
      <c r="I1409">
        <v>13204</v>
      </c>
      <c r="J1409">
        <v>1</v>
      </c>
      <c r="K1409">
        <v>2020</v>
      </c>
      <c r="L1409" s="1090">
        <v>1</v>
      </c>
      <c r="M1409" s="1090">
        <v>1</v>
      </c>
      <c r="N1409" t="s">
        <v>2421</v>
      </c>
      <c r="O1409">
        <v>13</v>
      </c>
      <c r="P1409">
        <v>11453.88</v>
      </c>
      <c r="Q1409">
        <v>0</v>
      </c>
      <c r="R1409">
        <v>11453.88</v>
      </c>
      <c r="S1409">
        <v>0</v>
      </c>
      <c r="T1409">
        <v>0</v>
      </c>
      <c r="U1409" s="1091">
        <v>0</v>
      </c>
      <c r="V1409" s="1091">
        <v>0</v>
      </c>
    </row>
    <row r="1410" spans="1:22" x14ac:dyDescent="0.25">
      <c r="A1410">
        <v>4088200100</v>
      </c>
      <c r="B1410" s="1087">
        <v>2</v>
      </c>
      <c r="C1410" s="1087">
        <v>5</v>
      </c>
      <c r="D1410" s="1088">
        <v>2</v>
      </c>
      <c r="E1410" s="1087" t="s">
        <v>2418</v>
      </c>
      <c r="F1410" s="1087">
        <v>287</v>
      </c>
      <c r="G1410" s="1087" t="s">
        <v>711</v>
      </c>
      <c r="H1410" s="1089">
        <v>1</v>
      </c>
      <c r="I1410">
        <v>13204</v>
      </c>
      <c r="J1410">
        <v>1</v>
      </c>
      <c r="K1410">
        <v>2020</v>
      </c>
      <c r="L1410" s="1090">
        <v>1</v>
      </c>
      <c r="M1410" s="1090">
        <v>1</v>
      </c>
      <c r="N1410" t="s">
        <v>2421</v>
      </c>
      <c r="O1410">
        <v>13</v>
      </c>
      <c r="P1410">
        <v>44938.46</v>
      </c>
      <c r="Q1410">
        <v>0</v>
      </c>
      <c r="R1410">
        <v>44938.46</v>
      </c>
      <c r="S1410">
        <v>0</v>
      </c>
      <c r="T1410">
        <v>0</v>
      </c>
      <c r="U1410" s="1091">
        <v>0</v>
      </c>
      <c r="V1410" s="1091">
        <v>0</v>
      </c>
    </row>
    <row r="1411" spans="1:22" x14ac:dyDescent="0.25">
      <c r="A1411">
        <v>4088200100</v>
      </c>
      <c r="B1411" s="1087">
        <v>2</v>
      </c>
      <c r="C1411" s="1087">
        <v>5</v>
      </c>
      <c r="D1411" s="1088">
        <v>2</v>
      </c>
      <c r="E1411" s="1087" t="s">
        <v>2418</v>
      </c>
      <c r="F1411" s="1087">
        <v>287</v>
      </c>
      <c r="G1411" s="1087" t="s">
        <v>711</v>
      </c>
      <c r="H1411" s="1089">
        <v>1</v>
      </c>
      <c r="I1411">
        <v>13204</v>
      </c>
      <c r="J1411">
        <v>1</v>
      </c>
      <c r="K1411">
        <v>2020</v>
      </c>
      <c r="L1411" s="1090">
        <v>1</v>
      </c>
      <c r="M1411" s="1090">
        <v>1</v>
      </c>
      <c r="N1411" t="s">
        <v>2421</v>
      </c>
      <c r="O1411">
        <v>13</v>
      </c>
      <c r="P1411">
        <v>24101.3</v>
      </c>
      <c r="Q1411">
        <v>0</v>
      </c>
      <c r="R1411">
        <v>24101.3</v>
      </c>
      <c r="S1411">
        <v>0</v>
      </c>
      <c r="T1411">
        <v>0</v>
      </c>
      <c r="U1411" s="1091">
        <v>0</v>
      </c>
      <c r="V1411" s="1091">
        <v>0</v>
      </c>
    </row>
    <row r="1412" spans="1:22" x14ac:dyDescent="0.25">
      <c r="A1412">
        <v>4088200100</v>
      </c>
      <c r="B1412" s="1087">
        <v>2</v>
      </c>
      <c r="C1412" s="1087">
        <v>5</v>
      </c>
      <c r="D1412" s="1088">
        <v>2</v>
      </c>
      <c r="E1412" s="1087" t="s">
        <v>2418</v>
      </c>
      <c r="F1412" s="1087">
        <v>287</v>
      </c>
      <c r="G1412" s="1087" t="s">
        <v>711</v>
      </c>
      <c r="H1412" s="1089">
        <v>1</v>
      </c>
      <c r="I1412">
        <v>13204</v>
      </c>
      <c r="J1412">
        <v>1</v>
      </c>
      <c r="K1412">
        <v>2020</v>
      </c>
      <c r="L1412" s="1090">
        <v>1</v>
      </c>
      <c r="M1412" s="1090">
        <v>1</v>
      </c>
      <c r="N1412" t="s">
        <v>2421</v>
      </c>
      <c r="O1412">
        <v>13</v>
      </c>
      <c r="P1412">
        <v>20230.61</v>
      </c>
      <c r="Q1412">
        <v>0</v>
      </c>
      <c r="R1412">
        <v>20230.61</v>
      </c>
      <c r="S1412">
        <v>0</v>
      </c>
      <c r="T1412">
        <v>0</v>
      </c>
      <c r="U1412" s="1091">
        <v>0</v>
      </c>
      <c r="V1412" s="1091">
        <v>0</v>
      </c>
    </row>
    <row r="1413" spans="1:22" x14ac:dyDescent="0.25">
      <c r="A1413">
        <v>4088200100</v>
      </c>
      <c r="B1413" s="1087">
        <v>2</v>
      </c>
      <c r="C1413" s="1087">
        <v>5</v>
      </c>
      <c r="D1413" s="1088">
        <v>2</v>
      </c>
      <c r="E1413" s="1087" t="s">
        <v>2418</v>
      </c>
      <c r="F1413" s="1087">
        <v>287</v>
      </c>
      <c r="G1413" s="1087" t="s">
        <v>711</v>
      </c>
      <c r="H1413" s="1089">
        <v>1</v>
      </c>
      <c r="I1413">
        <v>13204</v>
      </c>
      <c r="J1413">
        <v>1</v>
      </c>
      <c r="K1413">
        <v>2020</v>
      </c>
      <c r="L1413" s="1090">
        <v>1</v>
      </c>
      <c r="M1413" s="1090">
        <v>1</v>
      </c>
      <c r="N1413" t="s">
        <v>2421</v>
      </c>
      <c r="O1413">
        <v>13</v>
      </c>
      <c r="P1413">
        <v>7567.56</v>
      </c>
      <c r="Q1413">
        <v>0</v>
      </c>
      <c r="R1413">
        <v>7567.56</v>
      </c>
      <c r="S1413">
        <v>0</v>
      </c>
      <c r="T1413">
        <v>0</v>
      </c>
      <c r="U1413" s="1091">
        <v>0</v>
      </c>
      <c r="V1413" s="1091">
        <v>0</v>
      </c>
    </row>
    <row r="1414" spans="1:22" x14ac:dyDescent="0.25">
      <c r="A1414">
        <v>4088200100</v>
      </c>
      <c r="B1414" s="1087">
        <v>2</v>
      </c>
      <c r="C1414" s="1087">
        <v>5</v>
      </c>
      <c r="D1414" s="1088">
        <v>2</v>
      </c>
      <c r="E1414" s="1087" t="s">
        <v>2418</v>
      </c>
      <c r="F1414" s="1087">
        <v>287</v>
      </c>
      <c r="G1414" s="1087" t="s">
        <v>711</v>
      </c>
      <c r="H1414" s="1089">
        <v>1</v>
      </c>
      <c r="I1414">
        <v>13204</v>
      </c>
      <c r="J1414">
        <v>1</v>
      </c>
      <c r="K1414">
        <v>2020</v>
      </c>
      <c r="L1414" s="1090">
        <v>1</v>
      </c>
      <c r="M1414" s="1090">
        <v>1</v>
      </c>
      <c r="N1414" t="s">
        <v>2421</v>
      </c>
      <c r="O1414">
        <v>13</v>
      </c>
      <c r="P1414">
        <v>23763.7</v>
      </c>
      <c r="Q1414">
        <v>0</v>
      </c>
      <c r="R1414">
        <v>23763.7</v>
      </c>
      <c r="S1414">
        <v>0</v>
      </c>
      <c r="T1414">
        <v>0</v>
      </c>
      <c r="U1414" s="1091">
        <v>0</v>
      </c>
      <c r="V1414" s="1091">
        <v>0</v>
      </c>
    </row>
    <row r="1415" spans="1:22" x14ac:dyDescent="0.25">
      <c r="A1415">
        <v>4088200100</v>
      </c>
      <c r="B1415" s="1087">
        <v>2</v>
      </c>
      <c r="C1415" s="1087">
        <v>5</v>
      </c>
      <c r="D1415" s="1088">
        <v>2</v>
      </c>
      <c r="E1415" s="1087" t="s">
        <v>2418</v>
      </c>
      <c r="F1415" s="1087">
        <v>287</v>
      </c>
      <c r="G1415" s="1087" t="s">
        <v>711</v>
      </c>
      <c r="H1415" s="1089">
        <v>1</v>
      </c>
      <c r="I1415">
        <v>13403</v>
      </c>
      <c r="J1415">
        <v>1</v>
      </c>
      <c r="K1415">
        <v>2020</v>
      </c>
      <c r="L1415" s="1090">
        <v>1</v>
      </c>
      <c r="M1415" s="1090">
        <v>1</v>
      </c>
      <c r="N1415" t="s">
        <v>2421</v>
      </c>
      <c r="O1415">
        <v>13</v>
      </c>
      <c r="P1415">
        <v>216068.06</v>
      </c>
      <c r="Q1415">
        <v>0</v>
      </c>
      <c r="R1415">
        <v>216068.06</v>
      </c>
      <c r="S1415">
        <v>149929.79999999999</v>
      </c>
      <c r="T1415">
        <v>149929.79999999999</v>
      </c>
      <c r="U1415" s="1091">
        <v>149929.79999999999</v>
      </c>
      <c r="V1415" s="1091">
        <v>149929.79999999999</v>
      </c>
    </row>
    <row r="1416" spans="1:22" x14ac:dyDescent="0.25">
      <c r="A1416">
        <v>4088200100</v>
      </c>
      <c r="B1416" s="1087">
        <v>2</v>
      </c>
      <c r="C1416" s="1087">
        <v>5</v>
      </c>
      <c r="D1416" s="1088">
        <v>2</v>
      </c>
      <c r="E1416" s="1087" t="s">
        <v>2418</v>
      </c>
      <c r="F1416" s="1087">
        <v>287</v>
      </c>
      <c r="G1416" s="1087" t="s">
        <v>711</v>
      </c>
      <c r="H1416" s="1089">
        <v>1</v>
      </c>
      <c r="I1416">
        <v>13403</v>
      </c>
      <c r="J1416">
        <v>1</v>
      </c>
      <c r="K1416">
        <v>2020</v>
      </c>
      <c r="L1416" s="1090">
        <v>1</v>
      </c>
      <c r="M1416" s="1090">
        <v>3</v>
      </c>
      <c r="N1416" t="s">
        <v>2420</v>
      </c>
      <c r="O1416">
        <v>13</v>
      </c>
      <c r="P1416">
        <v>0</v>
      </c>
      <c r="Q1416">
        <v>0</v>
      </c>
      <c r="R1416">
        <v>0</v>
      </c>
      <c r="S1416">
        <v>0</v>
      </c>
      <c r="T1416">
        <v>0</v>
      </c>
      <c r="U1416" s="1091">
        <v>0</v>
      </c>
      <c r="V1416" s="1091">
        <v>12706.25</v>
      </c>
    </row>
    <row r="1417" spans="1:22" x14ac:dyDescent="0.25">
      <c r="A1417">
        <v>4088200100</v>
      </c>
      <c r="B1417" s="1087">
        <v>2</v>
      </c>
      <c r="C1417" s="1087">
        <v>5</v>
      </c>
      <c r="D1417" s="1088">
        <v>2</v>
      </c>
      <c r="E1417" s="1087" t="s">
        <v>2418</v>
      </c>
      <c r="F1417" s="1087">
        <v>287</v>
      </c>
      <c r="G1417" s="1087" t="s">
        <v>711</v>
      </c>
      <c r="H1417" s="1089">
        <v>1</v>
      </c>
      <c r="I1417">
        <v>13403</v>
      </c>
      <c r="J1417">
        <v>1</v>
      </c>
      <c r="K1417">
        <v>2020</v>
      </c>
      <c r="L1417" s="1090">
        <v>1</v>
      </c>
      <c r="M1417" s="1090">
        <v>3</v>
      </c>
      <c r="N1417" t="s">
        <v>2420</v>
      </c>
      <c r="O1417">
        <v>13</v>
      </c>
      <c r="P1417">
        <v>0</v>
      </c>
      <c r="Q1417">
        <v>0</v>
      </c>
      <c r="R1417">
        <v>0</v>
      </c>
      <c r="S1417">
        <v>0</v>
      </c>
      <c r="T1417">
        <v>0</v>
      </c>
      <c r="U1417" s="1091">
        <v>12706.25</v>
      </c>
      <c r="V1417" s="1091">
        <v>0</v>
      </c>
    </row>
    <row r="1418" spans="1:22" x14ac:dyDescent="0.25">
      <c r="A1418">
        <v>4088200100</v>
      </c>
      <c r="B1418" s="1087">
        <v>2</v>
      </c>
      <c r="C1418" s="1087">
        <v>5</v>
      </c>
      <c r="D1418" s="1088">
        <v>2</v>
      </c>
      <c r="E1418" s="1087" t="s">
        <v>2418</v>
      </c>
      <c r="F1418" s="1087">
        <v>287</v>
      </c>
      <c r="G1418" s="1087" t="s">
        <v>711</v>
      </c>
      <c r="H1418" s="1089">
        <v>1</v>
      </c>
      <c r="I1418">
        <v>13403</v>
      </c>
      <c r="J1418">
        <v>1</v>
      </c>
      <c r="K1418">
        <v>2020</v>
      </c>
      <c r="L1418" s="1090">
        <v>1</v>
      </c>
      <c r="M1418" s="1090">
        <v>3</v>
      </c>
      <c r="N1418" t="s">
        <v>2420</v>
      </c>
      <c r="O1418">
        <v>13</v>
      </c>
      <c r="P1418">
        <v>0</v>
      </c>
      <c r="Q1418">
        <v>0</v>
      </c>
      <c r="R1418">
        <v>0</v>
      </c>
      <c r="S1418">
        <v>0</v>
      </c>
      <c r="T1418">
        <v>0</v>
      </c>
      <c r="U1418" s="1091">
        <v>0</v>
      </c>
      <c r="V1418" s="1091">
        <v>0</v>
      </c>
    </row>
    <row r="1419" spans="1:22" x14ac:dyDescent="0.25">
      <c r="A1419">
        <v>4088200100</v>
      </c>
      <c r="B1419" s="1087">
        <v>2</v>
      </c>
      <c r="C1419" s="1087">
        <v>5</v>
      </c>
      <c r="D1419" s="1088">
        <v>2</v>
      </c>
      <c r="E1419" s="1087" t="s">
        <v>2418</v>
      </c>
      <c r="F1419" s="1087">
        <v>287</v>
      </c>
      <c r="G1419" s="1087" t="s">
        <v>711</v>
      </c>
      <c r="H1419" s="1089">
        <v>1</v>
      </c>
      <c r="I1419">
        <v>13403</v>
      </c>
      <c r="J1419">
        <v>1</v>
      </c>
      <c r="K1419">
        <v>2020</v>
      </c>
      <c r="L1419" s="1090">
        <v>1</v>
      </c>
      <c r="M1419" s="1090">
        <v>3</v>
      </c>
      <c r="N1419" t="s">
        <v>2420</v>
      </c>
      <c r="O1419">
        <v>13</v>
      </c>
      <c r="P1419">
        <v>0</v>
      </c>
      <c r="Q1419">
        <v>12706.25</v>
      </c>
      <c r="R1419">
        <v>12706.25</v>
      </c>
      <c r="S1419">
        <v>0</v>
      </c>
      <c r="T1419">
        <v>0</v>
      </c>
      <c r="U1419" s="1091">
        <v>0</v>
      </c>
      <c r="V1419" s="1091">
        <v>0</v>
      </c>
    </row>
    <row r="1420" spans="1:22" x14ac:dyDescent="0.25">
      <c r="A1420">
        <v>4088200100</v>
      </c>
      <c r="B1420" s="1087">
        <v>2</v>
      </c>
      <c r="C1420" s="1087">
        <v>5</v>
      </c>
      <c r="D1420" s="1088">
        <v>2</v>
      </c>
      <c r="E1420" s="1087" t="s">
        <v>2418</v>
      </c>
      <c r="F1420" s="1087">
        <v>287</v>
      </c>
      <c r="G1420" s="1087" t="s">
        <v>711</v>
      </c>
      <c r="H1420" s="1089">
        <v>1</v>
      </c>
      <c r="I1420">
        <v>13403</v>
      </c>
      <c r="J1420">
        <v>1</v>
      </c>
      <c r="K1420">
        <v>2020</v>
      </c>
      <c r="L1420" s="1090">
        <v>1</v>
      </c>
      <c r="M1420" s="1090">
        <v>3</v>
      </c>
      <c r="N1420" t="s">
        <v>2420</v>
      </c>
      <c r="O1420">
        <v>13</v>
      </c>
      <c r="P1420">
        <v>0</v>
      </c>
      <c r="Q1420">
        <v>0</v>
      </c>
      <c r="R1420">
        <v>0</v>
      </c>
      <c r="S1420">
        <v>0</v>
      </c>
      <c r="T1420">
        <v>0</v>
      </c>
      <c r="U1420" s="1091">
        <v>0</v>
      </c>
      <c r="V1420" s="1091">
        <v>0</v>
      </c>
    </row>
    <row r="1421" spans="1:22" x14ac:dyDescent="0.25">
      <c r="A1421">
        <v>4088200100</v>
      </c>
      <c r="B1421" s="1087">
        <v>2</v>
      </c>
      <c r="C1421" s="1087">
        <v>5</v>
      </c>
      <c r="D1421" s="1088">
        <v>2</v>
      </c>
      <c r="E1421" s="1087" t="s">
        <v>2418</v>
      </c>
      <c r="F1421" s="1087">
        <v>287</v>
      </c>
      <c r="G1421" s="1087" t="s">
        <v>711</v>
      </c>
      <c r="H1421" s="1089">
        <v>1</v>
      </c>
      <c r="I1421">
        <v>13403</v>
      </c>
      <c r="J1421">
        <v>1</v>
      </c>
      <c r="K1421">
        <v>2020</v>
      </c>
      <c r="L1421" s="1090">
        <v>1</v>
      </c>
      <c r="M1421" s="1090">
        <v>3</v>
      </c>
      <c r="N1421" t="s">
        <v>2420</v>
      </c>
      <c r="O1421">
        <v>13</v>
      </c>
      <c r="P1421">
        <v>0</v>
      </c>
      <c r="Q1421">
        <v>0</v>
      </c>
      <c r="R1421">
        <v>0</v>
      </c>
      <c r="S1421">
        <v>12706.25</v>
      </c>
      <c r="T1421">
        <v>12706.25</v>
      </c>
      <c r="U1421" s="1091">
        <v>0</v>
      </c>
      <c r="V1421" s="1091">
        <v>0</v>
      </c>
    </row>
    <row r="1422" spans="1:22" x14ac:dyDescent="0.25">
      <c r="A1422">
        <v>4088200100</v>
      </c>
      <c r="B1422" s="1087">
        <v>2</v>
      </c>
      <c r="C1422" s="1087">
        <v>5</v>
      </c>
      <c r="D1422" s="1088">
        <v>2</v>
      </c>
      <c r="E1422" s="1087" t="s">
        <v>2418</v>
      </c>
      <c r="F1422" s="1087">
        <v>287</v>
      </c>
      <c r="G1422" s="1087" t="s">
        <v>711</v>
      </c>
      <c r="H1422" s="1089">
        <v>1</v>
      </c>
      <c r="I1422">
        <v>13403</v>
      </c>
      <c r="J1422">
        <v>1</v>
      </c>
      <c r="K1422">
        <v>2020</v>
      </c>
      <c r="L1422" s="1090">
        <v>1</v>
      </c>
      <c r="M1422" s="1090">
        <v>1</v>
      </c>
      <c r="N1422" t="s">
        <v>2421</v>
      </c>
      <c r="O1422">
        <v>13</v>
      </c>
      <c r="P1422">
        <v>392711.88</v>
      </c>
      <c r="Q1422">
        <v>-951</v>
      </c>
      <c r="R1422">
        <v>391760.88</v>
      </c>
      <c r="S1422">
        <v>215610.4</v>
      </c>
      <c r="T1422">
        <v>215610.4</v>
      </c>
      <c r="U1422" s="1091">
        <v>215610.4</v>
      </c>
      <c r="V1422" s="1091">
        <v>215610.4</v>
      </c>
    </row>
    <row r="1423" spans="1:22" x14ac:dyDescent="0.25">
      <c r="A1423">
        <v>4088200100</v>
      </c>
      <c r="B1423" s="1087">
        <v>2</v>
      </c>
      <c r="C1423" s="1087">
        <v>5</v>
      </c>
      <c r="D1423" s="1088">
        <v>2</v>
      </c>
      <c r="E1423" s="1087" t="s">
        <v>2418</v>
      </c>
      <c r="F1423" s="1087">
        <v>287</v>
      </c>
      <c r="G1423" s="1087" t="s">
        <v>711</v>
      </c>
      <c r="H1423" s="1089">
        <v>1</v>
      </c>
      <c r="I1423">
        <v>13403</v>
      </c>
      <c r="J1423">
        <v>1</v>
      </c>
      <c r="K1423">
        <v>2020</v>
      </c>
      <c r="L1423" s="1090">
        <v>1</v>
      </c>
      <c r="M1423" s="1090">
        <v>1</v>
      </c>
      <c r="N1423" t="s">
        <v>2421</v>
      </c>
      <c r="O1423">
        <v>13</v>
      </c>
      <c r="P1423">
        <v>294301.09999999998</v>
      </c>
      <c r="Q1423">
        <v>0</v>
      </c>
      <c r="R1423">
        <v>294301.09999999998</v>
      </c>
      <c r="S1423">
        <v>250036.84</v>
      </c>
      <c r="T1423">
        <v>250036.84</v>
      </c>
      <c r="U1423" s="1091">
        <v>250036.84</v>
      </c>
      <c r="V1423" s="1091">
        <v>250036.84</v>
      </c>
    </row>
    <row r="1424" spans="1:22" x14ac:dyDescent="0.25">
      <c r="A1424">
        <v>4088200100</v>
      </c>
      <c r="B1424" s="1087">
        <v>2</v>
      </c>
      <c r="C1424" s="1087">
        <v>5</v>
      </c>
      <c r="D1424" s="1088">
        <v>2</v>
      </c>
      <c r="E1424" s="1087" t="s">
        <v>2418</v>
      </c>
      <c r="F1424" s="1087">
        <v>287</v>
      </c>
      <c r="G1424" s="1087" t="s">
        <v>711</v>
      </c>
      <c r="H1424" s="1089">
        <v>1</v>
      </c>
      <c r="I1424">
        <v>13403</v>
      </c>
      <c r="J1424">
        <v>1</v>
      </c>
      <c r="K1424">
        <v>2020</v>
      </c>
      <c r="L1424" s="1090">
        <v>1</v>
      </c>
      <c r="M1424" s="1090">
        <v>1</v>
      </c>
      <c r="N1424" t="s">
        <v>2421</v>
      </c>
      <c r="O1424">
        <v>13</v>
      </c>
      <c r="P1424">
        <v>81856.78</v>
      </c>
      <c r="Q1424">
        <v>0</v>
      </c>
      <c r="R1424">
        <v>81856.78</v>
      </c>
      <c r="S1424">
        <v>49217.919999999998</v>
      </c>
      <c r="T1424">
        <v>49217.919999999998</v>
      </c>
      <c r="U1424" s="1091">
        <v>49217.919999999998</v>
      </c>
      <c r="V1424" s="1091">
        <v>49217.919999999998</v>
      </c>
    </row>
    <row r="1425" spans="1:22" x14ac:dyDescent="0.25">
      <c r="A1425">
        <v>4088200100</v>
      </c>
      <c r="B1425" s="1087">
        <v>2</v>
      </c>
      <c r="C1425" s="1087">
        <v>5</v>
      </c>
      <c r="D1425" s="1088">
        <v>2</v>
      </c>
      <c r="E1425" s="1087" t="s">
        <v>2418</v>
      </c>
      <c r="F1425" s="1087">
        <v>287</v>
      </c>
      <c r="G1425" s="1087" t="s">
        <v>711</v>
      </c>
      <c r="H1425" s="1089">
        <v>1</v>
      </c>
      <c r="I1425">
        <v>13403</v>
      </c>
      <c r="J1425">
        <v>1</v>
      </c>
      <c r="K1425">
        <v>2020</v>
      </c>
      <c r="L1425" s="1090">
        <v>1</v>
      </c>
      <c r="M1425" s="1090">
        <v>3</v>
      </c>
      <c r="N1425" t="s">
        <v>2420</v>
      </c>
      <c r="O1425">
        <v>13</v>
      </c>
      <c r="P1425">
        <v>0</v>
      </c>
      <c r="Q1425">
        <v>0</v>
      </c>
      <c r="R1425">
        <v>0</v>
      </c>
      <c r="S1425">
        <v>0</v>
      </c>
      <c r="T1425">
        <v>0</v>
      </c>
      <c r="U1425" s="1091">
        <v>0</v>
      </c>
      <c r="V1425" s="1091">
        <v>6151.25</v>
      </c>
    </row>
    <row r="1426" spans="1:22" x14ac:dyDescent="0.25">
      <c r="A1426">
        <v>4088200100</v>
      </c>
      <c r="B1426" s="1087">
        <v>2</v>
      </c>
      <c r="C1426" s="1087">
        <v>5</v>
      </c>
      <c r="D1426" s="1088">
        <v>2</v>
      </c>
      <c r="E1426" s="1087" t="s">
        <v>2418</v>
      </c>
      <c r="F1426" s="1087">
        <v>287</v>
      </c>
      <c r="G1426" s="1087" t="s">
        <v>711</v>
      </c>
      <c r="H1426" s="1089">
        <v>1</v>
      </c>
      <c r="I1426">
        <v>13403</v>
      </c>
      <c r="J1426">
        <v>1</v>
      </c>
      <c r="K1426">
        <v>2020</v>
      </c>
      <c r="L1426" s="1090">
        <v>1</v>
      </c>
      <c r="M1426" s="1090">
        <v>3</v>
      </c>
      <c r="N1426" t="s">
        <v>2420</v>
      </c>
      <c r="O1426">
        <v>13</v>
      </c>
      <c r="P1426">
        <v>0</v>
      </c>
      <c r="Q1426">
        <v>0</v>
      </c>
      <c r="R1426">
        <v>0</v>
      </c>
      <c r="S1426">
        <v>0</v>
      </c>
      <c r="T1426">
        <v>0</v>
      </c>
      <c r="U1426" s="1091">
        <v>6151.25</v>
      </c>
      <c r="V1426" s="1091">
        <v>0</v>
      </c>
    </row>
    <row r="1427" spans="1:22" x14ac:dyDescent="0.25">
      <c r="A1427">
        <v>4088200100</v>
      </c>
      <c r="B1427" s="1087">
        <v>2</v>
      </c>
      <c r="C1427" s="1087">
        <v>5</v>
      </c>
      <c r="D1427" s="1088">
        <v>2</v>
      </c>
      <c r="E1427" s="1087" t="s">
        <v>2418</v>
      </c>
      <c r="F1427" s="1087">
        <v>287</v>
      </c>
      <c r="G1427" s="1087" t="s">
        <v>711</v>
      </c>
      <c r="H1427" s="1089">
        <v>1</v>
      </c>
      <c r="I1427">
        <v>13403</v>
      </c>
      <c r="J1427">
        <v>1</v>
      </c>
      <c r="K1427">
        <v>2020</v>
      </c>
      <c r="L1427" s="1090">
        <v>1</v>
      </c>
      <c r="M1427" s="1090">
        <v>3</v>
      </c>
      <c r="N1427" t="s">
        <v>2420</v>
      </c>
      <c r="O1427">
        <v>13</v>
      </c>
      <c r="P1427">
        <v>0</v>
      </c>
      <c r="Q1427">
        <v>6151.25</v>
      </c>
      <c r="R1427">
        <v>6151.25</v>
      </c>
      <c r="S1427">
        <v>0</v>
      </c>
      <c r="T1427">
        <v>0</v>
      </c>
      <c r="U1427" s="1091">
        <v>0</v>
      </c>
      <c r="V1427" s="1091">
        <v>0</v>
      </c>
    </row>
    <row r="1428" spans="1:22" x14ac:dyDescent="0.25">
      <c r="A1428">
        <v>4088200100</v>
      </c>
      <c r="B1428" s="1087">
        <v>2</v>
      </c>
      <c r="C1428" s="1087">
        <v>5</v>
      </c>
      <c r="D1428" s="1088">
        <v>2</v>
      </c>
      <c r="E1428" s="1087" t="s">
        <v>2418</v>
      </c>
      <c r="F1428" s="1087">
        <v>287</v>
      </c>
      <c r="G1428" s="1087" t="s">
        <v>711</v>
      </c>
      <c r="H1428" s="1089">
        <v>1</v>
      </c>
      <c r="I1428">
        <v>13403</v>
      </c>
      <c r="J1428">
        <v>1</v>
      </c>
      <c r="K1428">
        <v>2020</v>
      </c>
      <c r="L1428" s="1090">
        <v>1</v>
      </c>
      <c r="M1428" s="1090">
        <v>3</v>
      </c>
      <c r="N1428" t="s">
        <v>2420</v>
      </c>
      <c r="O1428">
        <v>13</v>
      </c>
      <c r="P1428">
        <v>0</v>
      </c>
      <c r="Q1428">
        <v>0</v>
      </c>
      <c r="R1428">
        <v>0</v>
      </c>
      <c r="S1428">
        <v>0</v>
      </c>
      <c r="T1428">
        <v>0</v>
      </c>
      <c r="U1428" s="1091">
        <v>0</v>
      </c>
      <c r="V1428" s="1091">
        <v>0</v>
      </c>
    </row>
    <row r="1429" spans="1:22" x14ac:dyDescent="0.25">
      <c r="A1429">
        <v>4088200100</v>
      </c>
      <c r="B1429" s="1087">
        <v>2</v>
      </c>
      <c r="C1429" s="1087">
        <v>5</v>
      </c>
      <c r="D1429" s="1088">
        <v>2</v>
      </c>
      <c r="E1429" s="1087" t="s">
        <v>2418</v>
      </c>
      <c r="F1429" s="1087">
        <v>287</v>
      </c>
      <c r="G1429" s="1087" t="s">
        <v>711</v>
      </c>
      <c r="H1429" s="1089">
        <v>1</v>
      </c>
      <c r="I1429">
        <v>13403</v>
      </c>
      <c r="J1429">
        <v>1</v>
      </c>
      <c r="K1429">
        <v>2020</v>
      </c>
      <c r="L1429" s="1090">
        <v>1</v>
      </c>
      <c r="M1429" s="1090">
        <v>3</v>
      </c>
      <c r="N1429" t="s">
        <v>2420</v>
      </c>
      <c r="O1429">
        <v>13</v>
      </c>
      <c r="P1429">
        <v>0</v>
      </c>
      <c r="Q1429">
        <v>0</v>
      </c>
      <c r="R1429">
        <v>0</v>
      </c>
      <c r="S1429">
        <v>6151.25</v>
      </c>
      <c r="T1429">
        <v>6151.25</v>
      </c>
      <c r="U1429" s="1091">
        <v>0</v>
      </c>
      <c r="V1429" s="1091">
        <v>0</v>
      </c>
    </row>
    <row r="1430" spans="1:22" x14ac:dyDescent="0.25">
      <c r="A1430">
        <v>4088200100</v>
      </c>
      <c r="B1430" s="1087">
        <v>2</v>
      </c>
      <c r="C1430" s="1087">
        <v>5</v>
      </c>
      <c r="D1430" s="1088">
        <v>2</v>
      </c>
      <c r="E1430" s="1087" t="s">
        <v>2418</v>
      </c>
      <c r="F1430" s="1087">
        <v>287</v>
      </c>
      <c r="G1430" s="1087" t="s">
        <v>711</v>
      </c>
      <c r="H1430" s="1089">
        <v>1</v>
      </c>
      <c r="I1430">
        <v>13403</v>
      </c>
      <c r="J1430">
        <v>1</v>
      </c>
      <c r="K1430">
        <v>2020</v>
      </c>
      <c r="L1430" s="1090">
        <v>1</v>
      </c>
      <c r="M1430" s="1090">
        <v>3</v>
      </c>
      <c r="N1430" t="s">
        <v>2420</v>
      </c>
      <c r="O1430">
        <v>13</v>
      </c>
      <c r="P1430">
        <v>0</v>
      </c>
      <c r="Q1430">
        <v>0</v>
      </c>
      <c r="R1430">
        <v>0</v>
      </c>
      <c r="S1430">
        <v>0</v>
      </c>
      <c r="T1430">
        <v>0</v>
      </c>
      <c r="U1430" s="1091">
        <v>0</v>
      </c>
      <c r="V1430" s="1091">
        <v>0</v>
      </c>
    </row>
    <row r="1431" spans="1:22" x14ac:dyDescent="0.25">
      <c r="A1431">
        <v>4088200100</v>
      </c>
      <c r="B1431" s="1087">
        <v>2</v>
      </c>
      <c r="C1431" s="1087">
        <v>5</v>
      </c>
      <c r="D1431" s="1088">
        <v>2</v>
      </c>
      <c r="E1431" s="1087" t="s">
        <v>2418</v>
      </c>
      <c r="F1431" s="1087">
        <v>287</v>
      </c>
      <c r="G1431" s="1087" t="s">
        <v>711</v>
      </c>
      <c r="H1431" s="1089">
        <v>1</v>
      </c>
      <c r="I1431">
        <v>13403</v>
      </c>
      <c r="J1431">
        <v>1</v>
      </c>
      <c r="K1431">
        <v>2020</v>
      </c>
      <c r="L1431" s="1090">
        <v>1</v>
      </c>
      <c r="M1431" s="1090">
        <v>3</v>
      </c>
      <c r="N1431" t="s">
        <v>2420</v>
      </c>
      <c r="O1431">
        <v>13</v>
      </c>
      <c r="P1431">
        <v>0</v>
      </c>
      <c r="Q1431">
        <v>0</v>
      </c>
      <c r="R1431">
        <v>0</v>
      </c>
      <c r="S1431">
        <v>0</v>
      </c>
      <c r="T1431">
        <v>0</v>
      </c>
      <c r="U1431" s="1091">
        <v>0</v>
      </c>
      <c r="V1431" s="1091">
        <v>32205</v>
      </c>
    </row>
    <row r="1432" spans="1:22" x14ac:dyDescent="0.25">
      <c r="A1432">
        <v>4088200100</v>
      </c>
      <c r="B1432" s="1087">
        <v>2</v>
      </c>
      <c r="C1432" s="1087">
        <v>5</v>
      </c>
      <c r="D1432" s="1088">
        <v>2</v>
      </c>
      <c r="E1432" s="1087" t="s">
        <v>2418</v>
      </c>
      <c r="F1432" s="1087">
        <v>287</v>
      </c>
      <c r="G1432" s="1087" t="s">
        <v>711</v>
      </c>
      <c r="H1432" s="1089">
        <v>1</v>
      </c>
      <c r="I1432">
        <v>13403</v>
      </c>
      <c r="J1432">
        <v>1</v>
      </c>
      <c r="K1432">
        <v>2020</v>
      </c>
      <c r="L1432" s="1090">
        <v>1</v>
      </c>
      <c r="M1432" s="1090">
        <v>3</v>
      </c>
      <c r="N1432" t="s">
        <v>2420</v>
      </c>
      <c r="O1432">
        <v>13</v>
      </c>
      <c r="P1432">
        <v>0</v>
      </c>
      <c r="Q1432">
        <v>0</v>
      </c>
      <c r="R1432">
        <v>0</v>
      </c>
      <c r="S1432">
        <v>0</v>
      </c>
      <c r="T1432">
        <v>0</v>
      </c>
      <c r="U1432" s="1091">
        <v>32205</v>
      </c>
      <c r="V1432" s="1091">
        <v>0</v>
      </c>
    </row>
    <row r="1433" spans="1:22" x14ac:dyDescent="0.25">
      <c r="A1433">
        <v>4088200100</v>
      </c>
      <c r="B1433" s="1087">
        <v>2</v>
      </c>
      <c r="C1433" s="1087">
        <v>5</v>
      </c>
      <c r="D1433" s="1088">
        <v>2</v>
      </c>
      <c r="E1433" s="1087" t="s">
        <v>2418</v>
      </c>
      <c r="F1433" s="1087">
        <v>287</v>
      </c>
      <c r="G1433" s="1087" t="s">
        <v>711</v>
      </c>
      <c r="H1433" s="1089">
        <v>1</v>
      </c>
      <c r="I1433">
        <v>13403</v>
      </c>
      <c r="J1433">
        <v>1</v>
      </c>
      <c r="K1433">
        <v>2020</v>
      </c>
      <c r="L1433" s="1090">
        <v>1</v>
      </c>
      <c r="M1433" s="1090">
        <v>3</v>
      </c>
      <c r="N1433" t="s">
        <v>2420</v>
      </c>
      <c r="O1433">
        <v>13</v>
      </c>
      <c r="P1433">
        <v>0</v>
      </c>
      <c r="Q1433">
        <v>0</v>
      </c>
      <c r="R1433">
        <v>0</v>
      </c>
      <c r="S1433">
        <v>0</v>
      </c>
      <c r="T1433">
        <v>0</v>
      </c>
      <c r="U1433" s="1091">
        <v>0</v>
      </c>
      <c r="V1433" s="1091">
        <v>0</v>
      </c>
    </row>
    <row r="1434" spans="1:22" x14ac:dyDescent="0.25">
      <c r="A1434">
        <v>4088200100</v>
      </c>
      <c r="B1434" s="1087">
        <v>2</v>
      </c>
      <c r="C1434" s="1087">
        <v>5</v>
      </c>
      <c r="D1434" s="1088">
        <v>2</v>
      </c>
      <c r="E1434" s="1087" t="s">
        <v>2418</v>
      </c>
      <c r="F1434" s="1087">
        <v>287</v>
      </c>
      <c r="G1434" s="1087" t="s">
        <v>711</v>
      </c>
      <c r="H1434" s="1089">
        <v>1</v>
      </c>
      <c r="I1434">
        <v>13403</v>
      </c>
      <c r="J1434">
        <v>1</v>
      </c>
      <c r="K1434">
        <v>2020</v>
      </c>
      <c r="L1434" s="1090">
        <v>1</v>
      </c>
      <c r="M1434" s="1090">
        <v>3</v>
      </c>
      <c r="N1434" t="s">
        <v>2420</v>
      </c>
      <c r="O1434">
        <v>13</v>
      </c>
      <c r="P1434">
        <v>0</v>
      </c>
      <c r="Q1434">
        <v>0</v>
      </c>
      <c r="R1434">
        <v>0</v>
      </c>
      <c r="S1434">
        <v>0</v>
      </c>
      <c r="T1434">
        <v>0</v>
      </c>
      <c r="U1434" s="1091">
        <v>0</v>
      </c>
      <c r="V1434" s="1091">
        <v>0</v>
      </c>
    </row>
    <row r="1435" spans="1:22" x14ac:dyDescent="0.25">
      <c r="A1435">
        <v>4088200100</v>
      </c>
      <c r="B1435" s="1087">
        <v>2</v>
      </c>
      <c r="C1435" s="1087">
        <v>5</v>
      </c>
      <c r="D1435" s="1088">
        <v>2</v>
      </c>
      <c r="E1435" s="1087" t="s">
        <v>2418</v>
      </c>
      <c r="F1435" s="1087">
        <v>287</v>
      </c>
      <c r="G1435" s="1087" t="s">
        <v>711</v>
      </c>
      <c r="H1435" s="1089">
        <v>1</v>
      </c>
      <c r="I1435">
        <v>13403</v>
      </c>
      <c r="J1435">
        <v>1</v>
      </c>
      <c r="K1435">
        <v>2020</v>
      </c>
      <c r="L1435" s="1090">
        <v>1</v>
      </c>
      <c r="M1435" s="1090">
        <v>3</v>
      </c>
      <c r="N1435" t="s">
        <v>2420</v>
      </c>
      <c r="O1435">
        <v>13</v>
      </c>
      <c r="P1435">
        <v>0</v>
      </c>
      <c r="Q1435">
        <v>0</v>
      </c>
      <c r="R1435">
        <v>0</v>
      </c>
      <c r="S1435">
        <v>32205</v>
      </c>
      <c r="T1435">
        <v>32205</v>
      </c>
      <c r="U1435" s="1091">
        <v>0</v>
      </c>
      <c r="V1435" s="1091">
        <v>0</v>
      </c>
    </row>
    <row r="1436" spans="1:22" x14ac:dyDescent="0.25">
      <c r="A1436">
        <v>4088200100</v>
      </c>
      <c r="B1436" s="1087">
        <v>2</v>
      </c>
      <c r="C1436" s="1087">
        <v>5</v>
      </c>
      <c r="D1436" s="1088">
        <v>2</v>
      </c>
      <c r="E1436" s="1087" t="s">
        <v>2418</v>
      </c>
      <c r="F1436" s="1087">
        <v>287</v>
      </c>
      <c r="G1436" s="1087" t="s">
        <v>711</v>
      </c>
      <c r="H1436" s="1089">
        <v>1</v>
      </c>
      <c r="I1436">
        <v>13403</v>
      </c>
      <c r="J1436">
        <v>1</v>
      </c>
      <c r="K1436">
        <v>2020</v>
      </c>
      <c r="L1436" s="1090">
        <v>1</v>
      </c>
      <c r="M1436" s="1090">
        <v>3</v>
      </c>
      <c r="N1436" t="s">
        <v>2420</v>
      </c>
      <c r="O1436">
        <v>13</v>
      </c>
      <c r="P1436">
        <v>0</v>
      </c>
      <c r="Q1436">
        <v>32205</v>
      </c>
      <c r="R1436">
        <v>32205</v>
      </c>
      <c r="S1436">
        <v>0</v>
      </c>
      <c r="T1436">
        <v>0</v>
      </c>
      <c r="U1436" s="1091">
        <v>0</v>
      </c>
      <c r="V1436" s="1091">
        <v>0</v>
      </c>
    </row>
    <row r="1437" spans="1:22" x14ac:dyDescent="0.25">
      <c r="A1437">
        <v>4088200100</v>
      </c>
      <c r="B1437" s="1087">
        <v>2</v>
      </c>
      <c r="C1437" s="1087">
        <v>5</v>
      </c>
      <c r="D1437" s="1088">
        <v>2</v>
      </c>
      <c r="E1437" s="1087" t="s">
        <v>2418</v>
      </c>
      <c r="F1437" s="1087">
        <v>287</v>
      </c>
      <c r="G1437" s="1087" t="s">
        <v>711</v>
      </c>
      <c r="H1437" s="1089">
        <v>1</v>
      </c>
      <c r="I1437">
        <v>13403</v>
      </c>
      <c r="J1437">
        <v>1</v>
      </c>
      <c r="K1437">
        <v>2020</v>
      </c>
      <c r="L1437" s="1090">
        <v>1</v>
      </c>
      <c r="M1437" s="1090">
        <v>3</v>
      </c>
      <c r="N1437" t="s">
        <v>2420</v>
      </c>
      <c r="O1437">
        <v>13</v>
      </c>
      <c r="P1437">
        <v>0</v>
      </c>
      <c r="Q1437">
        <v>0</v>
      </c>
      <c r="R1437">
        <v>0</v>
      </c>
      <c r="S1437">
        <v>0</v>
      </c>
      <c r="T1437">
        <v>0</v>
      </c>
      <c r="U1437" s="1091">
        <v>0</v>
      </c>
      <c r="V1437" s="1091">
        <v>6080</v>
      </c>
    </row>
    <row r="1438" spans="1:22" x14ac:dyDescent="0.25">
      <c r="A1438">
        <v>4088200100</v>
      </c>
      <c r="B1438" s="1087">
        <v>2</v>
      </c>
      <c r="C1438" s="1087">
        <v>5</v>
      </c>
      <c r="D1438" s="1088">
        <v>2</v>
      </c>
      <c r="E1438" s="1087" t="s">
        <v>2418</v>
      </c>
      <c r="F1438" s="1087">
        <v>287</v>
      </c>
      <c r="G1438" s="1087" t="s">
        <v>711</v>
      </c>
      <c r="H1438" s="1089">
        <v>1</v>
      </c>
      <c r="I1438">
        <v>13403</v>
      </c>
      <c r="J1438">
        <v>1</v>
      </c>
      <c r="K1438">
        <v>2020</v>
      </c>
      <c r="L1438" s="1090">
        <v>1</v>
      </c>
      <c r="M1438" s="1090">
        <v>3</v>
      </c>
      <c r="N1438" t="s">
        <v>2420</v>
      </c>
      <c r="O1438">
        <v>13</v>
      </c>
      <c r="P1438">
        <v>0</v>
      </c>
      <c r="Q1438">
        <v>0</v>
      </c>
      <c r="R1438">
        <v>0</v>
      </c>
      <c r="S1438">
        <v>0</v>
      </c>
      <c r="T1438">
        <v>0</v>
      </c>
      <c r="U1438" s="1091">
        <v>6080</v>
      </c>
      <c r="V1438" s="1091">
        <v>0</v>
      </c>
    </row>
    <row r="1439" spans="1:22" x14ac:dyDescent="0.25">
      <c r="A1439">
        <v>4088200100</v>
      </c>
      <c r="B1439" s="1087">
        <v>2</v>
      </c>
      <c r="C1439" s="1087">
        <v>5</v>
      </c>
      <c r="D1439" s="1088">
        <v>2</v>
      </c>
      <c r="E1439" s="1087" t="s">
        <v>2418</v>
      </c>
      <c r="F1439" s="1087">
        <v>287</v>
      </c>
      <c r="G1439" s="1087" t="s">
        <v>711</v>
      </c>
      <c r="H1439" s="1089">
        <v>1</v>
      </c>
      <c r="I1439">
        <v>13403</v>
      </c>
      <c r="J1439">
        <v>1</v>
      </c>
      <c r="K1439">
        <v>2020</v>
      </c>
      <c r="L1439" s="1090">
        <v>1</v>
      </c>
      <c r="M1439" s="1090">
        <v>3</v>
      </c>
      <c r="N1439" t="s">
        <v>2420</v>
      </c>
      <c r="O1439">
        <v>13</v>
      </c>
      <c r="P1439">
        <v>0</v>
      </c>
      <c r="Q1439">
        <v>0</v>
      </c>
      <c r="R1439">
        <v>0</v>
      </c>
      <c r="S1439">
        <v>0</v>
      </c>
      <c r="T1439">
        <v>0</v>
      </c>
      <c r="U1439" s="1091">
        <v>0</v>
      </c>
      <c r="V1439" s="1091">
        <v>0</v>
      </c>
    </row>
    <row r="1440" spans="1:22" x14ac:dyDescent="0.25">
      <c r="A1440">
        <v>4088200100</v>
      </c>
      <c r="B1440" s="1087">
        <v>2</v>
      </c>
      <c r="C1440" s="1087">
        <v>5</v>
      </c>
      <c r="D1440" s="1088">
        <v>2</v>
      </c>
      <c r="E1440" s="1087" t="s">
        <v>2418</v>
      </c>
      <c r="F1440" s="1087">
        <v>287</v>
      </c>
      <c r="G1440" s="1087" t="s">
        <v>711</v>
      </c>
      <c r="H1440" s="1089">
        <v>1</v>
      </c>
      <c r="I1440">
        <v>13403</v>
      </c>
      <c r="J1440">
        <v>1</v>
      </c>
      <c r="K1440">
        <v>2020</v>
      </c>
      <c r="L1440" s="1090">
        <v>1</v>
      </c>
      <c r="M1440" s="1090">
        <v>3</v>
      </c>
      <c r="N1440" t="s">
        <v>2420</v>
      </c>
      <c r="O1440">
        <v>13</v>
      </c>
      <c r="P1440">
        <v>0</v>
      </c>
      <c r="Q1440">
        <v>0</v>
      </c>
      <c r="R1440">
        <v>0</v>
      </c>
      <c r="S1440">
        <v>0</v>
      </c>
      <c r="T1440">
        <v>0</v>
      </c>
      <c r="U1440" s="1091">
        <v>0</v>
      </c>
      <c r="V1440" s="1091">
        <v>0</v>
      </c>
    </row>
    <row r="1441" spans="1:22" x14ac:dyDescent="0.25">
      <c r="A1441">
        <v>4088200100</v>
      </c>
      <c r="B1441" s="1087">
        <v>2</v>
      </c>
      <c r="C1441" s="1087">
        <v>5</v>
      </c>
      <c r="D1441" s="1088">
        <v>2</v>
      </c>
      <c r="E1441" s="1087" t="s">
        <v>2418</v>
      </c>
      <c r="F1441" s="1087">
        <v>287</v>
      </c>
      <c r="G1441" s="1087" t="s">
        <v>711</v>
      </c>
      <c r="H1441" s="1089">
        <v>1</v>
      </c>
      <c r="I1441">
        <v>13403</v>
      </c>
      <c r="J1441">
        <v>1</v>
      </c>
      <c r="K1441">
        <v>2020</v>
      </c>
      <c r="L1441" s="1090">
        <v>1</v>
      </c>
      <c r="M1441" s="1090">
        <v>3</v>
      </c>
      <c r="N1441" t="s">
        <v>2420</v>
      </c>
      <c r="O1441">
        <v>13</v>
      </c>
      <c r="P1441">
        <v>0</v>
      </c>
      <c r="Q1441">
        <v>0</v>
      </c>
      <c r="R1441">
        <v>0</v>
      </c>
      <c r="S1441">
        <v>6080</v>
      </c>
      <c r="T1441">
        <v>6080</v>
      </c>
      <c r="U1441" s="1091">
        <v>0</v>
      </c>
      <c r="V1441" s="1091">
        <v>0</v>
      </c>
    </row>
    <row r="1442" spans="1:22" x14ac:dyDescent="0.25">
      <c r="A1442">
        <v>4088200100</v>
      </c>
      <c r="B1442" s="1087">
        <v>2</v>
      </c>
      <c r="C1442" s="1087">
        <v>5</v>
      </c>
      <c r="D1442" s="1088">
        <v>2</v>
      </c>
      <c r="E1442" s="1087" t="s">
        <v>2418</v>
      </c>
      <c r="F1442" s="1087">
        <v>287</v>
      </c>
      <c r="G1442" s="1087" t="s">
        <v>711</v>
      </c>
      <c r="H1442" s="1089">
        <v>1</v>
      </c>
      <c r="I1442">
        <v>13403</v>
      </c>
      <c r="J1442">
        <v>1</v>
      </c>
      <c r="K1442">
        <v>2020</v>
      </c>
      <c r="L1442" s="1090">
        <v>1</v>
      </c>
      <c r="M1442" s="1090">
        <v>3</v>
      </c>
      <c r="N1442" t="s">
        <v>2420</v>
      </c>
      <c r="O1442">
        <v>13</v>
      </c>
      <c r="P1442">
        <v>0</v>
      </c>
      <c r="Q1442">
        <v>6080</v>
      </c>
      <c r="R1442">
        <v>6080</v>
      </c>
      <c r="S1442">
        <v>0</v>
      </c>
      <c r="T1442">
        <v>0</v>
      </c>
      <c r="U1442" s="1091">
        <v>0</v>
      </c>
      <c r="V1442" s="1091">
        <v>0</v>
      </c>
    </row>
    <row r="1443" spans="1:22" x14ac:dyDescent="0.25">
      <c r="A1443">
        <v>4088200100</v>
      </c>
      <c r="B1443" s="1087">
        <v>2</v>
      </c>
      <c r="C1443" s="1087">
        <v>5</v>
      </c>
      <c r="D1443" s="1088">
        <v>2</v>
      </c>
      <c r="E1443" s="1087" t="s">
        <v>2418</v>
      </c>
      <c r="F1443" s="1087">
        <v>287</v>
      </c>
      <c r="G1443" s="1087" t="s">
        <v>711</v>
      </c>
      <c r="H1443" s="1089">
        <v>1</v>
      </c>
      <c r="I1443">
        <v>13403</v>
      </c>
      <c r="J1443">
        <v>1</v>
      </c>
      <c r="K1443">
        <v>2020</v>
      </c>
      <c r="L1443" s="1090">
        <v>1</v>
      </c>
      <c r="M1443" s="1090">
        <v>1</v>
      </c>
      <c r="N1443" t="s">
        <v>2421</v>
      </c>
      <c r="O1443">
        <v>13</v>
      </c>
      <c r="P1443">
        <v>97227.75</v>
      </c>
      <c r="Q1443">
        <v>0</v>
      </c>
      <c r="R1443">
        <v>97227.75</v>
      </c>
      <c r="S1443">
        <v>50506.75</v>
      </c>
      <c r="T1443">
        <v>50506.75</v>
      </c>
      <c r="U1443" s="1091">
        <v>50506.75</v>
      </c>
      <c r="V1443" s="1091">
        <v>50506.75</v>
      </c>
    </row>
    <row r="1444" spans="1:22" x14ac:dyDescent="0.25">
      <c r="A1444">
        <v>4088200100</v>
      </c>
      <c r="B1444" s="1087">
        <v>2</v>
      </c>
      <c r="C1444" s="1087">
        <v>5</v>
      </c>
      <c r="D1444" s="1088">
        <v>2</v>
      </c>
      <c r="E1444" s="1087" t="s">
        <v>2418</v>
      </c>
      <c r="F1444" s="1087">
        <v>287</v>
      </c>
      <c r="G1444" s="1087" t="s">
        <v>711</v>
      </c>
      <c r="H1444" s="1089">
        <v>1</v>
      </c>
      <c r="I1444">
        <v>13403</v>
      </c>
      <c r="J1444">
        <v>1</v>
      </c>
      <c r="K1444">
        <v>2020</v>
      </c>
      <c r="L1444" s="1090">
        <v>1</v>
      </c>
      <c r="M1444" s="1090">
        <v>3</v>
      </c>
      <c r="N1444" t="s">
        <v>2420</v>
      </c>
      <c r="O1444">
        <v>13</v>
      </c>
      <c r="P1444">
        <v>0</v>
      </c>
      <c r="Q1444">
        <v>0</v>
      </c>
      <c r="R1444">
        <v>0</v>
      </c>
      <c r="S1444">
        <v>0</v>
      </c>
      <c r="T1444">
        <v>0</v>
      </c>
      <c r="U1444" s="1091">
        <v>0</v>
      </c>
      <c r="V1444" s="1091">
        <v>27502.5</v>
      </c>
    </row>
    <row r="1445" spans="1:22" x14ac:dyDescent="0.25">
      <c r="A1445">
        <v>4088200100</v>
      </c>
      <c r="B1445" s="1087">
        <v>2</v>
      </c>
      <c r="C1445" s="1087">
        <v>5</v>
      </c>
      <c r="D1445" s="1088">
        <v>2</v>
      </c>
      <c r="E1445" s="1087" t="s">
        <v>2418</v>
      </c>
      <c r="F1445" s="1087">
        <v>287</v>
      </c>
      <c r="G1445" s="1087" t="s">
        <v>711</v>
      </c>
      <c r="H1445" s="1089">
        <v>1</v>
      </c>
      <c r="I1445">
        <v>13403</v>
      </c>
      <c r="J1445">
        <v>1</v>
      </c>
      <c r="K1445">
        <v>2020</v>
      </c>
      <c r="L1445" s="1090">
        <v>1</v>
      </c>
      <c r="M1445" s="1090">
        <v>3</v>
      </c>
      <c r="N1445" t="s">
        <v>2420</v>
      </c>
      <c r="O1445">
        <v>13</v>
      </c>
      <c r="P1445">
        <v>0</v>
      </c>
      <c r="Q1445">
        <v>0</v>
      </c>
      <c r="R1445">
        <v>0</v>
      </c>
      <c r="S1445">
        <v>0</v>
      </c>
      <c r="T1445">
        <v>0</v>
      </c>
      <c r="U1445" s="1091">
        <v>27502.5</v>
      </c>
      <c r="V1445" s="1091">
        <v>0</v>
      </c>
    </row>
    <row r="1446" spans="1:22" x14ac:dyDescent="0.25">
      <c r="A1446">
        <v>4088200100</v>
      </c>
      <c r="B1446" s="1087">
        <v>2</v>
      </c>
      <c r="C1446" s="1087">
        <v>5</v>
      </c>
      <c r="D1446" s="1088">
        <v>2</v>
      </c>
      <c r="E1446" s="1087" t="s">
        <v>2418</v>
      </c>
      <c r="F1446" s="1087">
        <v>287</v>
      </c>
      <c r="G1446" s="1087" t="s">
        <v>711</v>
      </c>
      <c r="H1446" s="1089">
        <v>1</v>
      </c>
      <c r="I1446">
        <v>13403</v>
      </c>
      <c r="J1446">
        <v>1</v>
      </c>
      <c r="K1446">
        <v>2020</v>
      </c>
      <c r="L1446" s="1090">
        <v>1</v>
      </c>
      <c r="M1446" s="1090">
        <v>3</v>
      </c>
      <c r="N1446" t="s">
        <v>2420</v>
      </c>
      <c r="O1446">
        <v>13</v>
      </c>
      <c r="P1446">
        <v>0</v>
      </c>
      <c r="Q1446">
        <v>27502.5</v>
      </c>
      <c r="R1446">
        <v>27502.5</v>
      </c>
      <c r="S1446">
        <v>0</v>
      </c>
      <c r="T1446">
        <v>0</v>
      </c>
      <c r="U1446" s="1091">
        <v>0</v>
      </c>
      <c r="V1446" s="1091">
        <v>0</v>
      </c>
    </row>
    <row r="1447" spans="1:22" x14ac:dyDescent="0.25">
      <c r="A1447">
        <v>4088200100</v>
      </c>
      <c r="B1447" s="1087">
        <v>2</v>
      </c>
      <c r="C1447" s="1087">
        <v>5</v>
      </c>
      <c r="D1447" s="1088">
        <v>2</v>
      </c>
      <c r="E1447" s="1087" t="s">
        <v>2418</v>
      </c>
      <c r="F1447" s="1087">
        <v>287</v>
      </c>
      <c r="G1447" s="1087" t="s">
        <v>711</v>
      </c>
      <c r="H1447" s="1089">
        <v>1</v>
      </c>
      <c r="I1447">
        <v>13403</v>
      </c>
      <c r="J1447">
        <v>1</v>
      </c>
      <c r="K1447">
        <v>2020</v>
      </c>
      <c r="L1447" s="1090">
        <v>1</v>
      </c>
      <c r="M1447" s="1090">
        <v>3</v>
      </c>
      <c r="N1447" t="s">
        <v>2420</v>
      </c>
      <c r="O1447">
        <v>13</v>
      </c>
      <c r="P1447">
        <v>0</v>
      </c>
      <c r="Q1447">
        <v>0</v>
      </c>
      <c r="R1447">
        <v>0</v>
      </c>
      <c r="S1447">
        <v>0</v>
      </c>
      <c r="T1447">
        <v>0</v>
      </c>
      <c r="U1447" s="1091">
        <v>0</v>
      </c>
      <c r="V1447" s="1091">
        <v>0</v>
      </c>
    </row>
    <row r="1448" spans="1:22" x14ac:dyDescent="0.25">
      <c r="A1448">
        <v>4088200100</v>
      </c>
      <c r="B1448" s="1087">
        <v>2</v>
      </c>
      <c r="C1448" s="1087">
        <v>5</v>
      </c>
      <c r="D1448" s="1088">
        <v>2</v>
      </c>
      <c r="E1448" s="1087" t="s">
        <v>2418</v>
      </c>
      <c r="F1448" s="1087">
        <v>287</v>
      </c>
      <c r="G1448" s="1087" t="s">
        <v>711</v>
      </c>
      <c r="H1448" s="1089">
        <v>1</v>
      </c>
      <c r="I1448">
        <v>13403</v>
      </c>
      <c r="J1448">
        <v>1</v>
      </c>
      <c r="K1448">
        <v>2020</v>
      </c>
      <c r="L1448" s="1090">
        <v>1</v>
      </c>
      <c r="M1448" s="1090">
        <v>3</v>
      </c>
      <c r="N1448" t="s">
        <v>2420</v>
      </c>
      <c r="O1448">
        <v>13</v>
      </c>
      <c r="P1448">
        <v>0</v>
      </c>
      <c r="Q1448">
        <v>0</v>
      </c>
      <c r="R1448">
        <v>0</v>
      </c>
      <c r="S1448">
        <v>27502.5</v>
      </c>
      <c r="T1448">
        <v>27502.5</v>
      </c>
      <c r="U1448" s="1091">
        <v>0</v>
      </c>
      <c r="V1448" s="1091">
        <v>0</v>
      </c>
    </row>
    <row r="1449" spans="1:22" x14ac:dyDescent="0.25">
      <c r="A1449">
        <v>4088200100</v>
      </c>
      <c r="B1449" s="1087">
        <v>2</v>
      </c>
      <c r="C1449" s="1087">
        <v>5</v>
      </c>
      <c r="D1449" s="1088">
        <v>2</v>
      </c>
      <c r="E1449" s="1087" t="s">
        <v>2418</v>
      </c>
      <c r="F1449" s="1087">
        <v>287</v>
      </c>
      <c r="G1449" s="1087" t="s">
        <v>711</v>
      </c>
      <c r="H1449" s="1089">
        <v>1</v>
      </c>
      <c r="I1449">
        <v>13403</v>
      </c>
      <c r="J1449">
        <v>1</v>
      </c>
      <c r="K1449">
        <v>2020</v>
      </c>
      <c r="L1449" s="1090">
        <v>1</v>
      </c>
      <c r="M1449" s="1090">
        <v>3</v>
      </c>
      <c r="N1449" t="s">
        <v>2420</v>
      </c>
      <c r="O1449">
        <v>13</v>
      </c>
      <c r="P1449">
        <v>0</v>
      </c>
      <c r="Q1449">
        <v>0</v>
      </c>
      <c r="R1449">
        <v>0</v>
      </c>
      <c r="S1449">
        <v>0</v>
      </c>
      <c r="T1449">
        <v>0</v>
      </c>
      <c r="U1449" s="1091">
        <v>0</v>
      </c>
      <c r="V1449" s="1091">
        <v>0</v>
      </c>
    </row>
    <row r="1450" spans="1:22" x14ac:dyDescent="0.25">
      <c r="A1450">
        <v>4088200100</v>
      </c>
      <c r="B1450" s="1087">
        <v>2</v>
      </c>
      <c r="C1450" s="1087">
        <v>5</v>
      </c>
      <c r="D1450" s="1088">
        <v>2</v>
      </c>
      <c r="E1450" s="1087" t="s">
        <v>2418</v>
      </c>
      <c r="F1450" s="1087">
        <v>287</v>
      </c>
      <c r="G1450" s="1087" t="s">
        <v>711</v>
      </c>
      <c r="H1450" s="1089">
        <v>1</v>
      </c>
      <c r="I1450">
        <v>13403</v>
      </c>
      <c r="J1450">
        <v>1</v>
      </c>
      <c r="K1450">
        <v>2020</v>
      </c>
      <c r="L1450" s="1090">
        <v>1</v>
      </c>
      <c r="M1450" s="1090">
        <v>3</v>
      </c>
      <c r="N1450" t="s">
        <v>2420</v>
      </c>
      <c r="O1450">
        <v>13</v>
      </c>
      <c r="P1450">
        <v>0</v>
      </c>
      <c r="Q1450">
        <v>0</v>
      </c>
      <c r="R1450">
        <v>0</v>
      </c>
      <c r="S1450">
        <v>0</v>
      </c>
      <c r="T1450">
        <v>0</v>
      </c>
      <c r="U1450" s="1091">
        <v>0</v>
      </c>
      <c r="V1450" s="1091">
        <v>19380</v>
      </c>
    </row>
    <row r="1451" spans="1:22" x14ac:dyDescent="0.25">
      <c r="A1451">
        <v>4088200100</v>
      </c>
      <c r="B1451" s="1087">
        <v>2</v>
      </c>
      <c r="C1451" s="1087">
        <v>5</v>
      </c>
      <c r="D1451" s="1088">
        <v>2</v>
      </c>
      <c r="E1451" s="1087" t="s">
        <v>2418</v>
      </c>
      <c r="F1451" s="1087">
        <v>287</v>
      </c>
      <c r="G1451" s="1087" t="s">
        <v>711</v>
      </c>
      <c r="H1451" s="1089">
        <v>1</v>
      </c>
      <c r="I1451">
        <v>13403</v>
      </c>
      <c r="J1451">
        <v>1</v>
      </c>
      <c r="K1451">
        <v>2020</v>
      </c>
      <c r="L1451" s="1090">
        <v>1</v>
      </c>
      <c r="M1451" s="1090">
        <v>3</v>
      </c>
      <c r="N1451" t="s">
        <v>2420</v>
      </c>
      <c r="O1451">
        <v>13</v>
      </c>
      <c r="P1451">
        <v>0</v>
      </c>
      <c r="Q1451">
        <v>0</v>
      </c>
      <c r="R1451">
        <v>0</v>
      </c>
      <c r="S1451">
        <v>0</v>
      </c>
      <c r="T1451">
        <v>0</v>
      </c>
      <c r="U1451" s="1091">
        <v>19380</v>
      </c>
      <c r="V1451" s="1091">
        <v>0</v>
      </c>
    </row>
    <row r="1452" spans="1:22" x14ac:dyDescent="0.25">
      <c r="A1452">
        <v>4088200100</v>
      </c>
      <c r="B1452" s="1087">
        <v>2</v>
      </c>
      <c r="C1452" s="1087">
        <v>5</v>
      </c>
      <c r="D1452" s="1088">
        <v>2</v>
      </c>
      <c r="E1452" s="1087" t="s">
        <v>2418</v>
      </c>
      <c r="F1452" s="1087">
        <v>287</v>
      </c>
      <c r="G1452" s="1087" t="s">
        <v>711</v>
      </c>
      <c r="H1452" s="1089">
        <v>1</v>
      </c>
      <c r="I1452">
        <v>13403</v>
      </c>
      <c r="J1452">
        <v>1</v>
      </c>
      <c r="K1452">
        <v>2020</v>
      </c>
      <c r="L1452" s="1090">
        <v>1</v>
      </c>
      <c r="M1452" s="1090">
        <v>3</v>
      </c>
      <c r="N1452" t="s">
        <v>2420</v>
      </c>
      <c r="O1452">
        <v>13</v>
      </c>
      <c r="P1452">
        <v>0</v>
      </c>
      <c r="Q1452">
        <v>0</v>
      </c>
      <c r="R1452">
        <v>0</v>
      </c>
      <c r="S1452">
        <v>0</v>
      </c>
      <c r="T1452">
        <v>0</v>
      </c>
      <c r="U1452" s="1091">
        <v>0</v>
      </c>
      <c r="V1452" s="1091">
        <v>0</v>
      </c>
    </row>
    <row r="1453" spans="1:22" x14ac:dyDescent="0.25">
      <c r="A1453">
        <v>4088200100</v>
      </c>
      <c r="B1453" s="1087">
        <v>2</v>
      </c>
      <c r="C1453" s="1087">
        <v>5</v>
      </c>
      <c r="D1453" s="1088">
        <v>2</v>
      </c>
      <c r="E1453" s="1087" t="s">
        <v>2418</v>
      </c>
      <c r="F1453" s="1087">
        <v>287</v>
      </c>
      <c r="G1453" s="1087" t="s">
        <v>711</v>
      </c>
      <c r="H1453" s="1089">
        <v>1</v>
      </c>
      <c r="I1453">
        <v>13403</v>
      </c>
      <c r="J1453">
        <v>1</v>
      </c>
      <c r="K1453">
        <v>2020</v>
      </c>
      <c r="L1453" s="1090">
        <v>1</v>
      </c>
      <c r="M1453" s="1090">
        <v>3</v>
      </c>
      <c r="N1453" t="s">
        <v>2420</v>
      </c>
      <c r="O1453">
        <v>13</v>
      </c>
      <c r="P1453">
        <v>0</v>
      </c>
      <c r="Q1453">
        <v>0</v>
      </c>
      <c r="R1453">
        <v>0</v>
      </c>
      <c r="S1453">
        <v>0</v>
      </c>
      <c r="T1453">
        <v>0</v>
      </c>
      <c r="U1453" s="1091">
        <v>0</v>
      </c>
      <c r="V1453" s="1091">
        <v>0</v>
      </c>
    </row>
    <row r="1454" spans="1:22" x14ac:dyDescent="0.25">
      <c r="A1454">
        <v>4088200100</v>
      </c>
      <c r="B1454" s="1087">
        <v>2</v>
      </c>
      <c r="C1454" s="1087">
        <v>5</v>
      </c>
      <c r="D1454" s="1088">
        <v>2</v>
      </c>
      <c r="E1454" s="1087" t="s">
        <v>2418</v>
      </c>
      <c r="F1454" s="1087">
        <v>287</v>
      </c>
      <c r="G1454" s="1087" t="s">
        <v>711</v>
      </c>
      <c r="H1454" s="1089">
        <v>1</v>
      </c>
      <c r="I1454">
        <v>13403</v>
      </c>
      <c r="J1454">
        <v>1</v>
      </c>
      <c r="K1454">
        <v>2020</v>
      </c>
      <c r="L1454" s="1090">
        <v>1</v>
      </c>
      <c r="M1454" s="1090">
        <v>3</v>
      </c>
      <c r="N1454" t="s">
        <v>2420</v>
      </c>
      <c r="O1454">
        <v>13</v>
      </c>
      <c r="P1454">
        <v>0</v>
      </c>
      <c r="Q1454">
        <v>0</v>
      </c>
      <c r="R1454">
        <v>0</v>
      </c>
      <c r="S1454">
        <v>19380</v>
      </c>
      <c r="T1454">
        <v>19380</v>
      </c>
      <c r="U1454" s="1091">
        <v>0</v>
      </c>
      <c r="V1454" s="1091">
        <v>0</v>
      </c>
    </row>
    <row r="1455" spans="1:22" x14ac:dyDescent="0.25">
      <c r="A1455">
        <v>4088200100</v>
      </c>
      <c r="B1455" s="1087">
        <v>2</v>
      </c>
      <c r="C1455" s="1087">
        <v>5</v>
      </c>
      <c r="D1455" s="1088">
        <v>2</v>
      </c>
      <c r="E1455" s="1087" t="s">
        <v>2418</v>
      </c>
      <c r="F1455" s="1087">
        <v>287</v>
      </c>
      <c r="G1455" s="1087" t="s">
        <v>711</v>
      </c>
      <c r="H1455" s="1089">
        <v>1</v>
      </c>
      <c r="I1455">
        <v>13403</v>
      </c>
      <c r="J1455">
        <v>1</v>
      </c>
      <c r="K1455">
        <v>2020</v>
      </c>
      <c r="L1455" s="1090">
        <v>1</v>
      </c>
      <c r="M1455" s="1090">
        <v>3</v>
      </c>
      <c r="N1455" t="s">
        <v>2420</v>
      </c>
      <c r="O1455">
        <v>13</v>
      </c>
      <c r="P1455">
        <v>0</v>
      </c>
      <c r="Q1455">
        <v>19380</v>
      </c>
      <c r="R1455">
        <v>19380</v>
      </c>
      <c r="S1455">
        <v>0</v>
      </c>
      <c r="T1455">
        <v>0</v>
      </c>
      <c r="U1455" s="1091">
        <v>0</v>
      </c>
      <c r="V1455" s="1091">
        <v>0</v>
      </c>
    </row>
    <row r="1456" spans="1:22" x14ac:dyDescent="0.25">
      <c r="A1456">
        <v>4088200100</v>
      </c>
      <c r="B1456" s="1087">
        <v>2</v>
      </c>
      <c r="C1456" s="1087">
        <v>5</v>
      </c>
      <c r="D1456" s="1088">
        <v>2</v>
      </c>
      <c r="E1456" s="1087" t="s">
        <v>2418</v>
      </c>
      <c r="F1456" s="1087">
        <v>287</v>
      </c>
      <c r="G1456" s="1087" t="s">
        <v>711</v>
      </c>
      <c r="H1456" s="1089">
        <v>1</v>
      </c>
      <c r="I1456">
        <v>13403</v>
      </c>
      <c r="J1456">
        <v>1</v>
      </c>
      <c r="K1456">
        <v>2020</v>
      </c>
      <c r="L1456" s="1090">
        <v>1</v>
      </c>
      <c r="M1456" s="1090">
        <v>1</v>
      </c>
      <c r="N1456" t="s">
        <v>2421</v>
      </c>
      <c r="O1456">
        <v>13</v>
      </c>
      <c r="P1456">
        <v>185760.15</v>
      </c>
      <c r="Q1456">
        <v>0</v>
      </c>
      <c r="R1456">
        <v>185760.15</v>
      </c>
      <c r="S1456">
        <v>101670.94</v>
      </c>
      <c r="T1456">
        <v>101670.94</v>
      </c>
      <c r="U1456" s="1091">
        <v>101670.94</v>
      </c>
      <c r="V1456" s="1091">
        <v>101670.94</v>
      </c>
    </row>
    <row r="1457" spans="1:22" x14ac:dyDescent="0.25">
      <c r="A1457">
        <v>4088200100</v>
      </c>
      <c r="B1457" s="1087">
        <v>2</v>
      </c>
      <c r="C1457" s="1087">
        <v>5</v>
      </c>
      <c r="D1457" s="1088">
        <v>2</v>
      </c>
      <c r="E1457" s="1087" t="s">
        <v>2418</v>
      </c>
      <c r="F1457" s="1087">
        <v>287</v>
      </c>
      <c r="G1457" s="1087" t="s">
        <v>711</v>
      </c>
      <c r="H1457" s="1089">
        <v>1</v>
      </c>
      <c r="I1457">
        <v>14101</v>
      </c>
      <c r="J1457">
        <v>1</v>
      </c>
      <c r="K1457">
        <v>2020</v>
      </c>
      <c r="L1457" s="1090">
        <v>2</v>
      </c>
      <c r="M1457" s="1090">
        <v>2</v>
      </c>
      <c r="N1457" t="s">
        <v>2419</v>
      </c>
      <c r="O1457">
        <v>13</v>
      </c>
      <c r="P1457">
        <v>35404.379999999997</v>
      </c>
      <c r="Q1457">
        <v>20000</v>
      </c>
      <c r="R1457">
        <v>55404.38</v>
      </c>
      <c r="S1457">
        <v>48335.64</v>
      </c>
      <c r="T1457">
        <v>48335.64</v>
      </c>
      <c r="U1457" s="1091">
        <v>37470.019999999997</v>
      </c>
      <c r="V1457" s="1091">
        <v>37470.019999999997</v>
      </c>
    </row>
    <row r="1458" spans="1:22" x14ac:dyDescent="0.25">
      <c r="A1458">
        <v>4088200100</v>
      </c>
      <c r="B1458" s="1087">
        <v>2</v>
      </c>
      <c r="C1458" s="1087">
        <v>5</v>
      </c>
      <c r="D1458" s="1088">
        <v>2</v>
      </c>
      <c r="E1458" s="1087" t="s">
        <v>2418</v>
      </c>
      <c r="F1458" s="1087">
        <v>287</v>
      </c>
      <c r="G1458" s="1087" t="s">
        <v>711</v>
      </c>
      <c r="H1458" s="1089">
        <v>1</v>
      </c>
      <c r="I1458">
        <v>14101</v>
      </c>
      <c r="J1458">
        <v>1</v>
      </c>
      <c r="K1458">
        <v>2020</v>
      </c>
      <c r="L1458" s="1090">
        <v>2</v>
      </c>
      <c r="M1458" s="1090">
        <v>2</v>
      </c>
      <c r="N1458" t="s">
        <v>2419</v>
      </c>
      <c r="O1458">
        <v>13</v>
      </c>
      <c r="P1458">
        <v>140075.45000000001</v>
      </c>
      <c r="Q1458">
        <v>20000</v>
      </c>
      <c r="R1458">
        <v>160075.45000000001</v>
      </c>
      <c r="S1458">
        <v>150150.38</v>
      </c>
      <c r="T1458">
        <v>150150.38</v>
      </c>
      <c r="U1458" s="1091">
        <v>115592</v>
      </c>
      <c r="V1458" s="1091">
        <v>115592</v>
      </c>
    </row>
    <row r="1459" spans="1:22" x14ac:dyDescent="0.25">
      <c r="A1459">
        <v>4088200100</v>
      </c>
      <c r="B1459" s="1087">
        <v>2</v>
      </c>
      <c r="C1459" s="1087">
        <v>5</v>
      </c>
      <c r="D1459" s="1088">
        <v>2</v>
      </c>
      <c r="E1459" s="1087" t="s">
        <v>2418</v>
      </c>
      <c r="F1459" s="1087">
        <v>287</v>
      </c>
      <c r="G1459" s="1087" t="s">
        <v>711</v>
      </c>
      <c r="H1459" s="1089">
        <v>1</v>
      </c>
      <c r="I1459">
        <v>14101</v>
      </c>
      <c r="J1459">
        <v>1</v>
      </c>
      <c r="K1459">
        <v>2020</v>
      </c>
      <c r="L1459" s="1090">
        <v>2</v>
      </c>
      <c r="M1459" s="1090">
        <v>2</v>
      </c>
      <c r="N1459" t="s">
        <v>2419</v>
      </c>
      <c r="O1459">
        <v>13</v>
      </c>
      <c r="P1459">
        <v>116791.47</v>
      </c>
      <c r="Q1459">
        <v>124000</v>
      </c>
      <c r="R1459">
        <v>240791.47</v>
      </c>
      <c r="S1459">
        <v>220220.16</v>
      </c>
      <c r="T1459">
        <v>220220.16</v>
      </c>
      <c r="U1459" s="1091">
        <v>168350.36</v>
      </c>
      <c r="V1459" s="1091">
        <v>168350.36</v>
      </c>
    </row>
    <row r="1460" spans="1:22" x14ac:dyDescent="0.25">
      <c r="A1460">
        <v>4088200100</v>
      </c>
      <c r="B1460" s="1087">
        <v>2</v>
      </c>
      <c r="C1460" s="1087">
        <v>5</v>
      </c>
      <c r="D1460" s="1088">
        <v>2</v>
      </c>
      <c r="E1460" s="1087" t="s">
        <v>2418</v>
      </c>
      <c r="F1460" s="1087">
        <v>287</v>
      </c>
      <c r="G1460" s="1087" t="s">
        <v>711</v>
      </c>
      <c r="H1460" s="1089">
        <v>1</v>
      </c>
      <c r="I1460">
        <v>14101</v>
      </c>
      <c r="J1460">
        <v>1</v>
      </c>
      <c r="K1460">
        <v>2020</v>
      </c>
      <c r="L1460" s="1090">
        <v>2</v>
      </c>
      <c r="M1460" s="1090">
        <v>2</v>
      </c>
      <c r="N1460" t="s">
        <v>2419</v>
      </c>
      <c r="O1460">
        <v>13</v>
      </c>
      <c r="P1460">
        <v>122370.75</v>
      </c>
      <c r="Q1460">
        <v>0</v>
      </c>
      <c r="R1460">
        <v>122370.75</v>
      </c>
      <c r="S1460">
        <v>111230.94</v>
      </c>
      <c r="T1460">
        <v>111230.94</v>
      </c>
      <c r="U1460" s="1091">
        <v>85974.76</v>
      </c>
      <c r="V1460" s="1091">
        <v>85974.76</v>
      </c>
    </row>
    <row r="1461" spans="1:22" x14ac:dyDescent="0.25">
      <c r="A1461">
        <v>4088200100</v>
      </c>
      <c r="B1461" s="1087">
        <v>2</v>
      </c>
      <c r="C1461" s="1087">
        <v>5</v>
      </c>
      <c r="D1461" s="1088">
        <v>2</v>
      </c>
      <c r="E1461" s="1087" t="s">
        <v>2418</v>
      </c>
      <c r="F1461" s="1087">
        <v>287</v>
      </c>
      <c r="G1461" s="1087" t="s">
        <v>711</v>
      </c>
      <c r="H1461" s="1089">
        <v>1</v>
      </c>
      <c r="I1461">
        <v>14101</v>
      </c>
      <c r="J1461">
        <v>1</v>
      </c>
      <c r="K1461">
        <v>2020</v>
      </c>
      <c r="L1461" s="1090">
        <v>2</v>
      </c>
      <c r="M1461" s="1090">
        <v>2</v>
      </c>
      <c r="N1461" t="s">
        <v>2419</v>
      </c>
      <c r="O1461">
        <v>13</v>
      </c>
      <c r="P1461">
        <v>75367.81</v>
      </c>
      <c r="Q1461">
        <v>0</v>
      </c>
      <c r="R1461">
        <v>75367.81</v>
      </c>
      <c r="S1461">
        <v>57968.13</v>
      </c>
      <c r="T1461">
        <v>57968.13</v>
      </c>
      <c r="U1461" s="1091">
        <v>45042.44</v>
      </c>
      <c r="V1461" s="1091">
        <v>45042.44</v>
      </c>
    </row>
    <row r="1462" spans="1:22" x14ac:dyDescent="0.25">
      <c r="A1462">
        <v>4088200100</v>
      </c>
      <c r="B1462" s="1087">
        <v>2</v>
      </c>
      <c r="C1462" s="1087">
        <v>5</v>
      </c>
      <c r="D1462" s="1088">
        <v>2</v>
      </c>
      <c r="E1462" s="1087" t="s">
        <v>2418</v>
      </c>
      <c r="F1462" s="1087">
        <v>287</v>
      </c>
      <c r="G1462" s="1087" t="s">
        <v>711</v>
      </c>
      <c r="H1462" s="1089">
        <v>1</v>
      </c>
      <c r="I1462">
        <v>14101</v>
      </c>
      <c r="J1462">
        <v>1</v>
      </c>
      <c r="K1462">
        <v>2020</v>
      </c>
      <c r="L1462" s="1090">
        <v>2</v>
      </c>
      <c r="M1462" s="1090">
        <v>2</v>
      </c>
      <c r="N1462" t="s">
        <v>2419</v>
      </c>
      <c r="O1462">
        <v>13</v>
      </c>
      <c r="P1462">
        <v>280560.37</v>
      </c>
      <c r="Q1462">
        <v>0</v>
      </c>
      <c r="R1462">
        <v>280560.37</v>
      </c>
      <c r="S1462">
        <v>244532.12</v>
      </c>
      <c r="T1462">
        <v>244532.12</v>
      </c>
      <c r="U1462" s="1091">
        <v>188334.36</v>
      </c>
      <c r="V1462" s="1091">
        <v>188334.36</v>
      </c>
    </row>
    <row r="1463" spans="1:22" x14ac:dyDescent="0.25">
      <c r="A1463">
        <v>4088200100</v>
      </c>
      <c r="B1463" s="1087">
        <v>2</v>
      </c>
      <c r="C1463" s="1087">
        <v>5</v>
      </c>
      <c r="D1463" s="1088">
        <v>2</v>
      </c>
      <c r="E1463" s="1087" t="s">
        <v>2418</v>
      </c>
      <c r="F1463" s="1087">
        <v>287</v>
      </c>
      <c r="G1463" s="1087" t="s">
        <v>711</v>
      </c>
      <c r="H1463" s="1089">
        <v>1</v>
      </c>
      <c r="I1463">
        <v>14103</v>
      </c>
      <c r="J1463">
        <v>1</v>
      </c>
      <c r="K1463">
        <v>2020</v>
      </c>
      <c r="L1463" s="1090">
        <v>2</v>
      </c>
      <c r="M1463" s="1090">
        <v>2</v>
      </c>
      <c r="N1463" t="s">
        <v>2419</v>
      </c>
      <c r="O1463">
        <v>13</v>
      </c>
      <c r="P1463">
        <v>200.31</v>
      </c>
      <c r="Q1463">
        <v>0</v>
      </c>
      <c r="R1463">
        <v>200.31</v>
      </c>
      <c r="S1463">
        <v>148.93</v>
      </c>
      <c r="T1463">
        <v>148.93</v>
      </c>
      <c r="U1463" s="1091">
        <v>115.21</v>
      </c>
      <c r="V1463" s="1091">
        <v>115.21</v>
      </c>
    </row>
    <row r="1464" spans="1:22" x14ac:dyDescent="0.25">
      <c r="A1464">
        <v>4088200100</v>
      </c>
      <c r="B1464" s="1087">
        <v>2</v>
      </c>
      <c r="C1464" s="1087">
        <v>5</v>
      </c>
      <c r="D1464" s="1088">
        <v>2</v>
      </c>
      <c r="E1464" s="1087" t="s">
        <v>2418</v>
      </c>
      <c r="F1464" s="1087">
        <v>287</v>
      </c>
      <c r="G1464" s="1087" t="s">
        <v>711</v>
      </c>
      <c r="H1464" s="1089">
        <v>1</v>
      </c>
      <c r="I1464">
        <v>14103</v>
      </c>
      <c r="J1464">
        <v>1</v>
      </c>
      <c r="K1464">
        <v>2020</v>
      </c>
      <c r="L1464" s="1090">
        <v>2</v>
      </c>
      <c r="M1464" s="1090">
        <v>2</v>
      </c>
      <c r="N1464" t="s">
        <v>2419</v>
      </c>
      <c r="O1464">
        <v>13</v>
      </c>
      <c r="P1464">
        <v>269.64999999999998</v>
      </c>
      <c r="Q1464">
        <v>35</v>
      </c>
      <c r="R1464">
        <v>304.64999999999998</v>
      </c>
      <c r="S1464">
        <v>289.43</v>
      </c>
      <c r="T1464">
        <v>289.43</v>
      </c>
      <c r="U1464" s="1091">
        <v>221.99</v>
      </c>
      <c r="V1464" s="1091">
        <v>221.99</v>
      </c>
    </row>
    <row r="1465" spans="1:22" x14ac:dyDescent="0.25">
      <c r="A1465">
        <v>4088200100</v>
      </c>
      <c r="B1465" s="1087">
        <v>2</v>
      </c>
      <c r="C1465" s="1087">
        <v>5</v>
      </c>
      <c r="D1465" s="1088">
        <v>2</v>
      </c>
      <c r="E1465" s="1087" t="s">
        <v>2418</v>
      </c>
      <c r="F1465" s="1087">
        <v>287</v>
      </c>
      <c r="G1465" s="1087" t="s">
        <v>711</v>
      </c>
      <c r="H1465" s="1089">
        <v>1</v>
      </c>
      <c r="I1465">
        <v>14103</v>
      </c>
      <c r="J1465">
        <v>1</v>
      </c>
      <c r="K1465">
        <v>2020</v>
      </c>
      <c r="L1465" s="1090">
        <v>2</v>
      </c>
      <c r="M1465" s="1090">
        <v>2</v>
      </c>
      <c r="N1465" t="s">
        <v>2419</v>
      </c>
      <c r="O1465">
        <v>13</v>
      </c>
      <c r="P1465">
        <v>703.64</v>
      </c>
      <c r="Q1465">
        <v>-50</v>
      </c>
      <c r="R1465">
        <v>653.64</v>
      </c>
      <c r="S1465">
        <v>635.05999999999995</v>
      </c>
      <c r="T1465">
        <v>635.05999999999995</v>
      </c>
      <c r="U1465" s="1091">
        <v>488.94</v>
      </c>
      <c r="V1465" s="1091">
        <v>488.94</v>
      </c>
    </row>
    <row r="1466" spans="1:22" x14ac:dyDescent="0.25">
      <c r="A1466">
        <v>4088200100</v>
      </c>
      <c r="B1466" s="1087">
        <v>2</v>
      </c>
      <c r="C1466" s="1087">
        <v>5</v>
      </c>
      <c r="D1466" s="1088">
        <v>2</v>
      </c>
      <c r="E1466" s="1087" t="s">
        <v>2418</v>
      </c>
      <c r="F1466" s="1087">
        <v>287</v>
      </c>
      <c r="G1466" s="1087" t="s">
        <v>711</v>
      </c>
      <c r="H1466" s="1089">
        <v>1</v>
      </c>
      <c r="I1466">
        <v>14103</v>
      </c>
      <c r="J1466">
        <v>1</v>
      </c>
      <c r="K1466">
        <v>2020</v>
      </c>
      <c r="L1466" s="1090">
        <v>2</v>
      </c>
      <c r="M1466" s="1090">
        <v>2</v>
      </c>
      <c r="N1466" t="s">
        <v>2419</v>
      </c>
      <c r="O1466">
        <v>13</v>
      </c>
      <c r="P1466">
        <v>225.98</v>
      </c>
      <c r="Q1466">
        <v>302</v>
      </c>
      <c r="R1466">
        <v>527.98</v>
      </c>
      <c r="S1466">
        <v>525</v>
      </c>
      <c r="T1466">
        <v>525</v>
      </c>
      <c r="U1466" s="1091">
        <v>401.36</v>
      </c>
      <c r="V1466" s="1091">
        <v>401.36</v>
      </c>
    </row>
    <row r="1467" spans="1:22" x14ac:dyDescent="0.25">
      <c r="A1467">
        <v>4088200100</v>
      </c>
      <c r="B1467" s="1087">
        <v>2</v>
      </c>
      <c r="C1467" s="1087">
        <v>5</v>
      </c>
      <c r="D1467" s="1088">
        <v>2</v>
      </c>
      <c r="E1467" s="1087" t="s">
        <v>2418</v>
      </c>
      <c r="F1467" s="1087">
        <v>287</v>
      </c>
      <c r="G1467" s="1087" t="s">
        <v>711</v>
      </c>
      <c r="H1467" s="1089">
        <v>1</v>
      </c>
      <c r="I1467">
        <v>14103</v>
      </c>
      <c r="J1467">
        <v>1</v>
      </c>
      <c r="K1467">
        <v>2020</v>
      </c>
      <c r="L1467" s="1090">
        <v>2</v>
      </c>
      <c r="M1467" s="1090">
        <v>2</v>
      </c>
      <c r="N1467" t="s">
        <v>2419</v>
      </c>
      <c r="O1467">
        <v>13</v>
      </c>
      <c r="P1467">
        <v>56.5</v>
      </c>
      <c r="Q1467">
        <v>70</v>
      </c>
      <c r="R1467">
        <v>126.5</v>
      </c>
      <c r="S1467">
        <v>101.16</v>
      </c>
      <c r="T1467">
        <v>101.16</v>
      </c>
      <c r="U1467" s="1091">
        <v>78.680000000000007</v>
      </c>
      <c r="V1467" s="1091">
        <v>78.680000000000007</v>
      </c>
    </row>
    <row r="1468" spans="1:22" x14ac:dyDescent="0.25">
      <c r="A1468">
        <v>4088200100</v>
      </c>
      <c r="B1468" s="1087">
        <v>2</v>
      </c>
      <c r="C1468" s="1087">
        <v>5</v>
      </c>
      <c r="D1468" s="1088">
        <v>2</v>
      </c>
      <c r="E1468" s="1087" t="s">
        <v>2418</v>
      </c>
      <c r="F1468" s="1087">
        <v>287</v>
      </c>
      <c r="G1468" s="1087" t="s">
        <v>711</v>
      </c>
      <c r="H1468" s="1089">
        <v>1</v>
      </c>
      <c r="I1468">
        <v>14103</v>
      </c>
      <c r="J1468">
        <v>1</v>
      </c>
      <c r="K1468">
        <v>2020</v>
      </c>
      <c r="L1468" s="1090">
        <v>2</v>
      </c>
      <c r="M1468" s="1090">
        <v>2</v>
      </c>
      <c r="N1468" t="s">
        <v>2419</v>
      </c>
      <c r="O1468">
        <v>13</v>
      </c>
      <c r="P1468">
        <v>310.70999999999998</v>
      </c>
      <c r="Q1468">
        <v>90</v>
      </c>
      <c r="R1468">
        <v>400.71</v>
      </c>
      <c r="S1468">
        <v>390.59</v>
      </c>
      <c r="T1468">
        <v>390.59</v>
      </c>
      <c r="U1468" s="1091">
        <v>300.67</v>
      </c>
      <c r="V1468" s="1091">
        <v>300.67</v>
      </c>
    </row>
    <row r="1469" spans="1:22" x14ac:dyDescent="0.25">
      <c r="A1469">
        <v>4088200100</v>
      </c>
      <c r="B1469" s="1087">
        <v>2</v>
      </c>
      <c r="C1469" s="1087">
        <v>5</v>
      </c>
      <c r="D1469" s="1088">
        <v>2</v>
      </c>
      <c r="E1469" s="1087" t="s">
        <v>2418</v>
      </c>
      <c r="F1469" s="1087">
        <v>287</v>
      </c>
      <c r="G1469" s="1087" t="s">
        <v>711</v>
      </c>
      <c r="H1469" s="1089">
        <v>1</v>
      </c>
      <c r="I1469">
        <v>14104</v>
      </c>
      <c r="J1469">
        <v>1</v>
      </c>
      <c r="K1469">
        <v>2020</v>
      </c>
      <c r="L1469" s="1090">
        <v>2</v>
      </c>
      <c r="M1469" s="1090">
        <v>2</v>
      </c>
      <c r="N1469" t="s">
        <v>2419</v>
      </c>
      <c r="O1469">
        <v>13</v>
      </c>
      <c r="P1469">
        <v>3960.09</v>
      </c>
      <c r="Q1469">
        <v>0</v>
      </c>
      <c r="R1469">
        <v>3960.09</v>
      </c>
      <c r="S1469">
        <v>3051.32</v>
      </c>
      <c r="T1469">
        <v>3051.32</v>
      </c>
      <c r="U1469" s="1091">
        <v>2371.0100000000002</v>
      </c>
      <c r="V1469" s="1091">
        <v>2371.0100000000002</v>
      </c>
    </row>
    <row r="1470" spans="1:22" x14ac:dyDescent="0.25">
      <c r="A1470">
        <v>4088200100</v>
      </c>
      <c r="B1470" s="1087">
        <v>2</v>
      </c>
      <c r="C1470" s="1087">
        <v>5</v>
      </c>
      <c r="D1470" s="1088">
        <v>2</v>
      </c>
      <c r="E1470" s="1087" t="s">
        <v>2418</v>
      </c>
      <c r="F1470" s="1087">
        <v>287</v>
      </c>
      <c r="G1470" s="1087" t="s">
        <v>711</v>
      </c>
      <c r="H1470" s="1089">
        <v>1</v>
      </c>
      <c r="I1470">
        <v>14104</v>
      </c>
      <c r="J1470">
        <v>1</v>
      </c>
      <c r="K1470">
        <v>2020</v>
      </c>
      <c r="L1470" s="1090">
        <v>2</v>
      </c>
      <c r="M1470" s="1090">
        <v>2</v>
      </c>
      <c r="N1470" t="s">
        <v>2419</v>
      </c>
      <c r="O1470">
        <v>13</v>
      </c>
      <c r="P1470">
        <v>14741.68</v>
      </c>
      <c r="Q1470">
        <v>-1370</v>
      </c>
      <c r="R1470">
        <v>13371.68</v>
      </c>
      <c r="S1470">
        <v>12870.35</v>
      </c>
      <c r="T1470">
        <v>12870.35</v>
      </c>
      <c r="U1470" s="1091">
        <v>9912.52</v>
      </c>
      <c r="V1470" s="1091">
        <v>9912.52</v>
      </c>
    </row>
    <row r="1471" spans="1:22" x14ac:dyDescent="0.25">
      <c r="A1471">
        <v>4088200100</v>
      </c>
      <c r="B1471" s="1087">
        <v>2</v>
      </c>
      <c r="C1471" s="1087">
        <v>5</v>
      </c>
      <c r="D1471" s="1088">
        <v>2</v>
      </c>
      <c r="E1471" s="1087" t="s">
        <v>2418</v>
      </c>
      <c r="F1471" s="1087">
        <v>287</v>
      </c>
      <c r="G1471" s="1087" t="s">
        <v>711</v>
      </c>
      <c r="H1471" s="1089">
        <v>1</v>
      </c>
      <c r="I1471">
        <v>14104</v>
      </c>
      <c r="J1471">
        <v>1</v>
      </c>
      <c r="K1471">
        <v>2020</v>
      </c>
      <c r="L1471" s="1090">
        <v>2</v>
      </c>
      <c r="M1471" s="1090">
        <v>2</v>
      </c>
      <c r="N1471" t="s">
        <v>2419</v>
      </c>
      <c r="O1471">
        <v>13</v>
      </c>
      <c r="P1471">
        <v>6136.46</v>
      </c>
      <c r="Q1471">
        <v>6250</v>
      </c>
      <c r="R1471">
        <v>12386.46</v>
      </c>
      <c r="S1471">
        <v>11590.45</v>
      </c>
      <c r="T1471">
        <v>11590.45</v>
      </c>
      <c r="U1471" s="1091">
        <v>8860.48</v>
      </c>
      <c r="V1471" s="1091">
        <v>8860.48</v>
      </c>
    </row>
    <row r="1472" spans="1:22" x14ac:dyDescent="0.25">
      <c r="A1472">
        <v>4088200100</v>
      </c>
      <c r="B1472" s="1087">
        <v>2</v>
      </c>
      <c r="C1472" s="1087">
        <v>5</v>
      </c>
      <c r="D1472" s="1088">
        <v>2</v>
      </c>
      <c r="E1472" s="1087" t="s">
        <v>2418</v>
      </c>
      <c r="F1472" s="1087">
        <v>287</v>
      </c>
      <c r="G1472" s="1087" t="s">
        <v>711</v>
      </c>
      <c r="H1472" s="1089">
        <v>1</v>
      </c>
      <c r="I1472">
        <v>14104</v>
      </c>
      <c r="J1472">
        <v>1</v>
      </c>
      <c r="K1472">
        <v>2020</v>
      </c>
      <c r="L1472" s="1090">
        <v>2</v>
      </c>
      <c r="M1472" s="1090">
        <v>2</v>
      </c>
      <c r="N1472" t="s">
        <v>2419</v>
      </c>
      <c r="O1472">
        <v>13</v>
      </c>
      <c r="P1472">
        <v>6429.6</v>
      </c>
      <c r="Q1472">
        <v>0</v>
      </c>
      <c r="R1472">
        <v>6429.6</v>
      </c>
      <c r="S1472">
        <v>5853.73</v>
      </c>
      <c r="T1472">
        <v>5853.73</v>
      </c>
      <c r="U1472" s="1091">
        <v>4524.49</v>
      </c>
      <c r="V1472" s="1091">
        <v>4524.49</v>
      </c>
    </row>
    <row r="1473" spans="1:22" x14ac:dyDescent="0.25">
      <c r="A1473">
        <v>4088200100</v>
      </c>
      <c r="B1473" s="1087">
        <v>2</v>
      </c>
      <c r="C1473" s="1087">
        <v>5</v>
      </c>
      <c r="D1473" s="1088">
        <v>2</v>
      </c>
      <c r="E1473" s="1087" t="s">
        <v>2418</v>
      </c>
      <c r="F1473" s="1087">
        <v>287</v>
      </c>
      <c r="G1473" s="1087" t="s">
        <v>711</v>
      </c>
      <c r="H1473" s="1089">
        <v>1</v>
      </c>
      <c r="I1473">
        <v>14104</v>
      </c>
      <c r="J1473">
        <v>1</v>
      </c>
      <c r="K1473">
        <v>2020</v>
      </c>
      <c r="L1473" s="1090">
        <v>2</v>
      </c>
      <c r="M1473" s="1090">
        <v>2</v>
      </c>
      <c r="N1473" t="s">
        <v>2419</v>
      </c>
      <c r="O1473">
        <v>13</v>
      </c>
      <c r="P1473">
        <v>1860.19</v>
      </c>
      <c r="Q1473">
        <v>785</v>
      </c>
      <c r="R1473">
        <v>2645.19</v>
      </c>
      <c r="S1473">
        <v>2544</v>
      </c>
      <c r="T1473">
        <v>2544</v>
      </c>
      <c r="U1473" s="1091">
        <v>1972.12</v>
      </c>
      <c r="V1473" s="1091">
        <v>1972.12</v>
      </c>
    </row>
    <row r="1474" spans="1:22" x14ac:dyDescent="0.25">
      <c r="A1474">
        <v>4088200100</v>
      </c>
      <c r="B1474" s="1087">
        <v>2</v>
      </c>
      <c r="C1474" s="1087">
        <v>5</v>
      </c>
      <c r="D1474" s="1088">
        <v>2</v>
      </c>
      <c r="E1474" s="1087" t="s">
        <v>2418</v>
      </c>
      <c r="F1474" s="1087">
        <v>287</v>
      </c>
      <c r="G1474" s="1087" t="s">
        <v>711</v>
      </c>
      <c r="H1474" s="1089">
        <v>1</v>
      </c>
      <c r="I1474">
        <v>14104</v>
      </c>
      <c r="J1474">
        <v>1</v>
      </c>
      <c r="K1474">
        <v>2020</v>
      </c>
      <c r="L1474" s="1090">
        <v>2</v>
      </c>
      <c r="M1474" s="1090">
        <v>2</v>
      </c>
      <c r="N1474" t="s">
        <v>2419</v>
      </c>
      <c r="O1474">
        <v>13</v>
      </c>
      <c r="P1474">
        <v>7359.98</v>
      </c>
      <c r="Q1474">
        <v>920</v>
      </c>
      <c r="R1474">
        <v>8279.98</v>
      </c>
      <c r="S1474">
        <v>7902.7</v>
      </c>
      <c r="T1474">
        <v>7902.7</v>
      </c>
      <c r="U1474" s="1091">
        <v>6083.82</v>
      </c>
      <c r="V1474" s="1091">
        <v>6083.82</v>
      </c>
    </row>
    <row r="1475" spans="1:22" x14ac:dyDescent="0.25">
      <c r="A1475">
        <v>4088200100</v>
      </c>
      <c r="B1475" s="1087">
        <v>2</v>
      </c>
      <c r="C1475" s="1087">
        <v>5</v>
      </c>
      <c r="D1475" s="1088">
        <v>2</v>
      </c>
      <c r="E1475" s="1087" t="s">
        <v>2418</v>
      </c>
      <c r="F1475" s="1087">
        <v>287</v>
      </c>
      <c r="G1475" s="1087" t="s">
        <v>711</v>
      </c>
      <c r="H1475" s="1089">
        <v>1</v>
      </c>
      <c r="I1475">
        <v>14105</v>
      </c>
      <c r="J1475">
        <v>1</v>
      </c>
      <c r="K1475">
        <v>2020</v>
      </c>
      <c r="L1475" s="1090">
        <v>1</v>
      </c>
      <c r="M1475" s="1090">
        <v>1</v>
      </c>
      <c r="N1475" t="s">
        <v>2421</v>
      </c>
      <c r="O1475">
        <v>13</v>
      </c>
      <c r="P1475">
        <v>6390.91</v>
      </c>
      <c r="Q1475">
        <v>0</v>
      </c>
      <c r="R1475">
        <v>6390.91</v>
      </c>
      <c r="S1475">
        <v>5854.13</v>
      </c>
      <c r="T1475">
        <v>5854.13</v>
      </c>
      <c r="U1475" s="1091">
        <v>4524.8900000000003</v>
      </c>
      <c r="V1475" s="1091">
        <v>4524.8900000000003</v>
      </c>
    </row>
    <row r="1476" spans="1:22" x14ac:dyDescent="0.25">
      <c r="A1476">
        <v>4088200100</v>
      </c>
      <c r="B1476" s="1087">
        <v>2</v>
      </c>
      <c r="C1476" s="1087">
        <v>5</v>
      </c>
      <c r="D1476" s="1088">
        <v>2</v>
      </c>
      <c r="E1476" s="1087" t="s">
        <v>2418</v>
      </c>
      <c r="F1476" s="1087">
        <v>287</v>
      </c>
      <c r="G1476" s="1087" t="s">
        <v>711</v>
      </c>
      <c r="H1476" s="1089">
        <v>1</v>
      </c>
      <c r="I1476">
        <v>14105</v>
      </c>
      <c r="J1476">
        <v>1</v>
      </c>
      <c r="K1476">
        <v>2020</v>
      </c>
      <c r="L1476" s="1090">
        <v>1</v>
      </c>
      <c r="M1476" s="1090">
        <v>1</v>
      </c>
      <c r="N1476" t="s">
        <v>2421</v>
      </c>
      <c r="O1476">
        <v>13</v>
      </c>
      <c r="P1476">
        <v>3936.26</v>
      </c>
      <c r="Q1476">
        <v>0</v>
      </c>
      <c r="R1476">
        <v>3936.26</v>
      </c>
      <c r="S1476">
        <v>3051</v>
      </c>
      <c r="T1476">
        <v>3051</v>
      </c>
      <c r="U1476" s="1091">
        <v>2370.69</v>
      </c>
      <c r="V1476" s="1091">
        <v>2370.69</v>
      </c>
    </row>
    <row r="1477" spans="1:22" x14ac:dyDescent="0.25">
      <c r="A1477">
        <v>4088200100</v>
      </c>
      <c r="B1477" s="1087">
        <v>2</v>
      </c>
      <c r="C1477" s="1087">
        <v>5</v>
      </c>
      <c r="D1477" s="1088">
        <v>2</v>
      </c>
      <c r="E1477" s="1087" t="s">
        <v>2418</v>
      </c>
      <c r="F1477" s="1087">
        <v>287</v>
      </c>
      <c r="G1477" s="1087" t="s">
        <v>711</v>
      </c>
      <c r="H1477" s="1089">
        <v>1</v>
      </c>
      <c r="I1477">
        <v>14105</v>
      </c>
      <c r="J1477">
        <v>1</v>
      </c>
      <c r="K1477">
        <v>2020</v>
      </c>
      <c r="L1477" s="1090">
        <v>1</v>
      </c>
      <c r="M1477" s="1090">
        <v>1</v>
      </c>
      <c r="N1477" t="s">
        <v>2421</v>
      </c>
      <c r="O1477">
        <v>13</v>
      </c>
      <c r="P1477">
        <v>1848.99</v>
      </c>
      <c r="Q1477">
        <v>805</v>
      </c>
      <c r="R1477">
        <v>2653.99</v>
      </c>
      <c r="S1477">
        <v>2544</v>
      </c>
      <c r="T1477">
        <v>2544</v>
      </c>
      <c r="U1477" s="1091">
        <v>1972.12</v>
      </c>
      <c r="V1477" s="1091">
        <v>1972.12</v>
      </c>
    </row>
    <row r="1478" spans="1:22" x14ac:dyDescent="0.25">
      <c r="A1478">
        <v>4088200100</v>
      </c>
      <c r="B1478" s="1087">
        <v>2</v>
      </c>
      <c r="C1478" s="1087">
        <v>5</v>
      </c>
      <c r="D1478" s="1088">
        <v>2</v>
      </c>
      <c r="E1478" s="1087" t="s">
        <v>2418</v>
      </c>
      <c r="F1478" s="1087">
        <v>287</v>
      </c>
      <c r="G1478" s="1087" t="s">
        <v>711</v>
      </c>
      <c r="H1478" s="1089">
        <v>1</v>
      </c>
      <c r="I1478">
        <v>14105</v>
      </c>
      <c r="J1478">
        <v>1</v>
      </c>
      <c r="K1478">
        <v>2020</v>
      </c>
      <c r="L1478" s="1090">
        <v>1</v>
      </c>
      <c r="M1478" s="1090">
        <v>1</v>
      </c>
      <c r="N1478" t="s">
        <v>2421</v>
      </c>
      <c r="O1478">
        <v>13</v>
      </c>
      <c r="P1478">
        <v>7315.69</v>
      </c>
      <c r="Q1478">
        <v>915</v>
      </c>
      <c r="R1478">
        <v>8230.69</v>
      </c>
      <c r="S1478">
        <v>7902.7</v>
      </c>
      <c r="T1478">
        <v>7902.7</v>
      </c>
      <c r="U1478" s="1091">
        <v>6083.82</v>
      </c>
      <c r="V1478" s="1091">
        <v>6083.82</v>
      </c>
    </row>
    <row r="1479" spans="1:22" x14ac:dyDescent="0.25">
      <c r="A1479">
        <v>4088200100</v>
      </c>
      <c r="B1479" s="1087">
        <v>2</v>
      </c>
      <c r="C1479" s="1087">
        <v>5</v>
      </c>
      <c r="D1479" s="1088">
        <v>2</v>
      </c>
      <c r="E1479" s="1087" t="s">
        <v>2418</v>
      </c>
      <c r="F1479" s="1087">
        <v>287</v>
      </c>
      <c r="G1479" s="1087" t="s">
        <v>711</v>
      </c>
      <c r="H1479" s="1089">
        <v>1</v>
      </c>
      <c r="I1479">
        <v>14105</v>
      </c>
      <c r="J1479">
        <v>1</v>
      </c>
      <c r="K1479">
        <v>2020</v>
      </c>
      <c r="L1479" s="1090">
        <v>1</v>
      </c>
      <c r="M1479" s="1090">
        <v>1</v>
      </c>
      <c r="N1479" t="s">
        <v>2421</v>
      </c>
      <c r="O1479">
        <v>13</v>
      </c>
      <c r="P1479">
        <v>14652.96</v>
      </c>
      <c r="Q1479">
        <v>-530</v>
      </c>
      <c r="R1479">
        <v>14122.96</v>
      </c>
      <c r="S1479">
        <v>12870.35</v>
      </c>
      <c r="T1479">
        <v>12870.35</v>
      </c>
      <c r="U1479" s="1091">
        <v>9912.52</v>
      </c>
      <c r="V1479" s="1091">
        <v>9912.52</v>
      </c>
    </row>
    <row r="1480" spans="1:22" x14ac:dyDescent="0.25">
      <c r="A1480">
        <v>4088200100</v>
      </c>
      <c r="B1480" s="1087">
        <v>2</v>
      </c>
      <c r="C1480" s="1087">
        <v>5</v>
      </c>
      <c r="D1480" s="1088">
        <v>2</v>
      </c>
      <c r="E1480" s="1087" t="s">
        <v>2418</v>
      </c>
      <c r="F1480" s="1087">
        <v>287</v>
      </c>
      <c r="G1480" s="1087" t="s">
        <v>711</v>
      </c>
      <c r="H1480" s="1089">
        <v>1</v>
      </c>
      <c r="I1480">
        <v>14105</v>
      </c>
      <c r="J1480">
        <v>1</v>
      </c>
      <c r="K1480">
        <v>2020</v>
      </c>
      <c r="L1480" s="1090">
        <v>1</v>
      </c>
      <c r="M1480" s="1090">
        <v>1</v>
      </c>
      <c r="N1480" t="s">
        <v>2421</v>
      </c>
      <c r="O1480">
        <v>13</v>
      </c>
      <c r="P1480">
        <v>6099.53</v>
      </c>
      <c r="Q1480">
        <v>5880</v>
      </c>
      <c r="R1480">
        <v>11979.53</v>
      </c>
      <c r="S1480">
        <v>11590.45</v>
      </c>
      <c r="T1480">
        <v>11590.45</v>
      </c>
      <c r="U1480" s="1091">
        <v>8860.48</v>
      </c>
      <c r="V1480" s="1091">
        <v>8860.48</v>
      </c>
    </row>
    <row r="1481" spans="1:22" x14ac:dyDescent="0.25">
      <c r="A1481">
        <v>4088200100</v>
      </c>
      <c r="B1481" s="1087">
        <v>2</v>
      </c>
      <c r="C1481" s="1087">
        <v>5</v>
      </c>
      <c r="D1481" s="1088">
        <v>2</v>
      </c>
      <c r="E1481" s="1087" t="s">
        <v>2418</v>
      </c>
      <c r="F1481" s="1087">
        <v>287</v>
      </c>
      <c r="G1481" s="1087" t="s">
        <v>711</v>
      </c>
      <c r="H1481" s="1089">
        <v>1</v>
      </c>
      <c r="I1481">
        <v>14106</v>
      </c>
      <c r="J1481">
        <v>1</v>
      </c>
      <c r="K1481">
        <v>2020</v>
      </c>
      <c r="L1481" s="1090">
        <v>2</v>
      </c>
      <c r="M1481" s="1090">
        <v>2</v>
      </c>
      <c r="N1481" t="s">
        <v>2419</v>
      </c>
      <c r="O1481">
        <v>13</v>
      </c>
      <c r="P1481">
        <v>9298.6299999999992</v>
      </c>
      <c r="Q1481">
        <v>3500</v>
      </c>
      <c r="R1481">
        <v>12798.63</v>
      </c>
      <c r="S1481">
        <v>12719.93</v>
      </c>
      <c r="T1481">
        <v>12719.93</v>
      </c>
      <c r="U1481" s="1091">
        <v>9860.5499999999993</v>
      </c>
      <c r="V1481" s="1091">
        <v>9860.5499999999993</v>
      </c>
    </row>
    <row r="1482" spans="1:22" x14ac:dyDescent="0.25">
      <c r="A1482">
        <v>4088200100</v>
      </c>
      <c r="B1482" s="1087">
        <v>2</v>
      </c>
      <c r="C1482" s="1087">
        <v>5</v>
      </c>
      <c r="D1482" s="1088">
        <v>2</v>
      </c>
      <c r="E1482" s="1087" t="s">
        <v>2418</v>
      </c>
      <c r="F1482" s="1087">
        <v>287</v>
      </c>
      <c r="G1482" s="1087" t="s">
        <v>711</v>
      </c>
      <c r="H1482" s="1089">
        <v>1</v>
      </c>
      <c r="I1482">
        <v>14106</v>
      </c>
      <c r="J1482">
        <v>1</v>
      </c>
      <c r="K1482">
        <v>2020</v>
      </c>
      <c r="L1482" s="1090">
        <v>1</v>
      </c>
      <c r="M1482" s="1090">
        <v>1</v>
      </c>
      <c r="N1482" t="s">
        <v>2421</v>
      </c>
      <c r="O1482">
        <v>13</v>
      </c>
      <c r="P1482">
        <v>71729.83</v>
      </c>
      <c r="Q1482">
        <v>0</v>
      </c>
      <c r="R1482">
        <v>71729.83</v>
      </c>
      <c r="S1482">
        <v>49561.69</v>
      </c>
      <c r="T1482">
        <v>49561.69</v>
      </c>
      <c r="U1482" s="1091">
        <v>49561.69</v>
      </c>
      <c r="V1482" s="1091">
        <v>49561.69</v>
      </c>
    </row>
    <row r="1483" spans="1:22" x14ac:dyDescent="0.25">
      <c r="A1483">
        <v>4088200100</v>
      </c>
      <c r="B1483" s="1087">
        <v>2</v>
      </c>
      <c r="C1483" s="1087">
        <v>5</v>
      </c>
      <c r="D1483" s="1088">
        <v>2</v>
      </c>
      <c r="E1483" s="1087" t="s">
        <v>2418</v>
      </c>
      <c r="F1483" s="1087">
        <v>287</v>
      </c>
      <c r="G1483" s="1087" t="s">
        <v>711</v>
      </c>
      <c r="H1483" s="1089">
        <v>1</v>
      </c>
      <c r="I1483">
        <v>14106</v>
      </c>
      <c r="J1483">
        <v>1</v>
      </c>
      <c r="K1483">
        <v>2020</v>
      </c>
      <c r="L1483" s="1090">
        <v>2</v>
      </c>
      <c r="M1483" s="1090">
        <v>2</v>
      </c>
      <c r="N1483" t="s">
        <v>2419</v>
      </c>
      <c r="O1483">
        <v>13</v>
      </c>
      <c r="P1483">
        <v>38747.29</v>
      </c>
      <c r="Q1483">
        <v>1125</v>
      </c>
      <c r="R1483">
        <v>39872.29</v>
      </c>
      <c r="S1483">
        <v>39513.269999999997</v>
      </c>
      <c r="T1483">
        <v>39513.269999999997</v>
      </c>
      <c r="U1483" s="1091">
        <v>30418.959999999999</v>
      </c>
      <c r="V1483" s="1091">
        <v>30418.959999999999</v>
      </c>
    </row>
    <row r="1484" spans="1:22" x14ac:dyDescent="0.25">
      <c r="A1484">
        <v>4088200100</v>
      </c>
      <c r="B1484" s="1087">
        <v>2</v>
      </c>
      <c r="C1484" s="1087">
        <v>5</v>
      </c>
      <c r="D1484" s="1088">
        <v>2</v>
      </c>
      <c r="E1484" s="1087" t="s">
        <v>2418</v>
      </c>
      <c r="F1484" s="1087">
        <v>287</v>
      </c>
      <c r="G1484" s="1087" t="s">
        <v>711</v>
      </c>
      <c r="H1484" s="1089">
        <v>1</v>
      </c>
      <c r="I1484">
        <v>14106</v>
      </c>
      <c r="J1484">
        <v>1</v>
      </c>
      <c r="K1484">
        <v>2020</v>
      </c>
      <c r="L1484" s="1090">
        <v>2</v>
      </c>
      <c r="M1484" s="1090">
        <v>2</v>
      </c>
      <c r="N1484" t="s">
        <v>2419</v>
      </c>
      <c r="O1484">
        <v>13</v>
      </c>
      <c r="P1484">
        <v>30674.15</v>
      </c>
      <c r="Q1484">
        <v>27875</v>
      </c>
      <c r="R1484">
        <v>58549.15</v>
      </c>
      <c r="S1484">
        <v>57952.69</v>
      </c>
      <c r="T1484">
        <v>57952.69</v>
      </c>
      <c r="U1484" s="1091">
        <v>44302.74</v>
      </c>
      <c r="V1484" s="1091">
        <v>44302.74</v>
      </c>
    </row>
    <row r="1485" spans="1:22" x14ac:dyDescent="0.25">
      <c r="A1485">
        <v>4088200100</v>
      </c>
      <c r="B1485" s="1087">
        <v>2</v>
      </c>
      <c r="C1485" s="1087">
        <v>5</v>
      </c>
      <c r="D1485" s="1088">
        <v>2</v>
      </c>
      <c r="E1485" s="1087" t="s">
        <v>2418</v>
      </c>
      <c r="F1485" s="1087">
        <v>287</v>
      </c>
      <c r="G1485" s="1087" t="s">
        <v>711</v>
      </c>
      <c r="H1485" s="1089">
        <v>1</v>
      </c>
      <c r="I1485">
        <v>14106</v>
      </c>
      <c r="J1485">
        <v>1</v>
      </c>
      <c r="K1485">
        <v>2020</v>
      </c>
      <c r="L1485" s="1090">
        <v>2</v>
      </c>
      <c r="M1485" s="1090">
        <v>2</v>
      </c>
      <c r="N1485" t="s">
        <v>2419</v>
      </c>
      <c r="O1485">
        <v>13</v>
      </c>
      <c r="P1485">
        <v>32139.5</v>
      </c>
      <c r="Q1485">
        <v>0</v>
      </c>
      <c r="R1485">
        <v>32139.5</v>
      </c>
      <c r="S1485">
        <v>29271.3</v>
      </c>
      <c r="T1485">
        <v>29271.3</v>
      </c>
      <c r="U1485" s="1091">
        <v>22624.94</v>
      </c>
      <c r="V1485" s="1091">
        <v>22624.94</v>
      </c>
    </row>
    <row r="1486" spans="1:22" x14ac:dyDescent="0.25">
      <c r="A1486">
        <v>4088200100</v>
      </c>
      <c r="B1486" s="1087">
        <v>2</v>
      </c>
      <c r="C1486" s="1087">
        <v>5</v>
      </c>
      <c r="D1486" s="1088">
        <v>2</v>
      </c>
      <c r="E1486" s="1087" t="s">
        <v>2418</v>
      </c>
      <c r="F1486" s="1087">
        <v>287</v>
      </c>
      <c r="G1486" s="1087" t="s">
        <v>711</v>
      </c>
      <c r="H1486" s="1089">
        <v>1</v>
      </c>
      <c r="I1486">
        <v>14106</v>
      </c>
      <c r="J1486">
        <v>1</v>
      </c>
      <c r="K1486">
        <v>2020</v>
      </c>
      <c r="L1486" s="1090">
        <v>2</v>
      </c>
      <c r="M1486" s="1090">
        <v>2</v>
      </c>
      <c r="N1486" t="s">
        <v>2419</v>
      </c>
      <c r="O1486">
        <v>13</v>
      </c>
      <c r="P1486">
        <v>19794.78</v>
      </c>
      <c r="Q1486">
        <v>0</v>
      </c>
      <c r="R1486">
        <v>19794.78</v>
      </c>
      <c r="S1486">
        <v>15254.76</v>
      </c>
      <c r="T1486">
        <v>15254.76</v>
      </c>
      <c r="U1486" s="1091">
        <v>11853.26</v>
      </c>
      <c r="V1486" s="1091">
        <v>11853.26</v>
      </c>
    </row>
    <row r="1487" spans="1:22" x14ac:dyDescent="0.25">
      <c r="A1487">
        <v>4088200100</v>
      </c>
      <c r="B1487" s="1087">
        <v>2</v>
      </c>
      <c r="C1487" s="1087">
        <v>5</v>
      </c>
      <c r="D1487" s="1088">
        <v>2</v>
      </c>
      <c r="E1487" s="1087" t="s">
        <v>2418</v>
      </c>
      <c r="F1487" s="1087">
        <v>287</v>
      </c>
      <c r="G1487" s="1087" t="s">
        <v>711</v>
      </c>
      <c r="H1487" s="1089">
        <v>1</v>
      </c>
      <c r="I1487">
        <v>14106</v>
      </c>
      <c r="J1487">
        <v>1</v>
      </c>
      <c r="K1487">
        <v>2020</v>
      </c>
      <c r="L1487" s="1090">
        <v>2</v>
      </c>
      <c r="M1487" s="1090">
        <v>2</v>
      </c>
      <c r="N1487" t="s">
        <v>2419</v>
      </c>
      <c r="O1487">
        <v>13</v>
      </c>
      <c r="P1487">
        <v>0</v>
      </c>
      <c r="Q1487">
        <v>0</v>
      </c>
      <c r="R1487">
        <v>0</v>
      </c>
      <c r="S1487">
        <v>0</v>
      </c>
      <c r="T1487">
        <v>0</v>
      </c>
      <c r="U1487" s="1091">
        <v>0</v>
      </c>
      <c r="V1487" s="1091">
        <v>167081.16</v>
      </c>
    </row>
    <row r="1488" spans="1:22" x14ac:dyDescent="0.25">
      <c r="A1488">
        <v>4088200100</v>
      </c>
      <c r="B1488" s="1087">
        <v>2</v>
      </c>
      <c r="C1488" s="1087">
        <v>5</v>
      </c>
      <c r="D1488" s="1088">
        <v>2</v>
      </c>
      <c r="E1488" s="1087" t="s">
        <v>2418</v>
      </c>
      <c r="F1488" s="1087">
        <v>287</v>
      </c>
      <c r="G1488" s="1087" t="s">
        <v>711</v>
      </c>
      <c r="H1488" s="1089">
        <v>1</v>
      </c>
      <c r="I1488">
        <v>14106</v>
      </c>
      <c r="J1488">
        <v>1</v>
      </c>
      <c r="K1488">
        <v>2020</v>
      </c>
      <c r="L1488" s="1090">
        <v>2</v>
      </c>
      <c r="M1488" s="1090">
        <v>2</v>
      </c>
      <c r="N1488" t="s">
        <v>2419</v>
      </c>
      <c r="O1488">
        <v>13</v>
      </c>
      <c r="P1488">
        <v>0</v>
      </c>
      <c r="Q1488">
        <v>0</v>
      </c>
      <c r="R1488">
        <v>0</v>
      </c>
      <c r="S1488">
        <v>0</v>
      </c>
      <c r="T1488">
        <v>0</v>
      </c>
      <c r="U1488" s="1091">
        <v>167081.16</v>
      </c>
      <c r="V1488" s="1091">
        <v>0</v>
      </c>
    </row>
    <row r="1489" spans="1:22" x14ac:dyDescent="0.25">
      <c r="A1489">
        <v>4088200100</v>
      </c>
      <c r="B1489" s="1087">
        <v>2</v>
      </c>
      <c r="C1489" s="1087">
        <v>5</v>
      </c>
      <c r="D1489" s="1088">
        <v>2</v>
      </c>
      <c r="E1489" s="1087" t="s">
        <v>2418</v>
      </c>
      <c r="F1489" s="1087">
        <v>287</v>
      </c>
      <c r="G1489" s="1087" t="s">
        <v>711</v>
      </c>
      <c r="H1489" s="1089">
        <v>1</v>
      </c>
      <c r="I1489">
        <v>14106</v>
      </c>
      <c r="J1489">
        <v>1</v>
      </c>
      <c r="K1489">
        <v>2020</v>
      </c>
      <c r="L1489" s="1090">
        <v>2</v>
      </c>
      <c r="M1489" s="1090">
        <v>2</v>
      </c>
      <c r="N1489" t="s">
        <v>2419</v>
      </c>
      <c r="O1489">
        <v>13</v>
      </c>
      <c r="P1489">
        <v>0</v>
      </c>
      <c r="Q1489">
        <v>0</v>
      </c>
      <c r="R1489">
        <v>0</v>
      </c>
      <c r="S1489">
        <v>0</v>
      </c>
      <c r="T1489">
        <v>0</v>
      </c>
      <c r="U1489" s="1091">
        <v>0</v>
      </c>
      <c r="V1489" s="1091">
        <v>0</v>
      </c>
    </row>
    <row r="1490" spans="1:22" x14ac:dyDescent="0.25">
      <c r="A1490">
        <v>4088200100</v>
      </c>
      <c r="B1490" s="1087">
        <v>2</v>
      </c>
      <c r="C1490" s="1087">
        <v>5</v>
      </c>
      <c r="D1490" s="1088">
        <v>2</v>
      </c>
      <c r="E1490" s="1087" t="s">
        <v>2418</v>
      </c>
      <c r="F1490" s="1087">
        <v>287</v>
      </c>
      <c r="G1490" s="1087" t="s">
        <v>711</v>
      </c>
      <c r="H1490" s="1089">
        <v>1</v>
      </c>
      <c r="I1490">
        <v>14106</v>
      </c>
      <c r="J1490">
        <v>1</v>
      </c>
      <c r="K1490">
        <v>2020</v>
      </c>
      <c r="L1490" s="1090">
        <v>2</v>
      </c>
      <c r="M1490" s="1090">
        <v>2</v>
      </c>
      <c r="N1490" t="s">
        <v>2419</v>
      </c>
      <c r="O1490">
        <v>13</v>
      </c>
      <c r="P1490">
        <v>0</v>
      </c>
      <c r="Q1490">
        <v>0</v>
      </c>
      <c r="R1490">
        <v>0</v>
      </c>
      <c r="S1490">
        <v>0</v>
      </c>
      <c r="T1490">
        <v>0</v>
      </c>
      <c r="U1490" s="1091">
        <v>0</v>
      </c>
      <c r="V1490" s="1091">
        <v>0</v>
      </c>
    </row>
    <row r="1491" spans="1:22" x14ac:dyDescent="0.25">
      <c r="A1491">
        <v>4088200100</v>
      </c>
      <c r="B1491" s="1087">
        <v>2</v>
      </c>
      <c r="C1491" s="1087">
        <v>5</v>
      </c>
      <c r="D1491" s="1088">
        <v>2</v>
      </c>
      <c r="E1491" s="1087" t="s">
        <v>2418</v>
      </c>
      <c r="F1491" s="1087">
        <v>287</v>
      </c>
      <c r="G1491" s="1087" t="s">
        <v>711</v>
      </c>
      <c r="H1491" s="1089">
        <v>1</v>
      </c>
      <c r="I1491">
        <v>14106</v>
      </c>
      <c r="J1491">
        <v>1</v>
      </c>
      <c r="K1491">
        <v>2020</v>
      </c>
      <c r="L1491" s="1090">
        <v>2</v>
      </c>
      <c r="M1491" s="1090">
        <v>2</v>
      </c>
      <c r="N1491" t="s">
        <v>2419</v>
      </c>
      <c r="O1491">
        <v>13</v>
      </c>
      <c r="P1491">
        <v>0</v>
      </c>
      <c r="Q1491">
        <v>0</v>
      </c>
      <c r="R1491">
        <v>0</v>
      </c>
      <c r="S1491">
        <v>181870.05</v>
      </c>
      <c r="T1491">
        <v>181870.05</v>
      </c>
      <c r="U1491" s="1091">
        <v>0</v>
      </c>
      <c r="V1491" s="1091">
        <v>0</v>
      </c>
    </row>
    <row r="1492" spans="1:22" x14ac:dyDescent="0.25">
      <c r="A1492">
        <v>4088200100</v>
      </c>
      <c r="B1492" s="1087">
        <v>2</v>
      </c>
      <c r="C1492" s="1087">
        <v>5</v>
      </c>
      <c r="D1492" s="1088">
        <v>2</v>
      </c>
      <c r="E1492" s="1087" t="s">
        <v>2418</v>
      </c>
      <c r="F1492" s="1087">
        <v>287</v>
      </c>
      <c r="G1492" s="1087" t="s">
        <v>711</v>
      </c>
      <c r="H1492" s="1089">
        <v>1</v>
      </c>
      <c r="I1492">
        <v>14106</v>
      </c>
      <c r="J1492">
        <v>1</v>
      </c>
      <c r="K1492">
        <v>2020</v>
      </c>
      <c r="L1492" s="1090">
        <v>2</v>
      </c>
      <c r="M1492" s="1090">
        <v>2</v>
      </c>
      <c r="N1492" t="s">
        <v>2419</v>
      </c>
      <c r="O1492">
        <v>13</v>
      </c>
      <c r="P1492">
        <v>0</v>
      </c>
      <c r="Q1492">
        <v>182121</v>
      </c>
      <c r="R1492">
        <v>182121</v>
      </c>
      <c r="S1492">
        <v>0</v>
      </c>
      <c r="T1492">
        <v>0</v>
      </c>
      <c r="U1492" s="1091">
        <v>0</v>
      </c>
      <c r="V1492" s="1091">
        <v>0</v>
      </c>
    </row>
    <row r="1493" spans="1:22" x14ac:dyDescent="0.25">
      <c r="A1493">
        <v>4088200100</v>
      </c>
      <c r="B1493" s="1087">
        <v>2</v>
      </c>
      <c r="C1493" s="1087">
        <v>5</v>
      </c>
      <c r="D1493" s="1088">
        <v>2</v>
      </c>
      <c r="E1493" s="1087" t="s">
        <v>2418</v>
      </c>
      <c r="F1493" s="1087">
        <v>287</v>
      </c>
      <c r="G1493" s="1087" t="s">
        <v>711</v>
      </c>
      <c r="H1493" s="1089">
        <v>1</v>
      </c>
      <c r="I1493">
        <v>14107</v>
      </c>
      <c r="J1493">
        <v>1</v>
      </c>
      <c r="K1493">
        <v>2020</v>
      </c>
      <c r="L1493" s="1090">
        <v>1</v>
      </c>
      <c r="M1493" s="1090">
        <v>1</v>
      </c>
      <c r="N1493" t="s">
        <v>2421</v>
      </c>
      <c r="O1493">
        <v>13</v>
      </c>
      <c r="P1493">
        <v>29306.23</v>
      </c>
      <c r="Q1493">
        <v>-2801</v>
      </c>
      <c r="R1493">
        <v>26505.23</v>
      </c>
      <c r="S1493">
        <v>25740.7</v>
      </c>
      <c r="T1493">
        <v>25740.7</v>
      </c>
      <c r="U1493" s="1091">
        <v>19825.04</v>
      </c>
      <c r="V1493" s="1091">
        <v>19825.04</v>
      </c>
    </row>
    <row r="1494" spans="1:22" x14ac:dyDescent="0.25">
      <c r="A1494">
        <v>4088200100</v>
      </c>
      <c r="B1494" s="1087">
        <v>2</v>
      </c>
      <c r="C1494" s="1087">
        <v>5</v>
      </c>
      <c r="D1494" s="1088">
        <v>2</v>
      </c>
      <c r="E1494" s="1087" t="s">
        <v>2418</v>
      </c>
      <c r="F1494" s="1087">
        <v>287</v>
      </c>
      <c r="G1494" s="1087" t="s">
        <v>711</v>
      </c>
      <c r="H1494" s="1089">
        <v>1</v>
      </c>
      <c r="I1494">
        <v>14107</v>
      </c>
      <c r="J1494">
        <v>1</v>
      </c>
      <c r="K1494">
        <v>2020</v>
      </c>
      <c r="L1494" s="1090">
        <v>1</v>
      </c>
      <c r="M1494" s="1090">
        <v>1</v>
      </c>
      <c r="N1494" t="s">
        <v>2421</v>
      </c>
      <c r="O1494">
        <v>13</v>
      </c>
      <c r="P1494">
        <v>12782.13</v>
      </c>
      <c r="Q1494">
        <v>0</v>
      </c>
      <c r="R1494">
        <v>12782.13</v>
      </c>
      <c r="S1494">
        <v>11708.57</v>
      </c>
      <c r="T1494">
        <v>11708.57</v>
      </c>
      <c r="U1494" s="1091">
        <v>9050.01</v>
      </c>
      <c r="V1494" s="1091">
        <v>9050.01</v>
      </c>
    </row>
    <row r="1495" spans="1:22" x14ac:dyDescent="0.25">
      <c r="A1495">
        <v>4088200100</v>
      </c>
      <c r="B1495" s="1087">
        <v>2</v>
      </c>
      <c r="C1495" s="1087">
        <v>5</v>
      </c>
      <c r="D1495" s="1088">
        <v>2</v>
      </c>
      <c r="E1495" s="1087" t="s">
        <v>2418</v>
      </c>
      <c r="F1495" s="1087">
        <v>287</v>
      </c>
      <c r="G1495" s="1087" t="s">
        <v>711</v>
      </c>
      <c r="H1495" s="1089">
        <v>1</v>
      </c>
      <c r="I1495">
        <v>14107</v>
      </c>
      <c r="J1495">
        <v>1</v>
      </c>
      <c r="K1495">
        <v>2020</v>
      </c>
      <c r="L1495" s="1090">
        <v>1</v>
      </c>
      <c r="M1495" s="1090">
        <v>1</v>
      </c>
      <c r="N1495" t="s">
        <v>2421</v>
      </c>
      <c r="O1495">
        <v>13</v>
      </c>
      <c r="P1495">
        <v>12199.11</v>
      </c>
      <c r="Q1495">
        <v>11801</v>
      </c>
      <c r="R1495">
        <v>24000.11</v>
      </c>
      <c r="S1495">
        <v>23181.06</v>
      </c>
      <c r="T1495">
        <v>23181.06</v>
      </c>
      <c r="U1495" s="1091">
        <v>17721.080000000002</v>
      </c>
      <c r="V1495" s="1091">
        <v>17721.080000000002</v>
      </c>
    </row>
    <row r="1496" spans="1:22" x14ac:dyDescent="0.25">
      <c r="A1496">
        <v>4088200100</v>
      </c>
      <c r="B1496" s="1087">
        <v>2</v>
      </c>
      <c r="C1496" s="1087">
        <v>5</v>
      </c>
      <c r="D1496" s="1088">
        <v>2</v>
      </c>
      <c r="E1496" s="1087" t="s">
        <v>2418</v>
      </c>
      <c r="F1496" s="1087">
        <v>287</v>
      </c>
      <c r="G1496" s="1087" t="s">
        <v>711</v>
      </c>
      <c r="H1496" s="1089">
        <v>1</v>
      </c>
      <c r="I1496">
        <v>14107</v>
      </c>
      <c r="J1496">
        <v>1</v>
      </c>
      <c r="K1496">
        <v>2020</v>
      </c>
      <c r="L1496" s="1090">
        <v>1</v>
      </c>
      <c r="M1496" s="1090">
        <v>1</v>
      </c>
      <c r="N1496" t="s">
        <v>2421</v>
      </c>
      <c r="O1496">
        <v>13</v>
      </c>
      <c r="P1496">
        <v>14631.37</v>
      </c>
      <c r="Q1496">
        <v>2000</v>
      </c>
      <c r="R1496">
        <v>16631.37</v>
      </c>
      <c r="S1496">
        <v>15805.29</v>
      </c>
      <c r="T1496">
        <v>15805.29</v>
      </c>
      <c r="U1496" s="1091">
        <v>12167.58</v>
      </c>
      <c r="V1496" s="1091">
        <v>12167.58</v>
      </c>
    </row>
    <row r="1497" spans="1:22" x14ac:dyDescent="0.25">
      <c r="A1497">
        <v>4088200100</v>
      </c>
      <c r="B1497" s="1087">
        <v>2</v>
      </c>
      <c r="C1497" s="1087">
        <v>5</v>
      </c>
      <c r="D1497" s="1088">
        <v>2</v>
      </c>
      <c r="E1497" s="1087" t="s">
        <v>2418</v>
      </c>
      <c r="F1497" s="1087">
        <v>287</v>
      </c>
      <c r="G1497" s="1087" t="s">
        <v>711</v>
      </c>
      <c r="H1497" s="1089">
        <v>1</v>
      </c>
      <c r="I1497">
        <v>14107</v>
      </c>
      <c r="J1497">
        <v>1</v>
      </c>
      <c r="K1497">
        <v>2020</v>
      </c>
      <c r="L1497" s="1090">
        <v>1</v>
      </c>
      <c r="M1497" s="1090">
        <v>1</v>
      </c>
      <c r="N1497" t="s">
        <v>2421</v>
      </c>
      <c r="O1497">
        <v>13</v>
      </c>
      <c r="P1497">
        <v>7872.52</v>
      </c>
      <c r="Q1497">
        <v>0</v>
      </c>
      <c r="R1497">
        <v>7872.52</v>
      </c>
      <c r="S1497">
        <v>6101.99</v>
      </c>
      <c r="T1497">
        <v>6101.99</v>
      </c>
      <c r="U1497" s="1091">
        <v>4741.37</v>
      </c>
      <c r="V1497" s="1091">
        <v>4741.37</v>
      </c>
    </row>
    <row r="1498" spans="1:22" x14ac:dyDescent="0.25">
      <c r="A1498">
        <v>4088200100</v>
      </c>
      <c r="B1498" s="1087">
        <v>2</v>
      </c>
      <c r="C1498" s="1087">
        <v>5</v>
      </c>
      <c r="D1498" s="1088">
        <v>2</v>
      </c>
      <c r="E1498" s="1087" t="s">
        <v>2418</v>
      </c>
      <c r="F1498" s="1087">
        <v>287</v>
      </c>
      <c r="G1498" s="1087" t="s">
        <v>711</v>
      </c>
      <c r="H1498" s="1089">
        <v>1</v>
      </c>
      <c r="I1498">
        <v>14107</v>
      </c>
      <c r="J1498">
        <v>1</v>
      </c>
      <c r="K1498">
        <v>2020</v>
      </c>
      <c r="L1498" s="1090">
        <v>1</v>
      </c>
      <c r="M1498" s="1090">
        <v>1</v>
      </c>
      <c r="N1498" t="s">
        <v>2421</v>
      </c>
      <c r="O1498">
        <v>13</v>
      </c>
      <c r="P1498">
        <v>3698.01</v>
      </c>
      <c r="Q1498">
        <v>2000</v>
      </c>
      <c r="R1498">
        <v>5698.01</v>
      </c>
      <c r="S1498">
        <v>5088.01</v>
      </c>
      <c r="T1498">
        <v>5088.01</v>
      </c>
      <c r="U1498" s="1091">
        <v>3944.25</v>
      </c>
      <c r="V1498" s="1091">
        <v>3944.25</v>
      </c>
    </row>
    <row r="1499" spans="1:22" x14ac:dyDescent="0.25">
      <c r="A1499">
        <v>4088200100</v>
      </c>
      <c r="B1499" s="1087">
        <v>2</v>
      </c>
      <c r="C1499" s="1087">
        <v>5</v>
      </c>
      <c r="D1499" s="1088">
        <v>2</v>
      </c>
      <c r="E1499" s="1087" t="s">
        <v>2418</v>
      </c>
      <c r="F1499" s="1087">
        <v>287</v>
      </c>
      <c r="G1499" s="1087" t="s">
        <v>711</v>
      </c>
      <c r="H1499" s="1089">
        <v>1</v>
      </c>
      <c r="I1499">
        <v>14108</v>
      </c>
      <c r="J1499">
        <v>1</v>
      </c>
      <c r="K1499">
        <v>2020</v>
      </c>
      <c r="L1499" s="1090">
        <v>2</v>
      </c>
      <c r="M1499" s="1090">
        <v>2</v>
      </c>
      <c r="N1499" t="s">
        <v>2419</v>
      </c>
      <c r="O1499">
        <v>13</v>
      </c>
      <c r="P1499">
        <v>0</v>
      </c>
      <c r="Q1499">
        <v>0</v>
      </c>
      <c r="R1499">
        <v>0</v>
      </c>
      <c r="S1499">
        <v>0</v>
      </c>
      <c r="T1499">
        <v>0</v>
      </c>
      <c r="U1499" s="1091">
        <v>0</v>
      </c>
      <c r="V1499" s="1091">
        <v>0</v>
      </c>
    </row>
    <row r="1500" spans="1:22" x14ac:dyDescent="0.25">
      <c r="A1500">
        <v>4088200100</v>
      </c>
      <c r="B1500" s="1087">
        <v>2</v>
      </c>
      <c r="C1500" s="1087">
        <v>5</v>
      </c>
      <c r="D1500" s="1088">
        <v>2</v>
      </c>
      <c r="E1500" s="1087" t="s">
        <v>2418</v>
      </c>
      <c r="F1500" s="1087">
        <v>287</v>
      </c>
      <c r="G1500" s="1087" t="s">
        <v>711</v>
      </c>
      <c r="H1500" s="1089">
        <v>1</v>
      </c>
      <c r="I1500">
        <v>14108</v>
      </c>
      <c r="J1500">
        <v>1</v>
      </c>
      <c r="K1500">
        <v>2020</v>
      </c>
      <c r="L1500" s="1090">
        <v>2</v>
      </c>
      <c r="M1500" s="1090">
        <v>2</v>
      </c>
      <c r="N1500" t="s">
        <v>2419</v>
      </c>
      <c r="O1500">
        <v>13</v>
      </c>
      <c r="P1500">
        <v>0</v>
      </c>
      <c r="Q1500">
        <v>5538</v>
      </c>
      <c r="R1500">
        <v>5538</v>
      </c>
      <c r="S1500">
        <v>0</v>
      </c>
      <c r="T1500">
        <v>0</v>
      </c>
      <c r="U1500" s="1091">
        <v>0</v>
      </c>
      <c r="V1500" s="1091">
        <v>0</v>
      </c>
    </row>
    <row r="1501" spans="1:22" x14ac:dyDescent="0.25">
      <c r="A1501">
        <v>4088200100</v>
      </c>
      <c r="B1501" s="1087">
        <v>2</v>
      </c>
      <c r="C1501" s="1087">
        <v>5</v>
      </c>
      <c r="D1501" s="1088">
        <v>2</v>
      </c>
      <c r="E1501" s="1087" t="s">
        <v>2418</v>
      </c>
      <c r="F1501" s="1087">
        <v>287</v>
      </c>
      <c r="G1501" s="1087" t="s">
        <v>711</v>
      </c>
      <c r="H1501" s="1089">
        <v>1</v>
      </c>
      <c r="I1501">
        <v>14201</v>
      </c>
      <c r="J1501">
        <v>1</v>
      </c>
      <c r="K1501">
        <v>2020</v>
      </c>
      <c r="L1501" s="1090">
        <v>2</v>
      </c>
      <c r="M1501" s="1090">
        <v>2</v>
      </c>
      <c r="N1501" t="s">
        <v>2419</v>
      </c>
      <c r="O1501">
        <v>13</v>
      </c>
      <c r="P1501">
        <v>171943.84</v>
      </c>
      <c r="Q1501">
        <v>0</v>
      </c>
      <c r="R1501">
        <v>171943.84</v>
      </c>
      <c r="S1501">
        <v>126465.17</v>
      </c>
      <c r="T1501">
        <v>126465.17</v>
      </c>
      <c r="U1501" s="1091">
        <v>126465.17</v>
      </c>
      <c r="V1501" s="1091">
        <v>126465.17</v>
      </c>
    </row>
    <row r="1502" spans="1:22" x14ac:dyDescent="0.25">
      <c r="A1502">
        <v>4088200100</v>
      </c>
      <c r="B1502" s="1087">
        <v>2</v>
      </c>
      <c r="C1502" s="1087">
        <v>5</v>
      </c>
      <c r="D1502" s="1088">
        <v>2</v>
      </c>
      <c r="E1502" s="1087" t="s">
        <v>2418</v>
      </c>
      <c r="F1502" s="1087">
        <v>287</v>
      </c>
      <c r="G1502" s="1087" t="s">
        <v>711</v>
      </c>
      <c r="H1502" s="1089">
        <v>1</v>
      </c>
      <c r="I1502">
        <v>14201</v>
      </c>
      <c r="J1502">
        <v>1</v>
      </c>
      <c r="K1502">
        <v>2020</v>
      </c>
      <c r="L1502" s="1090">
        <v>2</v>
      </c>
      <c r="M1502" s="1090">
        <v>2</v>
      </c>
      <c r="N1502" t="s">
        <v>2419</v>
      </c>
      <c r="O1502">
        <v>13</v>
      </c>
      <c r="P1502">
        <v>0</v>
      </c>
      <c r="Q1502">
        <v>0</v>
      </c>
      <c r="R1502">
        <v>0</v>
      </c>
      <c r="S1502">
        <v>0</v>
      </c>
      <c r="T1502">
        <v>0</v>
      </c>
      <c r="U1502" s="1091">
        <v>0</v>
      </c>
      <c r="V1502" s="1091">
        <v>0</v>
      </c>
    </row>
    <row r="1503" spans="1:22" x14ac:dyDescent="0.25">
      <c r="A1503">
        <v>4088200100</v>
      </c>
      <c r="B1503" s="1087">
        <v>2</v>
      </c>
      <c r="C1503" s="1087">
        <v>5</v>
      </c>
      <c r="D1503" s="1088">
        <v>2</v>
      </c>
      <c r="E1503" s="1087" t="s">
        <v>2418</v>
      </c>
      <c r="F1503" s="1087">
        <v>287</v>
      </c>
      <c r="G1503" s="1087" t="s">
        <v>711</v>
      </c>
      <c r="H1503" s="1089">
        <v>1</v>
      </c>
      <c r="I1503">
        <v>14201</v>
      </c>
      <c r="J1503">
        <v>1</v>
      </c>
      <c r="K1503">
        <v>2020</v>
      </c>
      <c r="L1503" s="1090">
        <v>2</v>
      </c>
      <c r="M1503" s="1090">
        <v>2</v>
      </c>
      <c r="N1503" t="s">
        <v>2419</v>
      </c>
      <c r="O1503">
        <v>13</v>
      </c>
      <c r="P1503">
        <v>0</v>
      </c>
      <c r="Q1503">
        <v>6765.25</v>
      </c>
      <c r="R1503">
        <v>6765.25</v>
      </c>
      <c r="S1503">
        <v>0</v>
      </c>
      <c r="T1503">
        <v>0</v>
      </c>
      <c r="U1503" s="1091">
        <v>0</v>
      </c>
      <c r="V1503" s="1091">
        <v>0</v>
      </c>
    </row>
    <row r="1504" spans="1:22" x14ac:dyDescent="0.25">
      <c r="A1504">
        <v>4088200100</v>
      </c>
      <c r="B1504" s="1087">
        <v>2</v>
      </c>
      <c r="C1504" s="1087">
        <v>5</v>
      </c>
      <c r="D1504" s="1088">
        <v>2</v>
      </c>
      <c r="E1504" s="1087" t="s">
        <v>2418</v>
      </c>
      <c r="F1504" s="1087">
        <v>287</v>
      </c>
      <c r="G1504" s="1087" t="s">
        <v>711</v>
      </c>
      <c r="H1504" s="1089">
        <v>1</v>
      </c>
      <c r="I1504">
        <v>14201</v>
      </c>
      <c r="J1504">
        <v>1</v>
      </c>
      <c r="K1504">
        <v>2020</v>
      </c>
      <c r="L1504" s="1090">
        <v>2</v>
      </c>
      <c r="M1504" s="1090">
        <v>2</v>
      </c>
      <c r="N1504" t="s">
        <v>2419</v>
      </c>
      <c r="O1504">
        <v>13</v>
      </c>
      <c r="P1504">
        <v>77187.95</v>
      </c>
      <c r="Q1504">
        <v>26643.82</v>
      </c>
      <c r="R1504">
        <v>103831.77</v>
      </c>
      <c r="S1504">
        <v>99047.7</v>
      </c>
      <c r="T1504">
        <v>99047.7</v>
      </c>
      <c r="U1504" s="1091">
        <v>99047.7</v>
      </c>
      <c r="V1504" s="1091">
        <v>99047.7</v>
      </c>
    </row>
    <row r="1505" spans="1:22" x14ac:dyDescent="0.25">
      <c r="A1505">
        <v>4088200100</v>
      </c>
      <c r="B1505" s="1087">
        <v>2</v>
      </c>
      <c r="C1505" s="1087">
        <v>5</v>
      </c>
      <c r="D1505" s="1088">
        <v>2</v>
      </c>
      <c r="E1505" s="1087" t="s">
        <v>2418</v>
      </c>
      <c r="F1505" s="1087">
        <v>287</v>
      </c>
      <c r="G1505" s="1087" t="s">
        <v>711</v>
      </c>
      <c r="H1505" s="1089">
        <v>1</v>
      </c>
      <c r="I1505">
        <v>14201</v>
      </c>
      <c r="J1505">
        <v>1</v>
      </c>
      <c r="K1505">
        <v>2020</v>
      </c>
      <c r="L1505" s="1090">
        <v>2</v>
      </c>
      <c r="M1505" s="1090">
        <v>2</v>
      </c>
      <c r="N1505" t="s">
        <v>2419</v>
      </c>
      <c r="O1505">
        <v>13</v>
      </c>
      <c r="P1505">
        <v>38963.06</v>
      </c>
      <c r="Q1505">
        <v>0</v>
      </c>
      <c r="R1505">
        <v>38963.06</v>
      </c>
      <c r="S1505">
        <v>34152.15</v>
      </c>
      <c r="T1505">
        <v>34152.15</v>
      </c>
      <c r="U1505" s="1091">
        <v>34152.15</v>
      </c>
      <c r="V1505" s="1091">
        <v>34152.15</v>
      </c>
    </row>
    <row r="1506" spans="1:22" x14ac:dyDescent="0.25">
      <c r="A1506">
        <v>4088200100</v>
      </c>
      <c r="B1506" s="1087">
        <v>2</v>
      </c>
      <c r="C1506" s="1087">
        <v>5</v>
      </c>
      <c r="D1506" s="1088">
        <v>2</v>
      </c>
      <c r="E1506" s="1087" t="s">
        <v>2418</v>
      </c>
      <c r="F1506" s="1087">
        <v>287</v>
      </c>
      <c r="G1506" s="1087" t="s">
        <v>711</v>
      </c>
      <c r="H1506" s="1089">
        <v>1</v>
      </c>
      <c r="I1506">
        <v>14201</v>
      </c>
      <c r="J1506">
        <v>1</v>
      </c>
      <c r="K1506">
        <v>2020</v>
      </c>
      <c r="L1506" s="1090">
        <v>2</v>
      </c>
      <c r="M1506" s="1090">
        <v>2</v>
      </c>
      <c r="N1506" t="s">
        <v>2419</v>
      </c>
      <c r="O1506">
        <v>13</v>
      </c>
      <c r="P1506">
        <v>76337.740000000005</v>
      </c>
      <c r="Q1506">
        <v>0</v>
      </c>
      <c r="R1506">
        <v>76337.740000000005</v>
      </c>
      <c r="S1506">
        <v>60525.279999999999</v>
      </c>
      <c r="T1506">
        <v>60525.279999999999</v>
      </c>
      <c r="U1506" s="1091">
        <v>60525.279999999999</v>
      </c>
      <c r="V1506" s="1091">
        <v>60525.279999999999</v>
      </c>
    </row>
    <row r="1507" spans="1:22" x14ac:dyDescent="0.25">
      <c r="A1507">
        <v>4088200100</v>
      </c>
      <c r="B1507" s="1087">
        <v>2</v>
      </c>
      <c r="C1507" s="1087">
        <v>5</v>
      </c>
      <c r="D1507" s="1088">
        <v>2</v>
      </c>
      <c r="E1507" s="1087" t="s">
        <v>2418</v>
      </c>
      <c r="F1507" s="1087">
        <v>287</v>
      </c>
      <c r="G1507" s="1087" t="s">
        <v>711</v>
      </c>
      <c r="H1507" s="1089">
        <v>1</v>
      </c>
      <c r="I1507">
        <v>14201</v>
      </c>
      <c r="J1507">
        <v>1</v>
      </c>
      <c r="K1507">
        <v>2020</v>
      </c>
      <c r="L1507" s="1090">
        <v>2</v>
      </c>
      <c r="M1507" s="1090">
        <v>2</v>
      </c>
      <c r="N1507" t="s">
        <v>2419</v>
      </c>
      <c r="O1507">
        <v>13</v>
      </c>
      <c r="P1507">
        <v>46061.43</v>
      </c>
      <c r="Q1507">
        <v>12903.14</v>
      </c>
      <c r="R1507">
        <v>58964.57</v>
      </c>
      <c r="S1507">
        <v>47281.18</v>
      </c>
      <c r="T1507">
        <v>47281.18</v>
      </c>
      <c r="U1507" s="1091">
        <v>47281.18</v>
      </c>
      <c r="V1507" s="1091">
        <v>47281.18</v>
      </c>
    </row>
    <row r="1508" spans="1:22" x14ac:dyDescent="0.25">
      <c r="A1508">
        <v>4088200100</v>
      </c>
      <c r="B1508" s="1087">
        <v>2</v>
      </c>
      <c r="C1508" s="1087">
        <v>5</v>
      </c>
      <c r="D1508" s="1088">
        <v>2</v>
      </c>
      <c r="E1508" s="1087" t="s">
        <v>2418</v>
      </c>
      <c r="F1508" s="1087">
        <v>287</v>
      </c>
      <c r="G1508" s="1087" t="s">
        <v>711</v>
      </c>
      <c r="H1508" s="1089">
        <v>1</v>
      </c>
      <c r="I1508">
        <v>14201</v>
      </c>
      <c r="J1508">
        <v>1</v>
      </c>
      <c r="K1508">
        <v>2020</v>
      </c>
      <c r="L1508" s="1090">
        <v>2</v>
      </c>
      <c r="M1508" s="1090">
        <v>2</v>
      </c>
      <c r="N1508" t="s">
        <v>2419</v>
      </c>
      <c r="O1508">
        <v>13</v>
      </c>
      <c r="P1508">
        <v>24245.13</v>
      </c>
      <c r="Q1508">
        <v>0</v>
      </c>
      <c r="R1508">
        <v>24245.13</v>
      </c>
      <c r="S1508">
        <v>17852.810000000001</v>
      </c>
      <c r="T1508">
        <v>17852.810000000001</v>
      </c>
      <c r="U1508" s="1091">
        <v>17852.810000000001</v>
      </c>
      <c r="V1508" s="1091">
        <v>17852.810000000001</v>
      </c>
    </row>
    <row r="1509" spans="1:22" x14ac:dyDescent="0.25">
      <c r="A1509">
        <v>4088200100</v>
      </c>
      <c r="B1509" s="1087">
        <v>2</v>
      </c>
      <c r="C1509" s="1087">
        <v>5</v>
      </c>
      <c r="D1509" s="1088">
        <v>2</v>
      </c>
      <c r="E1509" s="1087" t="s">
        <v>2418</v>
      </c>
      <c r="F1509" s="1087">
        <v>287</v>
      </c>
      <c r="G1509" s="1087" t="s">
        <v>711</v>
      </c>
      <c r="H1509" s="1089">
        <v>1</v>
      </c>
      <c r="I1509">
        <v>14301</v>
      </c>
      <c r="J1509">
        <v>1</v>
      </c>
      <c r="K1509">
        <v>2020</v>
      </c>
      <c r="L1509" s="1090">
        <v>2</v>
      </c>
      <c r="M1509" s="1090">
        <v>2</v>
      </c>
      <c r="N1509" t="s">
        <v>2419</v>
      </c>
      <c r="O1509">
        <v>13</v>
      </c>
      <c r="P1509">
        <v>0</v>
      </c>
      <c r="Q1509">
        <v>0</v>
      </c>
      <c r="R1509">
        <v>0</v>
      </c>
      <c r="S1509">
        <v>0</v>
      </c>
      <c r="T1509">
        <v>0</v>
      </c>
      <c r="U1509" s="1091">
        <v>0</v>
      </c>
      <c r="V1509" s="1091">
        <v>0</v>
      </c>
    </row>
    <row r="1510" spans="1:22" x14ac:dyDescent="0.25">
      <c r="A1510">
        <v>4088200100</v>
      </c>
      <c r="B1510" s="1087">
        <v>2</v>
      </c>
      <c r="C1510" s="1087">
        <v>5</v>
      </c>
      <c r="D1510" s="1088">
        <v>2</v>
      </c>
      <c r="E1510" s="1087" t="s">
        <v>2418</v>
      </c>
      <c r="F1510" s="1087">
        <v>287</v>
      </c>
      <c r="G1510" s="1087" t="s">
        <v>711</v>
      </c>
      <c r="H1510" s="1089">
        <v>1</v>
      </c>
      <c r="I1510">
        <v>14301</v>
      </c>
      <c r="J1510">
        <v>1</v>
      </c>
      <c r="K1510">
        <v>2020</v>
      </c>
      <c r="L1510" s="1090">
        <v>2</v>
      </c>
      <c r="M1510" s="1090">
        <v>2</v>
      </c>
      <c r="N1510" t="s">
        <v>2419</v>
      </c>
      <c r="O1510">
        <v>13</v>
      </c>
      <c r="P1510">
        <v>0</v>
      </c>
      <c r="Q1510">
        <v>0</v>
      </c>
      <c r="R1510">
        <v>0</v>
      </c>
      <c r="S1510">
        <v>0</v>
      </c>
      <c r="T1510">
        <v>0</v>
      </c>
      <c r="U1510" s="1091">
        <v>0</v>
      </c>
      <c r="V1510" s="1091">
        <v>0</v>
      </c>
    </row>
    <row r="1511" spans="1:22" x14ac:dyDescent="0.25">
      <c r="A1511">
        <v>4088200100</v>
      </c>
      <c r="B1511" s="1087">
        <v>2</v>
      </c>
      <c r="C1511" s="1087">
        <v>5</v>
      </c>
      <c r="D1511" s="1088">
        <v>2</v>
      </c>
      <c r="E1511" s="1087" t="s">
        <v>2418</v>
      </c>
      <c r="F1511" s="1087">
        <v>287</v>
      </c>
      <c r="G1511" s="1087" t="s">
        <v>711</v>
      </c>
      <c r="H1511" s="1089">
        <v>1</v>
      </c>
      <c r="I1511">
        <v>14301</v>
      </c>
      <c r="J1511">
        <v>1</v>
      </c>
      <c r="K1511">
        <v>2020</v>
      </c>
      <c r="L1511" s="1090">
        <v>2</v>
      </c>
      <c r="M1511" s="1090">
        <v>2</v>
      </c>
      <c r="N1511" t="s">
        <v>2419</v>
      </c>
      <c r="O1511">
        <v>13</v>
      </c>
      <c r="P1511">
        <v>0</v>
      </c>
      <c r="Q1511">
        <v>0</v>
      </c>
      <c r="R1511">
        <v>0</v>
      </c>
      <c r="S1511">
        <v>31929.4</v>
      </c>
      <c r="T1511">
        <v>31929.4</v>
      </c>
      <c r="U1511" s="1091">
        <v>0</v>
      </c>
      <c r="V1511" s="1091">
        <v>0</v>
      </c>
    </row>
    <row r="1512" spans="1:22" x14ac:dyDescent="0.25">
      <c r="A1512">
        <v>4088200100</v>
      </c>
      <c r="B1512" s="1087">
        <v>2</v>
      </c>
      <c r="C1512" s="1087">
        <v>5</v>
      </c>
      <c r="D1512" s="1088">
        <v>2</v>
      </c>
      <c r="E1512" s="1087" t="s">
        <v>2418</v>
      </c>
      <c r="F1512" s="1087">
        <v>287</v>
      </c>
      <c r="G1512" s="1087" t="s">
        <v>711</v>
      </c>
      <c r="H1512" s="1089">
        <v>1</v>
      </c>
      <c r="I1512">
        <v>14301</v>
      </c>
      <c r="J1512">
        <v>1</v>
      </c>
      <c r="K1512">
        <v>2020</v>
      </c>
      <c r="L1512" s="1090">
        <v>2</v>
      </c>
      <c r="M1512" s="1090">
        <v>2</v>
      </c>
      <c r="N1512" t="s">
        <v>2419</v>
      </c>
      <c r="O1512">
        <v>13</v>
      </c>
      <c r="P1512">
        <v>0</v>
      </c>
      <c r="Q1512">
        <v>32029.4</v>
      </c>
      <c r="R1512">
        <v>32029.4</v>
      </c>
      <c r="S1512">
        <v>0</v>
      </c>
      <c r="T1512">
        <v>0</v>
      </c>
      <c r="U1512" s="1091">
        <v>0</v>
      </c>
      <c r="V1512" s="1091">
        <v>0</v>
      </c>
    </row>
    <row r="1513" spans="1:22" x14ac:dyDescent="0.25">
      <c r="A1513">
        <v>4088200100</v>
      </c>
      <c r="B1513" s="1087">
        <v>2</v>
      </c>
      <c r="C1513" s="1087">
        <v>5</v>
      </c>
      <c r="D1513" s="1088">
        <v>2</v>
      </c>
      <c r="E1513" s="1087" t="s">
        <v>2418</v>
      </c>
      <c r="F1513" s="1087">
        <v>287</v>
      </c>
      <c r="G1513" s="1087" t="s">
        <v>711</v>
      </c>
      <c r="H1513" s="1089">
        <v>1</v>
      </c>
      <c r="I1513">
        <v>14301</v>
      </c>
      <c r="J1513">
        <v>1</v>
      </c>
      <c r="K1513">
        <v>2020</v>
      </c>
      <c r="L1513" s="1090">
        <v>1</v>
      </c>
      <c r="M1513" s="1090">
        <v>3</v>
      </c>
      <c r="N1513" t="s">
        <v>2420</v>
      </c>
      <c r="O1513">
        <v>13</v>
      </c>
      <c r="P1513">
        <v>123198</v>
      </c>
      <c r="Q1513">
        <v>0</v>
      </c>
      <c r="R1513">
        <v>123198</v>
      </c>
      <c r="S1513">
        <v>106783.12</v>
      </c>
      <c r="T1513">
        <v>106783.12</v>
      </c>
      <c r="U1513" s="1091">
        <v>82972.7</v>
      </c>
      <c r="V1513" s="1091">
        <v>82972.7</v>
      </c>
    </row>
    <row r="1514" spans="1:22" x14ac:dyDescent="0.25">
      <c r="A1514">
        <v>4088200100</v>
      </c>
      <c r="B1514" s="1087">
        <v>2</v>
      </c>
      <c r="C1514" s="1087">
        <v>5</v>
      </c>
      <c r="D1514" s="1088">
        <v>2</v>
      </c>
      <c r="E1514" s="1087" t="s">
        <v>2418</v>
      </c>
      <c r="F1514" s="1087">
        <v>287</v>
      </c>
      <c r="G1514" s="1087" t="s">
        <v>711</v>
      </c>
      <c r="H1514" s="1089">
        <v>1</v>
      </c>
      <c r="I1514">
        <v>14301</v>
      </c>
      <c r="J1514">
        <v>1</v>
      </c>
      <c r="K1514">
        <v>2020</v>
      </c>
      <c r="L1514" s="1090">
        <v>1</v>
      </c>
      <c r="M1514" s="1090">
        <v>3</v>
      </c>
      <c r="N1514" t="s">
        <v>2420</v>
      </c>
      <c r="O1514">
        <v>13</v>
      </c>
      <c r="P1514">
        <v>57872.45</v>
      </c>
      <c r="Q1514">
        <v>23000</v>
      </c>
      <c r="R1514">
        <v>80872.45</v>
      </c>
      <c r="S1514">
        <v>80039.19</v>
      </c>
      <c r="T1514">
        <v>80039.19</v>
      </c>
      <c r="U1514" s="1091">
        <v>60023.61</v>
      </c>
      <c r="V1514" s="1091">
        <v>60023.61</v>
      </c>
    </row>
    <row r="1515" spans="1:22" x14ac:dyDescent="0.25">
      <c r="A1515">
        <v>4088200100</v>
      </c>
      <c r="B1515" s="1087">
        <v>2</v>
      </c>
      <c r="C1515" s="1087">
        <v>5</v>
      </c>
      <c r="D1515" s="1088">
        <v>2</v>
      </c>
      <c r="E1515" s="1087" t="s">
        <v>2418</v>
      </c>
      <c r="F1515" s="1087">
        <v>287</v>
      </c>
      <c r="G1515" s="1087" t="s">
        <v>711</v>
      </c>
      <c r="H1515" s="1089">
        <v>1</v>
      </c>
      <c r="I1515">
        <v>14301</v>
      </c>
      <c r="J1515">
        <v>1</v>
      </c>
      <c r="K1515">
        <v>2020</v>
      </c>
      <c r="L1515" s="1090">
        <v>1</v>
      </c>
      <c r="M1515" s="1090">
        <v>3</v>
      </c>
      <c r="N1515" t="s">
        <v>2420</v>
      </c>
      <c r="O1515">
        <v>13</v>
      </c>
      <c r="P1515">
        <v>200028.37</v>
      </c>
      <c r="Q1515">
        <v>0</v>
      </c>
      <c r="R1515">
        <v>200028.37</v>
      </c>
      <c r="S1515">
        <v>181637.03</v>
      </c>
      <c r="T1515">
        <v>181637.03</v>
      </c>
      <c r="U1515" s="1091">
        <v>158374.73000000001</v>
      </c>
      <c r="V1515" s="1091">
        <v>158374.73000000001</v>
      </c>
    </row>
    <row r="1516" spans="1:22" x14ac:dyDescent="0.25">
      <c r="A1516">
        <v>4088200100</v>
      </c>
      <c r="B1516" s="1087">
        <v>2</v>
      </c>
      <c r="C1516" s="1087">
        <v>5</v>
      </c>
      <c r="D1516" s="1088">
        <v>2</v>
      </c>
      <c r="E1516" s="1087" t="s">
        <v>2418</v>
      </c>
      <c r="F1516" s="1087">
        <v>287</v>
      </c>
      <c r="G1516" s="1087" t="s">
        <v>711</v>
      </c>
      <c r="H1516" s="1089">
        <v>1</v>
      </c>
      <c r="I1516">
        <v>14301</v>
      </c>
      <c r="J1516">
        <v>1</v>
      </c>
      <c r="K1516">
        <v>2020</v>
      </c>
      <c r="L1516" s="1090">
        <v>1</v>
      </c>
      <c r="M1516" s="1090">
        <v>3</v>
      </c>
      <c r="N1516" t="s">
        <v>2420</v>
      </c>
      <c r="O1516">
        <v>13</v>
      </c>
      <c r="P1516">
        <v>558289.66</v>
      </c>
      <c r="Q1516">
        <v>0</v>
      </c>
      <c r="R1516">
        <v>558289.66</v>
      </c>
      <c r="S1516">
        <v>555004.42000000004</v>
      </c>
      <c r="T1516">
        <v>555004.42000000004</v>
      </c>
      <c r="U1516" s="1091">
        <v>502908.02</v>
      </c>
      <c r="V1516" s="1091">
        <v>502908.02</v>
      </c>
    </row>
    <row r="1517" spans="1:22" x14ac:dyDescent="0.25">
      <c r="A1517">
        <v>4088200100</v>
      </c>
      <c r="B1517" s="1087">
        <v>2</v>
      </c>
      <c r="C1517" s="1087">
        <v>5</v>
      </c>
      <c r="D1517" s="1088">
        <v>2</v>
      </c>
      <c r="E1517" s="1087" t="s">
        <v>2418</v>
      </c>
      <c r="F1517" s="1087">
        <v>287</v>
      </c>
      <c r="G1517" s="1087" t="s">
        <v>711</v>
      </c>
      <c r="H1517" s="1089">
        <v>1</v>
      </c>
      <c r="I1517">
        <v>14301</v>
      </c>
      <c r="J1517">
        <v>1</v>
      </c>
      <c r="K1517">
        <v>2020</v>
      </c>
      <c r="L1517" s="1090">
        <v>2</v>
      </c>
      <c r="M1517" s="1090">
        <v>2</v>
      </c>
      <c r="N1517" t="s">
        <v>2419</v>
      </c>
      <c r="O1517">
        <v>13</v>
      </c>
      <c r="P1517">
        <v>0</v>
      </c>
      <c r="Q1517">
        <v>0</v>
      </c>
      <c r="R1517">
        <v>0</v>
      </c>
      <c r="S1517">
        <v>0</v>
      </c>
      <c r="T1517">
        <v>0</v>
      </c>
      <c r="U1517" s="1091">
        <v>0</v>
      </c>
      <c r="V1517" s="1091">
        <v>0</v>
      </c>
    </row>
    <row r="1518" spans="1:22" x14ac:dyDescent="0.25">
      <c r="A1518">
        <v>4088200100</v>
      </c>
      <c r="B1518" s="1087">
        <v>2</v>
      </c>
      <c r="C1518" s="1087">
        <v>5</v>
      </c>
      <c r="D1518" s="1088">
        <v>2</v>
      </c>
      <c r="E1518" s="1087" t="s">
        <v>2418</v>
      </c>
      <c r="F1518" s="1087">
        <v>287</v>
      </c>
      <c r="G1518" s="1087" t="s">
        <v>711</v>
      </c>
      <c r="H1518" s="1089">
        <v>1</v>
      </c>
      <c r="I1518">
        <v>14301</v>
      </c>
      <c r="J1518">
        <v>1</v>
      </c>
      <c r="K1518">
        <v>2020</v>
      </c>
      <c r="L1518" s="1090">
        <v>2</v>
      </c>
      <c r="M1518" s="1090">
        <v>2</v>
      </c>
      <c r="N1518" t="s">
        <v>2419</v>
      </c>
      <c r="O1518">
        <v>13</v>
      </c>
      <c r="P1518">
        <v>0</v>
      </c>
      <c r="Q1518">
        <v>0</v>
      </c>
      <c r="R1518">
        <v>0</v>
      </c>
      <c r="S1518">
        <v>0</v>
      </c>
      <c r="T1518">
        <v>0</v>
      </c>
      <c r="U1518" s="1091">
        <v>0</v>
      </c>
      <c r="V1518" s="1091">
        <v>0</v>
      </c>
    </row>
    <row r="1519" spans="1:22" x14ac:dyDescent="0.25">
      <c r="A1519">
        <v>4088200100</v>
      </c>
      <c r="B1519" s="1087">
        <v>2</v>
      </c>
      <c r="C1519" s="1087">
        <v>5</v>
      </c>
      <c r="D1519" s="1088">
        <v>2</v>
      </c>
      <c r="E1519" s="1087" t="s">
        <v>2418</v>
      </c>
      <c r="F1519" s="1087">
        <v>287</v>
      </c>
      <c r="G1519" s="1087" t="s">
        <v>711</v>
      </c>
      <c r="H1519" s="1089">
        <v>1</v>
      </c>
      <c r="I1519">
        <v>14301</v>
      </c>
      <c r="J1519">
        <v>1</v>
      </c>
      <c r="K1519">
        <v>2020</v>
      </c>
      <c r="L1519" s="1090">
        <v>2</v>
      </c>
      <c r="M1519" s="1090">
        <v>2</v>
      </c>
      <c r="N1519" t="s">
        <v>2419</v>
      </c>
      <c r="O1519">
        <v>13</v>
      </c>
      <c r="P1519">
        <v>0</v>
      </c>
      <c r="Q1519">
        <v>0</v>
      </c>
      <c r="R1519">
        <v>0</v>
      </c>
      <c r="S1519">
        <v>48110.239999999998</v>
      </c>
      <c r="T1519">
        <v>48110.239999999998</v>
      </c>
      <c r="U1519" s="1091">
        <v>0</v>
      </c>
      <c r="V1519" s="1091">
        <v>0</v>
      </c>
    </row>
    <row r="1520" spans="1:22" x14ac:dyDescent="0.25">
      <c r="A1520">
        <v>4088200100</v>
      </c>
      <c r="B1520" s="1087">
        <v>2</v>
      </c>
      <c r="C1520" s="1087">
        <v>5</v>
      </c>
      <c r="D1520" s="1088">
        <v>2</v>
      </c>
      <c r="E1520" s="1087" t="s">
        <v>2418</v>
      </c>
      <c r="F1520" s="1087">
        <v>287</v>
      </c>
      <c r="G1520" s="1087" t="s">
        <v>711</v>
      </c>
      <c r="H1520" s="1089">
        <v>1</v>
      </c>
      <c r="I1520">
        <v>14301</v>
      </c>
      <c r="J1520">
        <v>1</v>
      </c>
      <c r="K1520">
        <v>2020</v>
      </c>
      <c r="L1520" s="1090">
        <v>2</v>
      </c>
      <c r="M1520" s="1090">
        <v>2</v>
      </c>
      <c r="N1520" t="s">
        <v>2419</v>
      </c>
      <c r="O1520">
        <v>13</v>
      </c>
      <c r="P1520">
        <v>0</v>
      </c>
      <c r="Q1520">
        <v>48110.239999999998</v>
      </c>
      <c r="R1520">
        <v>48110.239999999998</v>
      </c>
      <c r="S1520">
        <v>0</v>
      </c>
      <c r="T1520">
        <v>0</v>
      </c>
      <c r="U1520" s="1091">
        <v>0</v>
      </c>
      <c r="V1520" s="1091">
        <v>0</v>
      </c>
    </row>
    <row r="1521" spans="1:22" x14ac:dyDescent="0.25">
      <c r="A1521">
        <v>4088200100</v>
      </c>
      <c r="B1521" s="1087">
        <v>2</v>
      </c>
      <c r="C1521" s="1087">
        <v>5</v>
      </c>
      <c r="D1521" s="1088">
        <v>2</v>
      </c>
      <c r="E1521" s="1087" t="s">
        <v>2418</v>
      </c>
      <c r="F1521" s="1087">
        <v>287</v>
      </c>
      <c r="G1521" s="1087" t="s">
        <v>711</v>
      </c>
      <c r="H1521" s="1089">
        <v>1</v>
      </c>
      <c r="I1521">
        <v>14301</v>
      </c>
      <c r="J1521">
        <v>1</v>
      </c>
      <c r="K1521">
        <v>2020</v>
      </c>
      <c r="L1521" s="1090">
        <v>1</v>
      </c>
      <c r="M1521" s="1090">
        <v>3</v>
      </c>
      <c r="N1521" t="s">
        <v>2420</v>
      </c>
      <c r="O1521">
        <v>13</v>
      </c>
      <c r="P1521">
        <v>228968.43</v>
      </c>
      <c r="Q1521">
        <v>30000</v>
      </c>
      <c r="R1521">
        <v>258968.43</v>
      </c>
      <c r="S1521">
        <v>244663.31</v>
      </c>
      <c r="T1521">
        <v>244663.31</v>
      </c>
      <c r="U1521" s="1091">
        <v>212932.56</v>
      </c>
      <c r="V1521" s="1091">
        <v>212932.56</v>
      </c>
    </row>
    <row r="1522" spans="1:22" x14ac:dyDescent="0.25">
      <c r="A1522">
        <v>4088200100</v>
      </c>
      <c r="B1522" s="1087">
        <v>2</v>
      </c>
      <c r="C1522" s="1087">
        <v>5</v>
      </c>
      <c r="D1522" s="1088">
        <v>2</v>
      </c>
      <c r="E1522" s="1087" t="s">
        <v>2418</v>
      </c>
      <c r="F1522" s="1087">
        <v>287</v>
      </c>
      <c r="G1522" s="1087" t="s">
        <v>711</v>
      </c>
      <c r="H1522" s="1089">
        <v>1</v>
      </c>
      <c r="I1522">
        <v>14301</v>
      </c>
      <c r="J1522">
        <v>1</v>
      </c>
      <c r="K1522">
        <v>2020</v>
      </c>
      <c r="L1522" s="1090">
        <v>1</v>
      </c>
      <c r="M1522" s="1090">
        <v>3</v>
      </c>
      <c r="N1522" t="s">
        <v>2420</v>
      </c>
      <c r="O1522">
        <v>13</v>
      </c>
      <c r="P1522">
        <v>190908.62</v>
      </c>
      <c r="Q1522">
        <v>182000</v>
      </c>
      <c r="R1522">
        <v>372908.62</v>
      </c>
      <c r="S1522">
        <v>357558.51</v>
      </c>
      <c r="T1522">
        <v>357558.51</v>
      </c>
      <c r="U1522" s="1091">
        <v>310119.09000000003</v>
      </c>
      <c r="V1522" s="1091">
        <v>310119.09000000003</v>
      </c>
    </row>
    <row r="1523" spans="1:22" x14ac:dyDescent="0.25">
      <c r="A1523">
        <v>4088200100</v>
      </c>
      <c r="B1523" s="1087">
        <v>2</v>
      </c>
      <c r="C1523" s="1087">
        <v>5</v>
      </c>
      <c r="D1523" s="1088">
        <v>2</v>
      </c>
      <c r="E1523" s="1087" t="s">
        <v>2418</v>
      </c>
      <c r="F1523" s="1087">
        <v>287</v>
      </c>
      <c r="G1523" s="1087" t="s">
        <v>711</v>
      </c>
      <c r="H1523" s="1089">
        <v>1</v>
      </c>
      <c r="I1523">
        <v>14301</v>
      </c>
      <c r="J1523">
        <v>1</v>
      </c>
      <c r="K1523">
        <v>2020</v>
      </c>
      <c r="L1523" s="1090">
        <v>2</v>
      </c>
      <c r="M1523" s="1090">
        <v>2</v>
      </c>
      <c r="N1523" t="s">
        <v>2419</v>
      </c>
      <c r="O1523">
        <v>13</v>
      </c>
      <c r="P1523">
        <v>0</v>
      </c>
      <c r="Q1523">
        <v>0</v>
      </c>
      <c r="R1523">
        <v>0</v>
      </c>
      <c r="S1523">
        <v>0</v>
      </c>
      <c r="T1523">
        <v>0</v>
      </c>
      <c r="U1523" s="1091">
        <v>0</v>
      </c>
      <c r="V1523" s="1091">
        <v>0</v>
      </c>
    </row>
    <row r="1524" spans="1:22" x14ac:dyDescent="0.25">
      <c r="A1524">
        <v>4088200100</v>
      </c>
      <c r="B1524" s="1087">
        <v>2</v>
      </c>
      <c r="C1524" s="1087">
        <v>5</v>
      </c>
      <c r="D1524" s="1088">
        <v>2</v>
      </c>
      <c r="E1524" s="1087" t="s">
        <v>2418</v>
      </c>
      <c r="F1524" s="1087">
        <v>287</v>
      </c>
      <c r="G1524" s="1087" t="s">
        <v>711</v>
      </c>
      <c r="H1524" s="1089">
        <v>1</v>
      </c>
      <c r="I1524">
        <v>14301</v>
      </c>
      <c r="J1524">
        <v>1</v>
      </c>
      <c r="K1524">
        <v>2020</v>
      </c>
      <c r="L1524" s="1090">
        <v>2</v>
      </c>
      <c r="M1524" s="1090">
        <v>2</v>
      </c>
      <c r="N1524" t="s">
        <v>2419</v>
      </c>
      <c r="O1524">
        <v>13</v>
      </c>
      <c r="P1524">
        <v>0</v>
      </c>
      <c r="Q1524">
        <v>0</v>
      </c>
      <c r="R1524">
        <v>0</v>
      </c>
      <c r="S1524">
        <v>0</v>
      </c>
      <c r="T1524">
        <v>0</v>
      </c>
      <c r="U1524" s="1091">
        <v>0</v>
      </c>
      <c r="V1524" s="1091">
        <v>0</v>
      </c>
    </row>
    <row r="1525" spans="1:22" x14ac:dyDescent="0.25">
      <c r="A1525">
        <v>4088200100</v>
      </c>
      <c r="B1525" s="1087">
        <v>2</v>
      </c>
      <c r="C1525" s="1087">
        <v>5</v>
      </c>
      <c r="D1525" s="1088">
        <v>2</v>
      </c>
      <c r="E1525" s="1087" t="s">
        <v>2418</v>
      </c>
      <c r="F1525" s="1087">
        <v>287</v>
      </c>
      <c r="G1525" s="1087" t="s">
        <v>711</v>
      </c>
      <c r="H1525" s="1089">
        <v>1</v>
      </c>
      <c r="I1525">
        <v>14301</v>
      </c>
      <c r="J1525">
        <v>1</v>
      </c>
      <c r="K1525">
        <v>2020</v>
      </c>
      <c r="L1525" s="1090">
        <v>2</v>
      </c>
      <c r="M1525" s="1090">
        <v>2</v>
      </c>
      <c r="N1525" t="s">
        <v>2419</v>
      </c>
      <c r="O1525">
        <v>13</v>
      </c>
      <c r="P1525">
        <v>0</v>
      </c>
      <c r="Q1525">
        <v>0</v>
      </c>
      <c r="R1525">
        <v>0</v>
      </c>
      <c r="S1525">
        <v>51425.599999999999</v>
      </c>
      <c r="T1525">
        <v>51425.599999999999</v>
      </c>
      <c r="U1525" s="1091">
        <v>0</v>
      </c>
      <c r="V1525" s="1091">
        <v>0</v>
      </c>
    </row>
    <row r="1526" spans="1:22" x14ac:dyDescent="0.25">
      <c r="A1526">
        <v>4088200100</v>
      </c>
      <c r="B1526" s="1087">
        <v>2</v>
      </c>
      <c r="C1526" s="1087">
        <v>5</v>
      </c>
      <c r="D1526" s="1088">
        <v>2</v>
      </c>
      <c r="E1526" s="1087" t="s">
        <v>2418</v>
      </c>
      <c r="F1526" s="1087">
        <v>287</v>
      </c>
      <c r="G1526" s="1087" t="s">
        <v>711</v>
      </c>
      <c r="H1526" s="1089">
        <v>1</v>
      </c>
      <c r="I1526">
        <v>14301</v>
      </c>
      <c r="J1526">
        <v>1</v>
      </c>
      <c r="K1526">
        <v>2020</v>
      </c>
      <c r="L1526" s="1090">
        <v>2</v>
      </c>
      <c r="M1526" s="1090">
        <v>2</v>
      </c>
      <c r="N1526" t="s">
        <v>2419</v>
      </c>
      <c r="O1526">
        <v>13</v>
      </c>
      <c r="P1526">
        <v>0</v>
      </c>
      <c r="Q1526">
        <v>51425.599999999999</v>
      </c>
      <c r="R1526">
        <v>51425.599999999999</v>
      </c>
      <c r="S1526">
        <v>0</v>
      </c>
      <c r="T1526">
        <v>0</v>
      </c>
      <c r="U1526" s="1091">
        <v>0</v>
      </c>
      <c r="V1526" s="1091">
        <v>0</v>
      </c>
    </row>
    <row r="1527" spans="1:22" x14ac:dyDescent="0.25">
      <c r="A1527">
        <v>4088200100</v>
      </c>
      <c r="B1527" s="1087">
        <v>2</v>
      </c>
      <c r="C1527" s="1087">
        <v>5</v>
      </c>
      <c r="D1527" s="1088">
        <v>2</v>
      </c>
      <c r="E1527" s="1087" t="s">
        <v>2418</v>
      </c>
      <c r="F1527" s="1087">
        <v>287</v>
      </c>
      <c r="G1527" s="1087" t="s">
        <v>711</v>
      </c>
      <c r="H1527" s="1089">
        <v>1</v>
      </c>
      <c r="I1527">
        <v>14301</v>
      </c>
      <c r="J1527">
        <v>1</v>
      </c>
      <c r="K1527">
        <v>2020</v>
      </c>
      <c r="L1527" s="1090">
        <v>2</v>
      </c>
      <c r="M1527" s="1090">
        <v>2</v>
      </c>
      <c r="N1527" t="s">
        <v>2419</v>
      </c>
      <c r="O1527">
        <v>13</v>
      </c>
      <c r="P1527">
        <v>0</v>
      </c>
      <c r="Q1527">
        <v>0</v>
      </c>
      <c r="R1527">
        <v>0</v>
      </c>
      <c r="S1527">
        <v>0</v>
      </c>
      <c r="T1527">
        <v>0</v>
      </c>
      <c r="U1527" s="1091">
        <v>0</v>
      </c>
      <c r="V1527" s="1091">
        <v>0</v>
      </c>
    </row>
    <row r="1528" spans="1:22" x14ac:dyDescent="0.25">
      <c r="A1528">
        <v>4088200100</v>
      </c>
      <c r="B1528" s="1087">
        <v>2</v>
      </c>
      <c r="C1528" s="1087">
        <v>5</v>
      </c>
      <c r="D1528" s="1088">
        <v>2</v>
      </c>
      <c r="E1528" s="1087" t="s">
        <v>2418</v>
      </c>
      <c r="F1528" s="1087">
        <v>287</v>
      </c>
      <c r="G1528" s="1087" t="s">
        <v>711</v>
      </c>
      <c r="H1528" s="1089">
        <v>1</v>
      </c>
      <c r="I1528">
        <v>14301</v>
      </c>
      <c r="J1528">
        <v>1</v>
      </c>
      <c r="K1528">
        <v>2020</v>
      </c>
      <c r="L1528" s="1090">
        <v>2</v>
      </c>
      <c r="M1528" s="1090">
        <v>2</v>
      </c>
      <c r="N1528" t="s">
        <v>2419</v>
      </c>
      <c r="O1528">
        <v>13</v>
      </c>
      <c r="P1528">
        <v>0</v>
      </c>
      <c r="Q1528">
        <v>0</v>
      </c>
      <c r="R1528">
        <v>0</v>
      </c>
      <c r="S1528">
        <v>0</v>
      </c>
      <c r="T1528">
        <v>0</v>
      </c>
      <c r="U1528" s="1091">
        <v>0</v>
      </c>
      <c r="V1528" s="1091">
        <v>0</v>
      </c>
    </row>
    <row r="1529" spans="1:22" x14ac:dyDescent="0.25">
      <c r="A1529">
        <v>4088200100</v>
      </c>
      <c r="B1529" s="1087">
        <v>2</v>
      </c>
      <c r="C1529" s="1087">
        <v>5</v>
      </c>
      <c r="D1529" s="1088">
        <v>2</v>
      </c>
      <c r="E1529" s="1087" t="s">
        <v>2418</v>
      </c>
      <c r="F1529" s="1087">
        <v>287</v>
      </c>
      <c r="G1529" s="1087" t="s">
        <v>711</v>
      </c>
      <c r="H1529" s="1089">
        <v>1</v>
      </c>
      <c r="I1529">
        <v>14301</v>
      </c>
      <c r="J1529">
        <v>1</v>
      </c>
      <c r="K1529">
        <v>2020</v>
      </c>
      <c r="L1529" s="1090">
        <v>2</v>
      </c>
      <c r="M1529" s="1090">
        <v>2</v>
      </c>
      <c r="N1529" t="s">
        <v>2419</v>
      </c>
      <c r="O1529">
        <v>13</v>
      </c>
      <c r="P1529">
        <v>0</v>
      </c>
      <c r="Q1529">
        <v>0</v>
      </c>
      <c r="R1529">
        <v>0</v>
      </c>
      <c r="S1529">
        <v>23262.3</v>
      </c>
      <c r="T1529">
        <v>23262.3</v>
      </c>
      <c r="U1529" s="1091">
        <v>0</v>
      </c>
      <c r="V1529" s="1091">
        <v>0</v>
      </c>
    </row>
    <row r="1530" spans="1:22" x14ac:dyDescent="0.25">
      <c r="A1530">
        <v>4088200100</v>
      </c>
      <c r="B1530" s="1087">
        <v>2</v>
      </c>
      <c r="C1530" s="1087">
        <v>5</v>
      </c>
      <c r="D1530" s="1088">
        <v>2</v>
      </c>
      <c r="E1530" s="1087" t="s">
        <v>2418</v>
      </c>
      <c r="F1530" s="1087">
        <v>287</v>
      </c>
      <c r="G1530" s="1087" t="s">
        <v>711</v>
      </c>
      <c r="H1530" s="1089">
        <v>1</v>
      </c>
      <c r="I1530">
        <v>14301</v>
      </c>
      <c r="J1530">
        <v>1</v>
      </c>
      <c r="K1530">
        <v>2020</v>
      </c>
      <c r="L1530" s="1090">
        <v>2</v>
      </c>
      <c r="M1530" s="1090">
        <v>2</v>
      </c>
      <c r="N1530" t="s">
        <v>2419</v>
      </c>
      <c r="O1530">
        <v>13</v>
      </c>
      <c r="P1530">
        <v>0</v>
      </c>
      <c r="Q1530">
        <v>23263.3</v>
      </c>
      <c r="R1530">
        <v>23263.3</v>
      </c>
      <c r="S1530">
        <v>0</v>
      </c>
      <c r="T1530">
        <v>0</v>
      </c>
      <c r="U1530" s="1091">
        <v>0</v>
      </c>
      <c r="V1530" s="1091">
        <v>0</v>
      </c>
    </row>
    <row r="1531" spans="1:22" x14ac:dyDescent="0.25">
      <c r="A1531">
        <v>4088200100</v>
      </c>
      <c r="B1531" s="1087">
        <v>2</v>
      </c>
      <c r="C1531" s="1087">
        <v>5</v>
      </c>
      <c r="D1531" s="1088">
        <v>2</v>
      </c>
      <c r="E1531" s="1087" t="s">
        <v>2418</v>
      </c>
      <c r="F1531" s="1087">
        <v>287</v>
      </c>
      <c r="G1531" s="1087" t="s">
        <v>711</v>
      </c>
      <c r="H1531" s="1089">
        <v>1</v>
      </c>
      <c r="I1531">
        <v>14404</v>
      </c>
      <c r="J1531">
        <v>1</v>
      </c>
      <c r="K1531">
        <v>2020</v>
      </c>
      <c r="L1531" s="1090">
        <v>2</v>
      </c>
      <c r="M1531" s="1090">
        <v>2</v>
      </c>
      <c r="N1531" t="s">
        <v>2419</v>
      </c>
      <c r="O1531">
        <v>13</v>
      </c>
      <c r="P1531">
        <v>65.41</v>
      </c>
      <c r="Q1531">
        <v>0</v>
      </c>
      <c r="R1531">
        <v>65.41</v>
      </c>
      <c r="S1531">
        <v>58.71</v>
      </c>
      <c r="T1531">
        <v>58.71</v>
      </c>
      <c r="U1531" s="1091">
        <v>45.03</v>
      </c>
      <c r="V1531" s="1091">
        <v>45.03</v>
      </c>
    </row>
    <row r="1532" spans="1:22" x14ac:dyDescent="0.25">
      <c r="A1532">
        <v>4088200100</v>
      </c>
      <c r="B1532" s="1087">
        <v>2</v>
      </c>
      <c r="C1532" s="1087">
        <v>5</v>
      </c>
      <c r="D1532" s="1088">
        <v>2</v>
      </c>
      <c r="E1532" s="1087" t="s">
        <v>2418</v>
      </c>
      <c r="F1532" s="1087">
        <v>287</v>
      </c>
      <c r="G1532" s="1087" t="s">
        <v>711</v>
      </c>
      <c r="H1532" s="1089">
        <v>1</v>
      </c>
      <c r="I1532">
        <v>14404</v>
      </c>
      <c r="J1532">
        <v>1</v>
      </c>
      <c r="K1532">
        <v>2020</v>
      </c>
      <c r="L1532" s="1090">
        <v>2</v>
      </c>
      <c r="M1532" s="1090">
        <v>2</v>
      </c>
      <c r="N1532" t="s">
        <v>2419</v>
      </c>
      <c r="O1532">
        <v>13</v>
      </c>
      <c r="P1532">
        <v>76.31</v>
      </c>
      <c r="Q1532">
        <v>100</v>
      </c>
      <c r="R1532">
        <v>176.31</v>
      </c>
      <c r="S1532">
        <v>79.23</v>
      </c>
      <c r="T1532">
        <v>79.23</v>
      </c>
      <c r="U1532" s="1091">
        <v>60.99</v>
      </c>
      <c r="V1532" s="1091">
        <v>60.99</v>
      </c>
    </row>
    <row r="1533" spans="1:22" x14ac:dyDescent="0.25">
      <c r="A1533">
        <v>4088200100</v>
      </c>
      <c r="B1533" s="1087">
        <v>2</v>
      </c>
      <c r="C1533" s="1087">
        <v>5</v>
      </c>
      <c r="D1533" s="1088">
        <v>2</v>
      </c>
      <c r="E1533" s="1087" t="s">
        <v>2418</v>
      </c>
      <c r="F1533" s="1087">
        <v>287</v>
      </c>
      <c r="G1533" s="1087" t="s">
        <v>711</v>
      </c>
      <c r="H1533" s="1089">
        <v>1</v>
      </c>
      <c r="I1533">
        <v>14404</v>
      </c>
      <c r="J1533">
        <v>1</v>
      </c>
      <c r="K1533">
        <v>2020</v>
      </c>
      <c r="L1533" s="1090">
        <v>2</v>
      </c>
      <c r="M1533" s="1090">
        <v>2</v>
      </c>
      <c r="N1533" t="s">
        <v>2419</v>
      </c>
      <c r="O1533">
        <v>13</v>
      </c>
      <c r="P1533">
        <v>12.62</v>
      </c>
      <c r="Q1533">
        <v>30</v>
      </c>
      <c r="R1533">
        <v>42.62</v>
      </c>
      <c r="S1533">
        <v>20.52</v>
      </c>
      <c r="T1533">
        <v>20.52</v>
      </c>
      <c r="U1533" s="1091">
        <v>15.96</v>
      </c>
      <c r="V1533" s="1091">
        <v>15.96</v>
      </c>
    </row>
    <row r="1534" spans="1:22" x14ac:dyDescent="0.25">
      <c r="A1534">
        <v>4088200100</v>
      </c>
      <c r="B1534" s="1087">
        <v>2</v>
      </c>
      <c r="C1534" s="1087">
        <v>5</v>
      </c>
      <c r="D1534" s="1088">
        <v>2</v>
      </c>
      <c r="E1534" s="1087" t="s">
        <v>2418</v>
      </c>
      <c r="F1534" s="1087">
        <v>287</v>
      </c>
      <c r="G1534" s="1087" t="s">
        <v>711</v>
      </c>
      <c r="H1534" s="1089">
        <v>1</v>
      </c>
      <c r="I1534">
        <v>14404</v>
      </c>
      <c r="J1534">
        <v>1</v>
      </c>
      <c r="K1534">
        <v>2020</v>
      </c>
      <c r="L1534" s="1090">
        <v>2</v>
      </c>
      <c r="M1534" s="1090">
        <v>2</v>
      </c>
      <c r="N1534" t="s">
        <v>2419</v>
      </c>
      <c r="O1534">
        <v>13</v>
      </c>
      <c r="P1534">
        <v>234720.16</v>
      </c>
      <c r="Q1534">
        <v>226905</v>
      </c>
      <c r="R1534">
        <v>461625.16</v>
      </c>
      <c r="S1534">
        <v>456162.36</v>
      </c>
      <c r="T1534">
        <v>456162.36</v>
      </c>
      <c r="U1534" s="1091">
        <v>456132.72</v>
      </c>
      <c r="V1534" s="1091">
        <v>456132.72</v>
      </c>
    </row>
    <row r="1535" spans="1:22" x14ac:dyDescent="0.25">
      <c r="A1535">
        <v>4088200100</v>
      </c>
      <c r="B1535" s="1087">
        <v>2</v>
      </c>
      <c r="C1535" s="1087">
        <v>5</v>
      </c>
      <c r="D1535" s="1088">
        <v>2</v>
      </c>
      <c r="E1535" s="1087" t="s">
        <v>2418</v>
      </c>
      <c r="F1535" s="1087">
        <v>287</v>
      </c>
      <c r="G1535" s="1087" t="s">
        <v>711</v>
      </c>
      <c r="H1535" s="1089">
        <v>1</v>
      </c>
      <c r="I1535">
        <v>14404</v>
      </c>
      <c r="J1535">
        <v>1</v>
      </c>
      <c r="K1535">
        <v>2020</v>
      </c>
      <c r="L1535" s="1090">
        <v>2</v>
      </c>
      <c r="M1535" s="1090">
        <v>2</v>
      </c>
      <c r="N1535" t="s">
        <v>2419</v>
      </c>
      <c r="O1535">
        <v>13</v>
      </c>
      <c r="P1535">
        <v>37.869999999999997</v>
      </c>
      <c r="Q1535">
        <v>0</v>
      </c>
      <c r="R1535">
        <v>37.869999999999997</v>
      </c>
      <c r="S1535">
        <v>30.21</v>
      </c>
      <c r="T1535">
        <v>30.21</v>
      </c>
      <c r="U1535" s="1091">
        <v>23.37</v>
      </c>
      <c r="V1535" s="1091">
        <v>23.37</v>
      </c>
    </row>
    <row r="1536" spans="1:22" x14ac:dyDescent="0.25">
      <c r="A1536">
        <v>4088200100</v>
      </c>
      <c r="B1536" s="1087">
        <v>2</v>
      </c>
      <c r="C1536" s="1087">
        <v>5</v>
      </c>
      <c r="D1536" s="1088">
        <v>2</v>
      </c>
      <c r="E1536" s="1087" t="s">
        <v>2418</v>
      </c>
      <c r="F1536" s="1087">
        <v>287</v>
      </c>
      <c r="G1536" s="1087" t="s">
        <v>711</v>
      </c>
      <c r="H1536" s="1089">
        <v>1</v>
      </c>
      <c r="I1536">
        <v>14404</v>
      </c>
      <c r="J1536">
        <v>1</v>
      </c>
      <c r="K1536">
        <v>2020</v>
      </c>
      <c r="L1536" s="1090">
        <v>2</v>
      </c>
      <c r="M1536" s="1090">
        <v>2</v>
      </c>
      <c r="N1536" t="s">
        <v>2419</v>
      </c>
      <c r="O1536">
        <v>13</v>
      </c>
      <c r="P1536">
        <v>50.49</v>
      </c>
      <c r="Q1536">
        <v>65</v>
      </c>
      <c r="R1536">
        <v>115.49</v>
      </c>
      <c r="S1536">
        <v>106.59</v>
      </c>
      <c r="T1536">
        <v>106.59</v>
      </c>
      <c r="U1536" s="1091">
        <v>81.510000000000005</v>
      </c>
      <c r="V1536" s="1091">
        <v>81.510000000000005</v>
      </c>
    </row>
    <row r="1537" spans="1:22" x14ac:dyDescent="0.25">
      <c r="A1537">
        <v>4088200100</v>
      </c>
      <c r="B1537" s="1087">
        <v>2</v>
      </c>
      <c r="C1537" s="1087">
        <v>5</v>
      </c>
      <c r="D1537" s="1088">
        <v>2</v>
      </c>
      <c r="E1537" s="1087" t="s">
        <v>2418</v>
      </c>
      <c r="F1537" s="1087">
        <v>287</v>
      </c>
      <c r="G1537" s="1087" t="s">
        <v>711</v>
      </c>
      <c r="H1537" s="1089">
        <v>1</v>
      </c>
      <c r="I1537">
        <v>15202</v>
      </c>
      <c r="J1537">
        <v>1</v>
      </c>
      <c r="K1537">
        <v>2020</v>
      </c>
      <c r="L1537" s="1090">
        <v>1</v>
      </c>
      <c r="M1537" s="1090">
        <v>1</v>
      </c>
      <c r="N1537" t="s">
        <v>2421</v>
      </c>
      <c r="O1537">
        <v>13</v>
      </c>
      <c r="P1537">
        <v>0</v>
      </c>
      <c r="Q1537">
        <v>0</v>
      </c>
      <c r="R1537">
        <v>0</v>
      </c>
      <c r="S1537">
        <v>0</v>
      </c>
      <c r="T1537">
        <v>0</v>
      </c>
      <c r="U1537" s="1091">
        <v>0</v>
      </c>
      <c r="V1537" s="1091">
        <v>137792.22</v>
      </c>
    </row>
    <row r="1538" spans="1:22" x14ac:dyDescent="0.25">
      <c r="A1538">
        <v>4088200100</v>
      </c>
      <c r="B1538" s="1087">
        <v>2</v>
      </c>
      <c r="C1538" s="1087">
        <v>5</v>
      </c>
      <c r="D1538" s="1088">
        <v>2</v>
      </c>
      <c r="E1538" s="1087" t="s">
        <v>2418</v>
      </c>
      <c r="F1538" s="1087">
        <v>287</v>
      </c>
      <c r="G1538" s="1087" t="s">
        <v>711</v>
      </c>
      <c r="H1538" s="1089">
        <v>1</v>
      </c>
      <c r="I1538">
        <v>15202</v>
      </c>
      <c r="J1538">
        <v>1</v>
      </c>
      <c r="K1538">
        <v>2020</v>
      </c>
      <c r="L1538" s="1090">
        <v>1</v>
      </c>
      <c r="M1538" s="1090">
        <v>1</v>
      </c>
      <c r="N1538" t="s">
        <v>2421</v>
      </c>
      <c r="O1538">
        <v>13</v>
      </c>
      <c r="P1538">
        <v>0</v>
      </c>
      <c r="Q1538">
        <v>0</v>
      </c>
      <c r="R1538">
        <v>0</v>
      </c>
      <c r="S1538">
        <v>0</v>
      </c>
      <c r="T1538">
        <v>0</v>
      </c>
      <c r="U1538" s="1091">
        <v>137792.22</v>
      </c>
      <c r="V1538" s="1091">
        <v>0</v>
      </c>
    </row>
    <row r="1539" spans="1:22" x14ac:dyDescent="0.25">
      <c r="A1539">
        <v>4088200100</v>
      </c>
      <c r="B1539" s="1087">
        <v>2</v>
      </c>
      <c r="C1539" s="1087">
        <v>5</v>
      </c>
      <c r="D1539" s="1088">
        <v>2</v>
      </c>
      <c r="E1539" s="1087" t="s">
        <v>2418</v>
      </c>
      <c r="F1539" s="1087">
        <v>287</v>
      </c>
      <c r="G1539" s="1087" t="s">
        <v>711</v>
      </c>
      <c r="H1539" s="1089">
        <v>1</v>
      </c>
      <c r="I1539">
        <v>15202</v>
      </c>
      <c r="J1539">
        <v>1</v>
      </c>
      <c r="K1539">
        <v>2020</v>
      </c>
      <c r="L1539" s="1090">
        <v>1</v>
      </c>
      <c r="M1539" s="1090">
        <v>1</v>
      </c>
      <c r="N1539" t="s">
        <v>2421</v>
      </c>
      <c r="O1539">
        <v>13</v>
      </c>
      <c r="P1539">
        <v>0</v>
      </c>
      <c r="Q1539">
        <v>0</v>
      </c>
      <c r="R1539">
        <v>0</v>
      </c>
      <c r="S1539">
        <v>0</v>
      </c>
      <c r="T1539">
        <v>0</v>
      </c>
      <c r="U1539" s="1091">
        <v>0</v>
      </c>
      <c r="V1539" s="1091">
        <v>0</v>
      </c>
    </row>
    <row r="1540" spans="1:22" x14ac:dyDescent="0.25">
      <c r="A1540">
        <v>4088200100</v>
      </c>
      <c r="B1540" s="1087">
        <v>2</v>
      </c>
      <c r="C1540" s="1087">
        <v>5</v>
      </c>
      <c r="D1540" s="1088">
        <v>2</v>
      </c>
      <c r="E1540" s="1087" t="s">
        <v>2418</v>
      </c>
      <c r="F1540" s="1087">
        <v>287</v>
      </c>
      <c r="G1540" s="1087" t="s">
        <v>711</v>
      </c>
      <c r="H1540" s="1089">
        <v>1</v>
      </c>
      <c r="I1540">
        <v>15202</v>
      </c>
      <c r="J1540">
        <v>1</v>
      </c>
      <c r="K1540">
        <v>2020</v>
      </c>
      <c r="L1540" s="1090">
        <v>1</v>
      </c>
      <c r="M1540" s="1090">
        <v>1</v>
      </c>
      <c r="N1540" t="s">
        <v>2421</v>
      </c>
      <c r="O1540">
        <v>13</v>
      </c>
      <c r="P1540">
        <v>0</v>
      </c>
      <c r="Q1540">
        <v>0</v>
      </c>
      <c r="R1540">
        <v>0</v>
      </c>
      <c r="S1540">
        <v>0</v>
      </c>
      <c r="T1540">
        <v>0</v>
      </c>
      <c r="U1540" s="1091">
        <v>0</v>
      </c>
      <c r="V1540" s="1091">
        <v>0</v>
      </c>
    </row>
    <row r="1541" spans="1:22" x14ac:dyDescent="0.25">
      <c r="A1541">
        <v>4088200100</v>
      </c>
      <c r="B1541" s="1087">
        <v>2</v>
      </c>
      <c r="C1541" s="1087">
        <v>5</v>
      </c>
      <c r="D1541" s="1088">
        <v>2</v>
      </c>
      <c r="E1541" s="1087" t="s">
        <v>2418</v>
      </c>
      <c r="F1541" s="1087">
        <v>287</v>
      </c>
      <c r="G1541" s="1087" t="s">
        <v>711</v>
      </c>
      <c r="H1541" s="1089">
        <v>1</v>
      </c>
      <c r="I1541">
        <v>15202</v>
      </c>
      <c r="J1541">
        <v>1</v>
      </c>
      <c r="K1541">
        <v>2020</v>
      </c>
      <c r="L1541" s="1090">
        <v>1</v>
      </c>
      <c r="M1541" s="1090">
        <v>1</v>
      </c>
      <c r="N1541" t="s">
        <v>2421</v>
      </c>
      <c r="O1541">
        <v>13</v>
      </c>
      <c r="P1541">
        <v>0</v>
      </c>
      <c r="Q1541">
        <v>0</v>
      </c>
      <c r="R1541">
        <v>0</v>
      </c>
      <c r="S1541">
        <v>137792.22</v>
      </c>
      <c r="T1541">
        <v>137792.22</v>
      </c>
      <c r="U1541" s="1091">
        <v>0</v>
      </c>
      <c r="V1541" s="1091">
        <v>0</v>
      </c>
    </row>
    <row r="1542" spans="1:22" x14ac:dyDescent="0.25">
      <c r="A1542">
        <v>4088200100</v>
      </c>
      <c r="B1542" s="1087">
        <v>2</v>
      </c>
      <c r="C1542" s="1087">
        <v>5</v>
      </c>
      <c r="D1542" s="1088">
        <v>2</v>
      </c>
      <c r="E1542" s="1087" t="s">
        <v>2418</v>
      </c>
      <c r="F1542" s="1087">
        <v>287</v>
      </c>
      <c r="G1542" s="1087" t="s">
        <v>711</v>
      </c>
      <c r="H1542" s="1089">
        <v>1</v>
      </c>
      <c r="I1542">
        <v>15202</v>
      </c>
      <c r="J1542">
        <v>1</v>
      </c>
      <c r="K1542">
        <v>2020</v>
      </c>
      <c r="L1542" s="1090">
        <v>1</v>
      </c>
      <c r="M1542" s="1090">
        <v>1</v>
      </c>
      <c r="N1542" t="s">
        <v>2421</v>
      </c>
      <c r="O1542">
        <v>13</v>
      </c>
      <c r="P1542">
        <v>0</v>
      </c>
      <c r="Q1542">
        <v>137792.23000000001</v>
      </c>
      <c r="R1542">
        <v>137792.23000000001</v>
      </c>
      <c r="S1542">
        <v>0</v>
      </c>
      <c r="T1542">
        <v>0</v>
      </c>
      <c r="U1542" s="1091">
        <v>0</v>
      </c>
      <c r="V1542" s="1091">
        <v>0</v>
      </c>
    </row>
    <row r="1543" spans="1:22" x14ac:dyDescent="0.25">
      <c r="A1543">
        <v>4088200100</v>
      </c>
      <c r="B1543" s="1087">
        <v>2</v>
      </c>
      <c r="C1543" s="1087">
        <v>5</v>
      </c>
      <c r="D1543" s="1088">
        <v>2</v>
      </c>
      <c r="E1543" s="1087" t="s">
        <v>2418</v>
      </c>
      <c r="F1543" s="1087">
        <v>287</v>
      </c>
      <c r="G1543" s="1087" t="s">
        <v>711</v>
      </c>
      <c r="H1543" s="1089">
        <v>1</v>
      </c>
      <c r="I1543">
        <v>15202</v>
      </c>
      <c r="J1543">
        <v>1</v>
      </c>
      <c r="K1543">
        <v>2020</v>
      </c>
      <c r="L1543" s="1090">
        <v>1</v>
      </c>
      <c r="M1543" s="1090">
        <v>1</v>
      </c>
      <c r="N1543" t="s">
        <v>2421</v>
      </c>
      <c r="O1543">
        <v>13</v>
      </c>
      <c r="P1543">
        <v>179510.28</v>
      </c>
      <c r="Q1543">
        <v>-148630.34</v>
      </c>
      <c r="R1543">
        <v>30879.94</v>
      </c>
      <c r="S1543">
        <v>28996.44</v>
      </c>
      <c r="T1543">
        <v>28996.44</v>
      </c>
      <c r="U1543" s="1091">
        <v>28996.44</v>
      </c>
      <c r="V1543" s="1091">
        <v>28996.44</v>
      </c>
    </row>
    <row r="1544" spans="1:22" x14ac:dyDescent="0.25">
      <c r="A1544">
        <v>4088200100</v>
      </c>
      <c r="B1544" s="1087">
        <v>2</v>
      </c>
      <c r="C1544" s="1087">
        <v>5</v>
      </c>
      <c r="D1544" s="1088">
        <v>2</v>
      </c>
      <c r="E1544" s="1087" t="s">
        <v>2418</v>
      </c>
      <c r="F1544" s="1087">
        <v>287</v>
      </c>
      <c r="G1544" s="1087" t="s">
        <v>711</v>
      </c>
      <c r="H1544" s="1089">
        <v>1</v>
      </c>
      <c r="I1544">
        <v>15202</v>
      </c>
      <c r="J1544">
        <v>1</v>
      </c>
      <c r="K1544">
        <v>2020</v>
      </c>
      <c r="L1544" s="1090">
        <v>1</v>
      </c>
      <c r="M1544" s="1090">
        <v>1</v>
      </c>
      <c r="N1544" t="s">
        <v>2421</v>
      </c>
      <c r="O1544">
        <v>13</v>
      </c>
      <c r="P1544">
        <v>68107.17</v>
      </c>
      <c r="Q1544">
        <v>-50000</v>
      </c>
      <c r="R1544">
        <v>18107.169999999998</v>
      </c>
      <c r="S1544">
        <v>0</v>
      </c>
      <c r="T1544">
        <v>0</v>
      </c>
      <c r="U1544" s="1091">
        <v>0</v>
      </c>
      <c r="V1544" s="1091">
        <v>0</v>
      </c>
    </row>
    <row r="1545" spans="1:22" x14ac:dyDescent="0.25">
      <c r="A1545">
        <v>4088200100</v>
      </c>
      <c r="B1545" s="1087">
        <v>2</v>
      </c>
      <c r="C1545" s="1087">
        <v>5</v>
      </c>
      <c r="D1545" s="1088">
        <v>2</v>
      </c>
      <c r="E1545" s="1087" t="s">
        <v>2418</v>
      </c>
      <c r="F1545" s="1087">
        <v>287</v>
      </c>
      <c r="G1545" s="1087" t="s">
        <v>711</v>
      </c>
      <c r="H1545" s="1089">
        <v>1</v>
      </c>
      <c r="I1545">
        <v>15202</v>
      </c>
      <c r="J1545">
        <v>1</v>
      </c>
      <c r="K1545">
        <v>2020</v>
      </c>
      <c r="L1545" s="1090">
        <v>1</v>
      </c>
      <c r="M1545" s="1090">
        <v>1</v>
      </c>
      <c r="N1545" t="s">
        <v>2421</v>
      </c>
      <c r="O1545">
        <v>13</v>
      </c>
      <c r="P1545">
        <v>0</v>
      </c>
      <c r="Q1545">
        <v>0</v>
      </c>
      <c r="R1545">
        <v>0</v>
      </c>
      <c r="S1545">
        <v>0</v>
      </c>
      <c r="T1545">
        <v>0</v>
      </c>
      <c r="U1545" s="1091">
        <v>0</v>
      </c>
      <c r="V1545" s="1091">
        <v>61008.959999999999</v>
      </c>
    </row>
    <row r="1546" spans="1:22" x14ac:dyDescent="0.25">
      <c r="A1546">
        <v>4088200100</v>
      </c>
      <c r="B1546" s="1087">
        <v>2</v>
      </c>
      <c r="C1546" s="1087">
        <v>5</v>
      </c>
      <c r="D1546" s="1088">
        <v>2</v>
      </c>
      <c r="E1546" s="1087" t="s">
        <v>2418</v>
      </c>
      <c r="F1546" s="1087">
        <v>287</v>
      </c>
      <c r="G1546" s="1087" t="s">
        <v>711</v>
      </c>
      <c r="H1546" s="1089">
        <v>1</v>
      </c>
      <c r="I1546">
        <v>15202</v>
      </c>
      <c r="J1546">
        <v>1</v>
      </c>
      <c r="K1546">
        <v>2020</v>
      </c>
      <c r="L1546" s="1090">
        <v>1</v>
      </c>
      <c r="M1546" s="1090">
        <v>1</v>
      </c>
      <c r="N1546" t="s">
        <v>2421</v>
      </c>
      <c r="O1546">
        <v>13</v>
      </c>
      <c r="P1546">
        <v>0</v>
      </c>
      <c r="Q1546">
        <v>0</v>
      </c>
      <c r="R1546">
        <v>0</v>
      </c>
      <c r="S1546">
        <v>61008.959999999999</v>
      </c>
      <c r="T1546">
        <v>61008.959999999999</v>
      </c>
      <c r="U1546" s="1091">
        <v>0</v>
      </c>
      <c r="V1546" s="1091">
        <v>0</v>
      </c>
    </row>
    <row r="1547" spans="1:22" x14ac:dyDescent="0.25">
      <c r="A1547">
        <v>4088200100</v>
      </c>
      <c r="B1547" s="1087">
        <v>2</v>
      </c>
      <c r="C1547" s="1087">
        <v>5</v>
      </c>
      <c r="D1547" s="1088">
        <v>2</v>
      </c>
      <c r="E1547" s="1087" t="s">
        <v>2418</v>
      </c>
      <c r="F1547" s="1087">
        <v>287</v>
      </c>
      <c r="G1547" s="1087" t="s">
        <v>711</v>
      </c>
      <c r="H1547" s="1089">
        <v>1</v>
      </c>
      <c r="I1547">
        <v>15202</v>
      </c>
      <c r="J1547">
        <v>1</v>
      </c>
      <c r="K1547">
        <v>2020</v>
      </c>
      <c r="L1547" s="1090">
        <v>1</v>
      </c>
      <c r="M1547" s="1090">
        <v>1</v>
      </c>
      <c r="N1547" t="s">
        <v>2421</v>
      </c>
      <c r="O1547">
        <v>13</v>
      </c>
      <c r="P1547">
        <v>0</v>
      </c>
      <c r="Q1547">
        <v>91789</v>
      </c>
      <c r="R1547">
        <v>91789</v>
      </c>
      <c r="S1547">
        <v>0</v>
      </c>
      <c r="T1547">
        <v>0</v>
      </c>
      <c r="U1547" s="1091">
        <v>0</v>
      </c>
      <c r="V1547" s="1091">
        <v>0</v>
      </c>
    </row>
    <row r="1548" spans="1:22" x14ac:dyDescent="0.25">
      <c r="A1548">
        <v>4088200100</v>
      </c>
      <c r="B1548" s="1087">
        <v>2</v>
      </c>
      <c r="C1548" s="1087">
        <v>5</v>
      </c>
      <c r="D1548" s="1088">
        <v>2</v>
      </c>
      <c r="E1548" s="1087" t="s">
        <v>2418</v>
      </c>
      <c r="F1548" s="1087">
        <v>287</v>
      </c>
      <c r="G1548" s="1087" t="s">
        <v>711</v>
      </c>
      <c r="H1548" s="1089">
        <v>1</v>
      </c>
      <c r="I1548">
        <v>15202</v>
      </c>
      <c r="J1548">
        <v>1</v>
      </c>
      <c r="K1548">
        <v>2020</v>
      </c>
      <c r="L1548" s="1090">
        <v>1</v>
      </c>
      <c r="M1548" s="1090">
        <v>1</v>
      </c>
      <c r="N1548" t="s">
        <v>2421</v>
      </c>
      <c r="O1548">
        <v>13</v>
      </c>
      <c r="P1548">
        <v>0</v>
      </c>
      <c r="Q1548">
        <v>0</v>
      </c>
      <c r="R1548">
        <v>0</v>
      </c>
      <c r="S1548">
        <v>0</v>
      </c>
      <c r="T1548">
        <v>0</v>
      </c>
      <c r="U1548" s="1091">
        <v>0</v>
      </c>
      <c r="V1548" s="1091">
        <v>0</v>
      </c>
    </row>
    <row r="1549" spans="1:22" x14ac:dyDescent="0.25">
      <c r="A1549">
        <v>4088200100</v>
      </c>
      <c r="B1549" s="1087">
        <v>2</v>
      </c>
      <c r="C1549" s="1087">
        <v>5</v>
      </c>
      <c r="D1549" s="1088">
        <v>2</v>
      </c>
      <c r="E1549" s="1087" t="s">
        <v>2418</v>
      </c>
      <c r="F1549" s="1087">
        <v>287</v>
      </c>
      <c r="G1549" s="1087" t="s">
        <v>711</v>
      </c>
      <c r="H1549" s="1089">
        <v>1</v>
      </c>
      <c r="I1549">
        <v>15202</v>
      </c>
      <c r="J1549">
        <v>1</v>
      </c>
      <c r="K1549">
        <v>2020</v>
      </c>
      <c r="L1549" s="1090">
        <v>1</v>
      </c>
      <c r="M1549" s="1090">
        <v>1</v>
      </c>
      <c r="N1549" t="s">
        <v>2421</v>
      </c>
      <c r="O1549">
        <v>13</v>
      </c>
      <c r="P1549">
        <v>0</v>
      </c>
      <c r="Q1549">
        <v>0</v>
      </c>
      <c r="R1549">
        <v>0</v>
      </c>
      <c r="S1549">
        <v>0</v>
      </c>
      <c r="T1549">
        <v>0</v>
      </c>
      <c r="U1549" s="1091">
        <v>61008.959999999999</v>
      </c>
      <c r="V1549" s="1091">
        <v>0</v>
      </c>
    </row>
    <row r="1550" spans="1:22" x14ac:dyDescent="0.25">
      <c r="A1550">
        <v>4088200100</v>
      </c>
      <c r="B1550" s="1087">
        <v>2</v>
      </c>
      <c r="C1550" s="1087">
        <v>5</v>
      </c>
      <c r="D1550" s="1088">
        <v>2</v>
      </c>
      <c r="E1550" s="1087" t="s">
        <v>2418</v>
      </c>
      <c r="F1550" s="1087">
        <v>287</v>
      </c>
      <c r="G1550" s="1087" t="s">
        <v>711</v>
      </c>
      <c r="H1550" s="1089">
        <v>1</v>
      </c>
      <c r="I1550">
        <v>15202</v>
      </c>
      <c r="J1550">
        <v>1</v>
      </c>
      <c r="K1550">
        <v>2020</v>
      </c>
      <c r="L1550" s="1090">
        <v>1</v>
      </c>
      <c r="M1550" s="1090">
        <v>1</v>
      </c>
      <c r="N1550" t="s">
        <v>2421</v>
      </c>
      <c r="O1550">
        <v>13</v>
      </c>
      <c r="P1550">
        <v>0</v>
      </c>
      <c r="Q1550">
        <v>0</v>
      </c>
      <c r="R1550">
        <v>0</v>
      </c>
      <c r="S1550">
        <v>0</v>
      </c>
      <c r="T1550">
        <v>0</v>
      </c>
      <c r="U1550" s="1091">
        <v>0</v>
      </c>
      <c r="V1550" s="1091">
        <v>0</v>
      </c>
    </row>
    <row r="1551" spans="1:22" x14ac:dyDescent="0.25">
      <c r="A1551">
        <v>4088200100</v>
      </c>
      <c r="B1551" s="1087">
        <v>2</v>
      </c>
      <c r="C1551" s="1087">
        <v>5</v>
      </c>
      <c r="D1551" s="1088">
        <v>2</v>
      </c>
      <c r="E1551" s="1087" t="s">
        <v>2418</v>
      </c>
      <c r="F1551" s="1087">
        <v>287</v>
      </c>
      <c r="G1551" s="1087" t="s">
        <v>711</v>
      </c>
      <c r="H1551" s="1089">
        <v>1</v>
      </c>
      <c r="I1551">
        <v>15202</v>
      </c>
      <c r="J1551">
        <v>1</v>
      </c>
      <c r="K1551">
        <v>2020</v>
      </c>
      <c r="L1551" s="1090">
        <v>1</v>
      </c>
      <c r="M1551" s="1090">
        <v>1</v>
      </c>
      <c r="N1551" t="s">
        <v>2421</v>
      </c>
      <c r="O1551">
        <v>13</v>
      </c>
      <c r="P1551">
        <v>17757.71</v>
      </c>
      <c r="Q1551">
        <v>65436.31</v>
      </c>
      <c r="R1551">
        <v>83194.02</v>
      </c>
      <c r="S1551">
        <v>83194.02</v>
      </c>
      <c r="T1551">
        <v>83194.02</v>
      </c>
      <c r="U1551" s="1091">
        <v>83194.02</v>
      </c>
      <c r="V1551" s="1091">
        <v>83194.02</v>
      </c>
    </row>
    <row r="1552" spans="1:22" x14ac:dyDescent="0.25">
      <c r="A1552">
        <v>4088200100</v>
      </c>
      <c r="B1552" s="1087">
        <v>2</v>
      </c>
      <c r="C1552" s="1087">
        <v>5</v>
      </c>
      <c r="D1552" s="1088">
        <v>2</v>
      </c>
      <c r="E1552" s="1087" t="s">
        <v>2418</v>
      </c>
      <c r="F1552" s="1087">
        <v>287</v>
      </c>
      <c r="G1552" s="1087" t="s">
        <v>711</v>
      </c>
      <c r="H1552" s="1089">
        <v>1</v>
      </c>
      <c r="I1552">
        <v>15404</v>
      </c>
      <c r="J1552">
        <v>1</v>
      </c>
      <c r="K1552">
        <v>2020</v>
      </c>
      <c r="L1552" s="1090">
        <v>1</v>
      </c>
      <c r="M1552" s="1090">
        <v>1</v>
      </c>
      <c r="N1552" t="s">
        <v>2421</v>
      </c>
      <c r="O1552">
        <v>13</v>
      </c>
      <c r="P1552">
        <v>22490.38</v>
      </c>
      <c r="Q1552">
        <v>0</v>
      </c>
      <c r="R1552">
        <v>22490.38</v>
      </c>
      <c r="S1552">
        <v>0</v>
      </c>
      <c r="T1552">
        <v>0</v>
      </c>
      <c r="U1552" s="1091">
        <v>0</v>
      </c>
      <c r="V1552" s="1091">
        <v>0</v>
      </c>
    </row>
    <row r="1553" spans="1:22" x14ac:dyDescent="0.25">
      <c r="A1553">
        <v>4088200100</v>
      </c>
      <c r="B1553" s="1087">
        <v>2</v>
      </c>
      <c r="C1553" s="1087">
        <v>5</v>
      </c>
      <c r="D1553" s="1088">
        <v>2</v>
      </c>
      <c r="E1553" s="1087" t="s">
        <v>2418</v>
      </c>
      <c r="F1553" s="1087">
        <v>287</v>
      </c>
      <c r="G1553" s="1087" t="s">
        <v>711</v>
      </c>
      <c r="H1553" s="1089">
        <v>1</v>
      </c>
      <c r="I1553">
        <v>15404</v>
      </c>
      <c r="J1553">
        <v>1</v>
      </c>
      <c r="K1553">
        <v>2020</v>
      </c>
      <c r="L1553" s="1090">
        <v>1</v>
      </c>
      <c r="M1553" s="1090">
        <v>1</v>
      </c>
      <c r="N1553" t="s">
        <v>2421</v>
      </c>
      <c r="O1553">
        <v>13</v>
      </c>
      <c r="P1553">
        <v>21452.76</v>
      </c>
      <c r="Q1553">
        <v>0</v>
      </c>
      <c r="R1553">
        <v>21452.76</v>
      </c>
      <c r="S1553">
        <v>0</v>
      </c>
      <c r="T1553">
        <v>0</v>
      </c>
      <c r="U1553" s="1091">
        <v>0</v>
      </c>
      <c r="V1553" s="1091">
        <v>0</v>
      </c>
    </row>
    <row r="1554" spans="1:22" x14ac:dyDescent="0.25">
      <c r="A1554">
        <v>4088200100</v>
      </c>
      <c r="B1554" s="1087">
        <v>2</v>
      </c>
      <c r="C1554" s="1087">
        <v>5</v>
      </c>
      <c r="D1554" s="1088">
        <v>2</v>
      </c>
      <c r="E1554" s="1087" t="s">
        <v>2418</v>
      </c>
      <c r="F1554" s="1087">
        <v>287</v>
      </c>
      <c r="G1554" s="1087" t="s">
        <v>711</v>
      </c>
      <c r="H1554" s="1089">
        <v>1</v>
      </c>
      <c r="I1554">
        <v>15404</v>
      </c>
      <c r="J1554">
        <v>1</v>
      </c>
      <c r="K1554">
        <v>2020</v>
      </c>
      <c r="L1554" s="1090">
        <v>1</v>
      </c>
      <c r="M1554" s="1090">
        <v>1</v>
      </c>
      <c r="N1554" t="s">
        <v>2421</v>
      </c>
      <c r="O1554">
        <v>13</v>
      </c>
      <c r="P1554">
        <v>44938.54</v>
      </c>
      <c r="Q1554">
        <v>0</v>
      </c>
      <c r="R1554">
        <v>44938.54</v>
      </c>
      <c r="S1554">
        <v>0</v>
      </c>
      <c r="T1554">
        <v>0</v>
      </c>
      <c r="U1554" s="1091">
        <v>0</v>
      </c>
      <c r="V1554" s="1091">
        <v>0</v>
      </c>
    </row>
    <row r="1555" spans="1:22" x14ac:dyDescent="0.25">
      <c r="A1555">
        <v>4088200100</v>
      </c>
      <c r="B1555" s="1087">
        <v>2</v>
      </c>
      <c r="C1555" s="1087">
        <v>5</v>
      </c>
      <c r="D1555" s="1088">
        <v>2</v>
      </c>
      <c r="E1555" s="1087" t="s">
        <v>2418</v>
      </c>
      <c r="F1555" s="1087">
        <v>287</v>
      </c>
      <c r="G1555" s="1087" t="s">
        <v>711</v>
      </c>
      <c r="H1555" s="1089">
        <v>1</v>
      </c>
      <c r="I1555">
        <v>15404</v>
      </c>
      <c r="J1555">
        <v>1</v>
      </c>
      <c r="K1555">
        <v>2020</v>
      </c>
      <c r="L1555" s="1090">
        <v>1</v>
      </c>
      <c r="M1555" s="1090">
        <v>1</v>
      </c>
      <c r="N1555" t="s">
        <v>2421</v>
      </c>
      <c r="O1555">
        <v>13</v>
      </c>
      <c r="P1555">
        <v>19561.78</v>
      </c>
      <c r="Q1555">
        <v>0</v>
      </c>
      <c r="R1555">
        <v>19561.78</v>
      </c>
      <c r="S1555">
        <v>0</v>
      </c>
      <c r="T1555">
        <v>0</v>
      </c>
      <c r="U1555" s="1091">
        <v>0</v>
      </c>
      <c r="V1555" s="1091">
        <v>0</v>
      </c>
    </row>
    <row r="1556" spans="1:22" x14ac:dyDescent="0.25">
      <c r="A1556">
        <v>4088200100</v>
      </c>
      <c r="B1556" s="1087">
        <v>2</v>
      </c>
      <c r="C1556" s="1087">
        <v>5</v>
      </c>
      <c r="D1556" s="1088">
        <v>2</v>
      </c>
      <c r="E1556" s="1087" t="s">
        <v>2418</v>
      </c>
      <c r="F1556" s="1087">
        <v>287</v>
      </c>
      <c r="G1556" s="1087" t="s">
        <v>711</v>
      </c>
      <c r="H1556" s="1089">
        <v>1</v>
      </c>
      <c r="I1556">
        <v>15404</v>
      </c>
      <c r="J1556">
        <v>1</v>
      </c>
      <c r="K1556">
        <v>2020</v>
      </c>
      <c r="L1556" s="1090">
        <v>1</v>
      </c>
      <c r="M1556" s="1090">
        <v>1</v>
      </c>
      <c r="N1556" t="s">
        <v>2421</v>
      </c>
      <c r="O1556">
        <v>13</v>
      </c>
      <c r="P1556">
        <v>11453.88</v>
      </c>
      <c r="Q1556">
        <v>0</v>
      </c>
      <c r="R1556">
        <v>11453.88</v>
      </c>
      <c r="S1556">
        <v>0</v>
      </c>
      <c r="T1556">
        <v>0</v>
      </c>
      <c r="U1556" s="1091">
        <v>0</v>
      </c>
      <c r="V1556" s="1091">
        <v>0</v>
      </c>
    </row>
    <row r="1557" spans="1:22" x14ac:dyDescent="0.25">
      <c r="A1557">
        <v>4088200100</v>
      </c>
      <c r="B1557" s="1087">
        <v>2</v>
      </c>
      <c r="C1557" s="1087">
        <v>5</v>
      </c>
      <c r="D1557" s="1088">
        <v>2</v>
      </c>
      <c r="E1557" s="1087" t="s">
        <v>2418</v>
      </c>
      <c r="F1557" s="1087">
        <v>287</v>
      </c>
      <c r="G1557" s="1087" t="s">
        <v>711</v>
      </c>
      <c r="H1557" s="1089">
        <v>1</v>
      </c>
      <c r="I1557">
        <v>15404</v>
      </c>
      <c r="J1557">
        <v>1</v>
      </c>
      <c r="K1557">
        <v>2020</v>
      </c>
      <c r="L1557" s="1090">
        <v>1</v>
      </c>
      <c r="M1557" s="1090">
        <v>1</v>
      </c>
      <c r="N1557" t="s">
        <v>2421</v>
      </c>
      <c r="O1557">
        <v>13</v>
      </c>
      <c r="P1557">
        <v>7567.56</v>
      </c>
      <c r="Q1557">
        <v>0</v>
      </c>
      <c r="R1557">
        <v>7567.56</v>
      </c>
      <c r="S1557">
        <v>0</v>
      </c>
      <c r="T1557">
        <v>0</v>
      </c>
      <c r="U1557" s="1091">
        <v>0</v>
      </c>
      <c r="V1557" s="1091">
        <v>0</v>
      </c>
    </row>
    <row r="1558" spans="1:22" x14ac:dyDescent="0.25">
      <c r="A1558">
        <v>4088200100</v>
      </c>
      <c r="B1558" s="1087">
        <v>2</v>
      </c>
      <c r="C1558" s="1087">
        <v>5</v>
      </c>
      <c r="D1558" s="1088">
        <v>2</v>
      </c>
      <c r="E1558" s="1087" t="s">
        <v>2418</v>
      </c>
      <c r="F1558" s="1087">
        <v>287</v>
      </c>
      <c r="G1558" s="1087" t="s">
        <v>711</v>
      </c>
      <c r="H1558" s="1089">
        <v>1</v>
      </c>
      <c r="I1558">
        <v>15501</v>
      </c>
      <c r="J1558">
        <v>1</v>
      </c>
      <c r="K1558">
        <v>2020</v>
      </c>
      <c r="L1558" s="1090">
        <v>2</v>
      </c>
      <c r="M1558" s="1090">
        <v>2</v>
      </c>
      <c r="N1558" t="s">
        <v>2419</v>
      </c>
      <c r="O1558">
        <v>13</v>
      </c>
      <c r="P1558">
        <v>10066.61</v>
      </c>
      <c r="Q1558">
        <v>6000</v>
      </c>
      <c r="R1558">
        <v>16066.61</v>
      </c>
      <c r="S1558">
        <v>12000</v>
      </c>
      <c r="T1558">
        <v>12000</v>
      </c>
      <c r="U1558" s="1091">
        <v>12000</v>
      </c>
      <c r="V1558" s="1091">
        <v>12000</v>
      </c>
    </row>
    <row r="1559" spans="1:22" x14ac:dyDescent="0.25">
      <c r="A1559">
        <v>4088200100</v>
      </c>
      <c r="B1559" s="1087">
        <v>2</v>
      </c>
      <c r="C1559" s="1087">
        <v>5</v>
      </c>
      <c r="D1559" s="1088">
        <v>2</v>
      </c>
      <c r="E1559" s="1087" t="s">
        <v>2418</v>
      </c>
      <c r="F1559" s="1087">
        <v>287</v>
      </c>
      <c r="G1559" s="1087" t="s">
        <v>711</v>
      </c>
      <c r="H1559" s="1089">
        <v>1</v>
      </c>
      <c r="I1559">
        <v>15901</v>
      </c>
      <c r="J1559">
        <v>1</v>
      </c>
      <c r="K1559">
        <v>2020</v>
      </c>
      <c r="L1559" s="1090">
        <v>2</v>
      </c>
      <c r="M1559" s="1090">
        <v>2</v>
      </c>
      <c r="N1559" t="s">
        <v>2419</v>
      </c>
      <c r="O1559">
        <v>13</v>
      </c>
      <c r="P1559">
        <v>502.2</v>
      </c>
      <c r="Q1559">
        <v>0</v>
      </c>
      <c r="R1559">
        <v>502.2</v>
      </c>
      <c r="S1559">
        <v>0</v>
      </c>
      <c r="T1559">
        <v>0</v>
      </c>
      <c r="U1559" s="1091">
        <v>0</v>
      </c>
      <c r="V1559" s="1091">
        <v>0</v>
      </c>
    </row>
    <row r="1560" spans="1:22" x14ac:dyDescent="0.25">
      <c r="A1560">
        <v>4088200100</v>
      </c>
      <c r="B1560" s="1087">
        <v>2</v>
      </c>
      <c r="C1560" s="1087">
        <v>5</v>
      </c>
      <c r="D1560" s="1088">
        <v>2</v>
      </c>
      <c r="E1560" s="1087" t="s">
        <v>2418</v>
      </c>
      <c r="F1560" s="1087">
        <v>287</v>
      </c>
      <c r="G1560" s="1087" t="s">
        <v>711</v>
      </c>
      <c r="H1560" s="1089">
        <v>1</v>
      </c>
      <c r="I1560">
        <v>15901</v>
      </c>
      <c r="J1560">
        <v>1</v>
      </c>
      <c r="K1560">
        <v>2020</v>
      </c>
      <c r="L1560" s="1090">
        <v>2</v>
      </c>
      <c r="M1560" s="1090">
        <v>2</v>
      </c>
      <c r="N1560" t="s">
        <v>2419</v>
      </c>
      <c r="O1560">
        <v>13</v>
      </c>
      <c r="P1560">
        <v>803.51</v>
      </c>
      <c r="Q1560">
        <v>-500</v>
      </c>
      <c r="R1560">
        <v>303.51</v>
      </c>
      <c r="S1560">
        <v>0</v>
      </c>
      <c r="T1560">
        <v>0</v>
      </c>
      <c r="U1560" s="1091">
        <v>0</v>
      </c>
      <c r="V1560" s="1091">
        <v>0</v>
      </c>
    </row>
    <row r="1561" spans="1:22" x14ac:dyDescent="0.25">
      <c r="A1561">
        <v>4088200100</v>
      </c>
      <c r="B1561" s="1087">
        <v>2</v>
      </c>
      <c r="C1561" s="1087">
        <v>5</v>
      </c>
      <c r="D1561" s="1088">
        <v>2</v>
      </c>
      <c r="E1561" s="1087" t="s">
        <v>2418</v>
      </c>
      <c r="F1561" s="1087">
        <v>287</v>
      </c>
      <c r="G1561" s="1087" t="s">
        <v>711</v>
      </c>
      <c r="H1561" s="1089">
        <v>1</v>
      </c>
      <c r="I1561">
        <v>15901</v>
      </c>
      <c r="J1561">
        <v>1</v>
      </c>
      <c r="K1561">
        <v>2020</v>
      </c>
      <c r="L1561" s="1090">
        <v>2</v>
      </c>
      <c r="M1561" s="1090">
        <v>2</v>
      </c>
      <c r="N1561" t="s">
        <v>2419</v>
      </c>
      <c r="O1561">
        <v>13</v>
      </c>
      <c r="P1561">
        <v>5524.15</v>
      </c>
      <c r="Q1561">
        <v>-3474.93</v>
      </c>
      <c r="R1561">
        <v>2049.2199999999998</v>
      </c>
      <c r="S1561">
        <v>2000</v>
      </c>
      <c r="T1561">
        <v>2000</v>
      </c>
      <c r="U1561" s="1091">
        <v>2000</v>
      </c>
      <c r="V1561" s="1091">
        <v>2000</v>
      </c>
    </row>
    <row r="1562" spans="1:22" x14ac:dyDescent="0.25">
      <c r="A1562">
        <v>4088200100</v>
      </c>
      <c r="B1562" s="1087">
        <v>2</v>
      </c>
      <c r="C1562" s="1087">
        <v>5</v>
      </c>
      <c r="D1562" s="1088">
        <v>2</v>
      </c>
      <c r="E1562" s="1087" t="s">
        <v>2418</v>
      </c>
      <c r="F1562" s="1087">
        <v>287</v>
      </c>
      <c r="G1562" s="1087" t="s">
        <v>711</v>
      </c>
      <c r="H1562" s="1089">
        <v>1</v>
      </c>
      <c r="I1562">
        <v>15901</v>
      </c>
      <c r="J1562">
        <v>1</v>
      </c>
      <c r="K1562">
        <v>2020</v>
      </c>
      <c r="L1562" s="1090">
        <v>2</v>
      </c>
      <c r="M1562" s="1090">
        <v>2</v>
      </c>
      <c r="N1562" t="s">
        <v>2419</v>
      </c>
      <c r="O1562">
        <v>13</v>
      </c>
      <c r="P1562">
        <v>502.2</v>
      </c>
      <c r="Q1562">
        <v>2300</v>
      </c>
      <c r="R1562">
        <v>2802.2</v>
      </c>
      <c r="S1562">
        <v>2800</v>
      </c>
      <c r="T1562">
        <v>2800</v>
      </c>
      <c r="U1562" s="1091">
        <v>2800</v>
      </c>
      <c r="V1562" s="1091">
        <v>2800</v>
      </c>
    </row>
    <row r="1563" spans="1:22" x14ac:dyDescent="0.25">
      <c r="A1563">
        <v>4088200100</v>
      </c>
      <c r="B1563" s="1087">
        <v>2</v>
      </c>
      <c r="C1563" s="1087">
        <v>5</v>
      </c>
      <c r="D1563" s="1088">
        <v>2</v>
      </c>
      <c r="E1563" s="1087" t="s">
        <v>2418</v>
      </c>
      <c r="F1563" s="1087">
        <v>287</v>
      </c>
      <c r="G1563" s="1087" t="s">
        <v>711</v>
      </c>
      <c r="H1563" s="1089">
        <v>1</v>
      </c>
      <c r="I1563">
        <v>17102</v>
      </c>
      <c r="J1563">
        <v>1</v>
      </c>
      <c r="K1563">
        <v>2020</v>
      </c>
      <c r="L1563" s="1090">
        <v>1</v>
      </c>
      <c r="M1563" s="1090">
        <v>1</v>
      </c>
      <c r="N1563" t="s">
        <v>2421</v>
      </c>
      <c r="O1563">
        <v>13</v>
      </c>
      <c r="P1563">
        <v>8000</v>
      </c>
      <c r="Q1563">
        <v>7000</v>
      </c>
      <c r="R1563">
        <v>15000</v>
      </c>
      <c r="S1563">
        <v>7000</v>
      </c>
      <c r="T1563">
        <v>7000</v>
      </c>
      <c r="U1563" s="1091">
        <v>7000</v>
      </c>
      <c r="V1563" s="1091">
        <v>7000</v>
      </c>
    </row>
    <row r="1564" spans="1:22" x14ac:dyDescent="0.25">
      <c r="A1564">
        <v>4088200100</v>
      </c>
      <c r="B1564" s="1087">
        <v>2</v>
      </c>
      <c r="C1564" s="1087">
        <v>5</v>
      </c>
      <c r="D1564" s="1088">
        <v>2</v>
      </c>
      <c r="E1564" s="1087" t="s">
        <v>2418</v>
      </c>
      <c r="F1564" s="1087">
        <v>287</v>
      </c>
      <c r="G1564" s="1087" t="s">
        <v>711</v>
      </c>
      <c r="H1564" s="1089">
        <v>1</v>
      </c>
      <c r="I1564">
        <v>17102</v>
      </c>
      <c r="J1564">
        <v>1</v>
      </c>
      <c r="K1564">
        <v>2020</v>
      </c>
      <c r="L1564" s="1090">
        <v>1</v>
      </c>
      <c r="M1564" s="1090">
        <v>1</v>
      </c>
      <c r="N1564" t="s">
        <v>2421</v>
      </c>
      <c r="O1564">
        <v>13</v>
      </c>
      <c r="P1564">
        <v>0</v>
      </c>
      <c r="Q1564">
        <v>0</v>
      </c>
      <c r="R1564">
        <v>0</v>
      </c>
      <c r="S1564">
        <v>0</v>
      </c>
      <c r="T1564">
        <v>0</v>
      </c>
      <c r="U1564" s="1091">
        <v>0</v>
      </c>
      <c r="V1564" s="1091">
        <v>7000</v>
      </c>
    </row>
    <row r="1565" spans="1:22" x14ac:dyDescent="0.25">
      <c r="A1565">
        <v>4088200100</v>
      </c>
      <c r="B1565" s="1087">
        <v>2</v>
      </c>
      <c r="C1565" s="1087">
        <v>5</v>
      </c>
      <c r="D1565" s="1088">
        <v>2</v>
      </c>
      <c r="E1565" s="1087" t="s">
        <v>2418</v>
      </c>
      <c r="F1565" s="1087">
        <v>287</v>
      </c>
      <c r="G1565" s="1087" t="s">
        <v>711</v>
      </c>
      <c r="H1565" s="1089">
        <v>1</v>
      </c>
      <c r="I1565">
        <v>17102</v>
      </c>
      <c r="J1565">
        <v>1</v>
      </c>
      <c r="K1565">
        <v>2020</v>
      </c>
      <c r="L1565" s="1090">
        <v>1</v>
      </c>
      <c r="M1565" s="1090">
        <v>1</v>
      </c>
      <c r="N1565" t="s">
        <v>2421</v>
      </c>
      <c r="O1565">
        <v>13</v>
      </c>
      <c r="P1565">
        <v>0</v>
      </c>
      <c r="Q1565">
        <v>0</v>
      </c>
      <c r="R1565">
        <v>0</v>
      </c>
      <c r="S1565">
        <v>0</v>
      </c>
      <c r="T1565">
        <v>0</v>
      </c>
      <c r="U1565" s="1091">
        <v>7000</v>
      </c>
      <c r="V1565" s="1091">
        <v>0</v>
      </c>
    </row>
    <row r="1566" spans="1:22" x14ac:dyDescent="0.25">
      <c r="A1566">
        <v>4088200100</v>
      </c>
      <c r="B1566" s="1087">
        <v>2</v>
      </c>
      <c r="C1566" s="1087">
        <v>5</v>
      </c>
      <c r="D1566" s="1088">
        <v>2</v>
      </c>
      <c r="E1566" s="1087" t="s">
        <v>2418</v>
      </c>
      <c r="F1566" s="1087">
        <v>287</v>
      </c>
      <c r="G1566" s="1087" t="s">
        <v>711</v>
      </c>
      <c r="H1566" s="1089">
        <v>1</v>
      </c>
      <c r="I1566">
        <v>17102</v>
      </c>
      <c r="J1566">
        <v>1</v>
      </c>
      <c r="K1566">
        <v>2020</v>
      </c>
      <c r="L1566" s="1090">
        <v>1</v>
      </c>
      <c r="M1566" s="1090">
        <v>1</v>
      </c>
      <c r="N1566" t="s">
        <v>2421</v>
      </c>
      <c r="O1566">
        <v>13</v>
      </c>
      <c r="P1566">
        <v>0</v>
      </c>
      <c r="Q1566">
        <v>0</v>
      </c>
      <c r="R1566">
        <v>0</v>
      </c>
      <c r="S1566">
        <v>0</v>
      </c>
      <c r="T1566">
        <v>0</v>
      </c>
      <c r="U1566" s="1091">
        <v>0</v>
      </c>
      <c r="V1566" s="1091">
        <v>0</v>
      </c>
    </row>
    <row r="1567" spans="1:22" x14ac:dyDescent="0.25">
      <c r="A1567">
        <v>4088200100</v>
      </c>
      <c r="B1567" s="1087">
        <v>2</v>
      </c>
      <c r="C1567" s="1087">
        <v>5</v>
      </c>
      <c r="D1567" s="1088">
        <v>2</v>
      </c>
      <c r="E1567" s="1087" t="s">
        <v>2418</v>
      </c>
      <c r="F1567" s="1087">
        <v>287</v>
      </c>
      <c r="G1567" s="1087" t="s">
        <v>711</v>
      </c>
      <c r="H1567" s="1089">
        <v>1</v>
      </c>
      <c r="I1567">
        <v>17102</v>
      </c>
      <c r="J1567">
        <v>1</v>
      </c>
      <c r="K1567">
        <v>2020</v>
      </c>
      <c r="L1567" s="1090">
        <v>1</v>
      </c>
      <c r="M1567" s="1090">
        <v>1</v>
      </c>
      <c r="N1567" t="s">
        <v>2421</v>
      </c>
      <c r="O1567">
        <v>13</v>
      </c>
      <c r="P1567">
        <v>0</v>
      </c>
      <c r="Q1567">
        <v>0</v>
      </c>
      <c r="R1567">
        <v>0</v>
      </c>
      <c r="S1567">
        <v>0</v>
      </c>
      <c r="T1567">
        <v>0</v>
      </c>
      <c r="U1567" s="1091">
        <v>0</v>
      </c>
      <c r="V1567" s="1091">
        <v>0</v>
      </c>
    </row>
    <row r="1568" spans="1:22" x14ac:dyDescent="0.25">
      <c r="A1568">
        <v>4088200100</v>
      </c>
      <c r="B1568" s="1087">
        <v>2</v>
      </c>
      <c r="C1568" s="1087">
        <v>5</v>
      </c>
      <c r="D1568" s="1088">
        <v>2</v>
      </c>
      <c r="E1568" s="1087" t="s">
        <v>2418</v>
      </c>
      <c r="F1568" s="1087">
        <v>287</v>
      </c>
      <c r="G1568" s="1087" t="s">
        <v>711</v>
      </c>
      <c r="H1568" s="1089">
        <v>1</v>
      </c>
      <c r="I1568">
        <v>17102</v>
      </c>
      <c r="J1568">
        <v>1</v>
      </c>
      <c r="K1568">
        <v>2020</v>
      </c>
      <c r="L1568" s="1090">
        <v>1</v>
      </c>
      <c r="M1568" s="1090">
        <v>1</v>
      </c>
      <c r="N1568" t="s">
        <v>2421</v>
      </c>
      <c r="O1568">
        <v>13</v>
      </c>
      <c r="P1568">
        <v>0</v>
      </c>
      <c r="Q1568">
        <v>0</v>
      </c>
      <c r="R1568">
        <v>0</v>
      </c>
      <c r="S1568">
        <v>7000</v>
      </c>
      <c r="T1568">
        <v>7000</v>
      </c>
      <c r="U1568" s="1091">
        <v>0</v>
      </c>
      <c r="V1568" s="1091">
        <v>0</v>
      </c>
    </row>
    <row r="1569" spans="1:22" x14ac:dyDescent="0.25">
      <c r="A1569">
        <v>4088200100</v>
      </c>
      <c r="B1569" s="1087">
        <v>2</v>
      </c>
      <c r="C1569" s="1087">
        <v>5</v>
      </c>
      <c r="D1569" s="1088">
        <v>2</v>
      </c>
      <c r="E1569" s="1087" t="s">
        <v>2418</v>
      </c>
      <c r="F1569" s="1087">
        <v>287</v>
      </c>
      <c r="G1569" s="1087" t="s">
        <v>711</v>
      </c>
      <c r="H1569" s="1089">
        <v>1</v>
      </c>
      <c r="I1569">
        <v>17102</v>
      </c>
      <c r="J1569">
        <v>1</v>
      </c>
      <c r="K1569">
        <v>2020</v>
      </c>
      <c r="L1569" s="1090">
        <v>1</v>
      </c>
      <c r="M1569" s="1090">
        <v>1</v>
      </c>
      <c r="N1569" t="s">
        <v>2421</v>
      </c>
      <c r="O1569">
        <v>13</v>
      </c>
      <c r="P1569">
        <v>0</v>
      </c>
      <c r="Q1569">
        <v>7000</v>
      </c>
      <c r="R1569">
        <v>7000</v>
      </c>
      <c r="S1569">
        <v>0</v>
      </c>
      <c r="T1569">
        <v>0</v>
      </c>
      <c r="U1569" s="1091">
        <v>0</v>
      </c>
      <c r="V1569" s="1091">
        <v>0</v>
      </c>
    </row>
    <row r="1570" spans="1:22" x14ac:dyDescent="0.25">
      <c r="A1570">
        <v>4088200100</v>
      </c>
      <c r="B1570" s="1087">
        <v>2</v>
      </c>
      <c r="C1570" s="1087">
        <v>5</v>
      </c>
      <c r="D1570" s="1088">
        <v>2</v>
      </c>
      <c r="E1570" s="1087" t="s">
        <v>2418</v>
      </c>
      <c r="F1570" s="1087">
        <v>287</v>
      </c>
      <c r="G1570" s="1087" t="s">
        <v>711</v>
      </c>
      <c r="H1570" s="1089">
        <v>1</v>
      </c>
      <c r="I1570">
        <v>17102</v>
      </c>
      <c r="J1570">
        <v>1</v>
      </c>
      <c r="K1570">
        <v>2020</v>
      </c>
      <c r="L1570" s="1090">
        <v>2</v>
      </c>
      <c r="M1570" s="1090">
        <v>2</v>
      </c>
      <c r="N1570" t="s">
        <v>2419</v>
      </c>
      <c r="O1570">
        <v>13</v>
      </c>
      <c r="P1570">
        <v>0</v>
      </c>
      <c r="Q1570">
        <v>0</v>
      </c>
      <c r="R1570">
        <v>0</v>
      </c>
      <c r="S1570">
        <v>0</v>
      </c>
      <c r="T1570">
        <v>0</v>
      </c>
      <c r="U1570" s="1091">
        <v>0</v>
      </c>
      <c r="V1570" s="1091">
        <v>7000</v>
      </c>
    </row>
    <row r="1571" spans="1:22" x14ac:dyDescent="0.25">
      <c r="A1571">
        <v>4088200100</v>
      </c>
      <c r="B1571" s="1087">
        <v>2</v>
      </c>
      <c r="C1571" s="1087">
        <v>5</v>
      </c>
      <c r="D1571" s="1088">
        <v>2</v>
      </c>
      <c r="E1571" s="1087" t="s">
        <v>2418</v>
      </c>
      <c r="F1571" s="1087">
        <v>287</v>
      </c>
      <c r="G1571" s="1087" t="s">
        <v>711</v>
      </c>
      <c r="H1571" s="1089">
        <v>1</v>
      </c>
      <c r="I1571">
        <v>17102</v>
      </c>
      <c r="J1571">
        <v>1</v>
      </c>
      <c r="K1571">
        <v>2020</v>
      </c>
      <c r="L1571" s="1090">
        <v>2</v>
      </c>
      <c r="M1571" s="1090">
        <v>2</v>
      </c>
      <c r="N1571" t="s">
        <v>2419</v>
      </c>
      <c r="O1571">
        <v>13</v>
      </c>
      <c r="P1571">
        <v>0</v>
      </c>
      <c r="Q1571">
        <v>0</v>
      </c>
      <c r="R1571">
        <v>0</v>
      </c>
      <c r="S1571">
        <v>0</v>
      </c>
      <c r="T1571">
        <v>0</v>
      </c>
      <c r="U1571" s="1091">
        <v>7000</v>
      </c>
      <c r="V1571" s="1091">
        <v>0</v>
      </c>
    </row>
    <row r="1572" spans="1:22" x14ac:dyDescent="0.25">
      <c r="A1572">
        <v>4088200100</v>
      </c>
      <c r="B1572" s="1087">
        <v>2</v>
      </c>
      <c r="C1572" s="1087">
        <v>5</v>
      </c>
      <c r="D1572" s="1088">
        <v>2</v>
      </c>
      <c r="E1572" s="1087" t="s">
        <v>2418</v>
      </c>
      <c r="F1572" s="1087">
        <v>287</v>
      </c>
      <c r="G1572" s="1087" t="s">
        <v>711</v>
      </c>
      <c r="H1572" s="1089">
        <v>1</v>
      </c>
      <c r="I1572">
        <v>17102</v>
      </c>
      <c r="J1572">
        <v>1</v>
      </c>
      <c r="K1572">
        <v>2020</v>
      </c>
      <c r="L1572" s="1090">
        <v>2</v>
      </c>
      <c r="M1572" s="1090">
        <v>2</v>
      </c>
      <c r="N1572" t="s">
        <v>2419</v>
      </c>
      <c r="O1572">
        <v>13</v>
      </c>
      <c r="P1572">
        <v>0</v>
      </c>
      <c r="Q1572">
        <v>0</v>
      </c>
      <c r="R1572">
        <v>0</v>
      </c>
      <c r="S1572">
        <v>0</v>
      </c>
      <c r="T1572">
        <v>0</v>
      </c>
      <c r="U1572" s="1091">
        <v>0</v>
      </c>
      <c r="V1572" s="1091">
        <v>0</v>
      </c>
    </row>
    <row r="1573" spans="1:22" x14ac:dyDescent="0.25">
      <c r="A1573">
        <v>4088200100</v>
      </c>
      <c r="B1573" s="1087">
        <v>2</v>
      </c>
      <c r="C1573" s="1087">
        <v>5</v>
      </c>
      <c r="D1573" s="1088">
        <v>2</v>
      </c>
      <c r="E1573" s="1087" t="s">
        <v>2418</v>
      </c>
      <c r="F1573" s="1087">
        <v>287</v>
      </c>
      <c r="G1573" s="1087" t="s">
        <v>711</v>
      </c>
      <c r="H1573" s="1089">
        <v>1</v>
      </c>
      <c r="I1573">
        <v>17102</v>
      </c>
      <c r="J1573">
        <v>1</v>
      </c>
      <c r="K1573">
        <v>2020</v>
      </c>
      <c r="L1573" s="1090">
        <v>2</v>
      </c>
      <c r="M1573" s="1090">
        <v>2</v>
      </c>
      <c r="N1573" t="s">
        <v>2419</v>
      </c>
      <c r="O1573">
        <v>13</v>
      </c>
      <c r="P1573">
        <v>0</v>
      </c>
      <c r="Q1573">
        <v>0</v>
      </c>
      <c r="R1573">
        <v>0</v>
      </c>
      <c r="S1573">
        <v>0</v>
      </c>
      <c r="T1573">
        <v>0</v>
      </c>
      <c r="U1573" s="1091">
        <v>0</v>
      </c>
      <c r="V1573" s="1091">
        <v>0</v>
      </c>
    </row>
    <row r="1574" spans="1:22" x14ac:dyDescent="0.25">
      <c r="A1574">
        <v>4088200100</v>
      </c>
      <c r="B1574" s="1087">
        <v>2</v>
      </c>
      <c r="C1574" s="1087">
        <v>5</v>
      </c>
      <c r="D1574" s="1088">
        <v>2</v>
      </c>
      <c r="E1574" s="1087" t="s">
        <v>2418</v>
      </c>
      <c r="F1574" s="1087">
        <v>287</v>
      </c>
      <c r="G1574" s="1087" t="s">
        <v>711</v>
      </c>
      <c r="H1574" s="1089">
        <v>1</v>
      </c>
      <c r="I1574">
        <v>17102</v>
      </c>
      <c r="J1574">
        <v>1</v>
      </c>
      <c r="K1574">
        <v>2020</v>
      </c>
      <c r="L1574" s="1090">
        <v>2</v>
      </c>
      <c r="M1574" s="1090">
        <v>2</v>
      </c>
      <c r="N1574" t="s">
        <v>2419</v>
      </c>
      <c r="O1574">
        <v>13</v>
      </c>
      <c r="P1574">
        <v>0</v>
      </c>
      <c r="Q1574">
        <v>0</v>
      </c>
      <c r="R1574">
        <v>0</v>
      </c>
      <c r="S1574">
        <v>7000</v>
      </c>
      <c r="T1574">
        <v>7000</v>
      </c>
      <c r="U1574" s="1091">
        <v>0</v>
      </c>
      <c r="V1574" s="1091">
        <v>0</v>
      </c>
    </row>
    <row r="1575" spans="1:22" x14ac:dyDescent="0.25">
      <c r="A1575">
        <v>4088200100</v>
      </c>
      <c r="B1575" s="1087">
        <v>2</v>
      </c>
      <c r="C1575" s="1087">
        <v>5</v>
      </c>
      <c r="D1575" s="1088">
        <v>2</v>
      </c>
      <c r="E1575" s="1087" t="s">
        <v>2418</v>
      </c>
      <c r="F1575" s="1087">
        <v>287</v>
      </c>
      <c r="G1575" s="1087" t="s">
        <v>711</v>
      </c>
      <c r="H1575" s="1089">
        <v>1</v>
      </c>
      <c r="I1575">
        <v>17102</v>
      </c>
      <c r="J1575">
        <v>1</v>
      </c>
      <c r="K1575">
        <v>2020</v>
      </c>
      <c r="L1575" s="1090">
        <v>2</v>
      </c>
      <c r="M1575" s="1090">
        <v>2</v>
      </c>
      <c r="N1575" t="s">
        <v>2419</v>
      </c>
      <c r="O1575">
        <v>13</v>
      </c>
      <c r="P1575">
        <v>0</v>
      </c>
      <c r="Q1575">
        <v>7000</v>
      </c>
      <c r="R1575">
        <v>7000</v>
      </c>
      <c r="S1575">
        <v>0</v>
      </c>
      <c r="T1575">
        <v>0</v>
      </c>
      <c r="U1575" s="1091">
        <v>0</v>
      </c>
      <c r="V1575" s="1091">
        <v>0</v>
      </c>
    </row>
    <row r="1576" spans="1:22" x14ac:dyDescent="0.25">
      <c r="A1576">
        <v>4088200100</v>
      </c>
      <c r="B1576" s="1087">
        <v>2</v>
      </c>
      <c r="C1576" s="1087">
        <v>5</v>
      </c>
      <c r="D1576" s="1088">
        <v>2</v>
      </c>
      <c r="E1576" s="1087" t="s">
        <v>2418</v>
      </c>
      <c r="F1576" s="1087">
        <v>287</v>
      </c>
      <c r="G1576" s="1087" t="s">
        <v>711</v>
      </c>
      <c r="H1576" s="1089">
        <v>1</v>
      </c>
      <c r="I1576">
        <v>17102</v>
      </c>
      <c r="J1576">
        <v>1</v>
      </c>
      <c r="K1576">
        <v>2020</v>
      </c>
      <c r="L1576" s="1090">
        <v>2</v>
      </c>
      <c r="M1576" s="1090">
        <v>2</v>
      </c>
      <c r="N1576" t="s">
        <v>2419</v>
      </c>
      <c r="O1576">
        <v>13</v>
      </c>
      <c r="P1576">
        <v>0</v>
      </c>
      <c r="Q1576">
        <v>0</v>
      </c>
      <c r="R1576">
        <v>0</v>
      </c>
      <c r="S1576">
        <v>0</v>
      </c>
      <c r="T1576">
        <v>0</v>
      </c>
      <c r="U1576" s="1091">
        <v>0</v>
      </c>
      <c r="V1576" s="1091">
        <v>8000</v>
      </c>
    </row>
    <row r="1577" spans="1:22" x14ac:dyDescent="0.25">
      <c r="A1577">
        <v>4088200100</v>
      </c>
      <c r="B1577" s="1087">
        <v>2</v>
      </c>
      <c r="C1577" s="1087">
        <v>5</v>
      </c>
      <c r="D1577" s="1088">
        <v>2</v>
      </c>
      <c r="E1577" s="1087" t="s">
        <v>2418</v>
      </c>
      <c r="F1577" s="1087">
        <v>287</v>
      </c>
      <c r="G1577" s="1087" t="s">
        <v>711</v>
      </c>
      <c r="H1577" s="1089">
        <v>1</v>
      </c>
      <c r="I1577">
        <v>17102</v>
      </c>
      <c r="J1577">
        <v>1</v>
      </c>
      <c r="K1577">
        <v>2020</v>
      </c>
      <c r="L1577" s="1090">
        <v>2</v>
      </c>
      <c r="M1577" s="1090">
        <v>2</v>
      </c>
      <c r="N1577" t="s">
        <v>2419</v>
      </c>
      <c r="O1577">
        <v>13</v>
      </c>
      <c r="P1577">
        <v>0</v>
      </c>
      <c r="Q1577">
        <v>0</v>
      </c>
      <c r="R1577">
        <v>0</v>
      </c>
      <c r="S1577">
        <v>0</v>
      </c>
      <c r="T1577">
        <v>0</v>
      </c>
      <c r="U1577" s="1091">
        <v>8000</v>
      </c>
      <c r="V1577" s="1091">
        <v>0</v>
      </c>
    </row>
    <row r="1578" spans="1:22" x14ac:dyDescent="0.25">
      <c r="A1578">
        <v>4088200100</v>
      </c>
      <c r="B1578" s="1087">
        <v>2</v>
      </c>
      <c r="C1578" s="1087">
        <v>5</v>
      </c>
      <c r="D1578" s="1088">
        <v>2</v>
      </c>
      <c r="E1578" s="1087" t="s">
        <v>2418</v>
      </c>
      <c r="F1578" s="1087">
        <v>287</v>
      </c>
      <c r="G1578" s="1087" t="s">
        <v>711</v>
      </c>
      <c r="H1578" s="1089">
        <v>1</v>
      </c>
      <c r="I1578">
        <v>17102</v>
      </c>
      <c r="J1578">
        <v>1</v>
      </c>
      <c r="K1578">
        <v>2020</v>
      </c>
      <c r="L1578" s="1090">
        <v>2</v>
      </c>
      <c r="M1578" s="1090">
        <v>2</v>
      </c>
      <c r="N1578" t="s">
        <v>2419</v>
      </c>
      <c r="O1578">
        <v>13</v>
      </c>
      <c r="P1578">
        <v>0</v>
      </c>
      <c r="Q1578">
        <v>0</v>
      </c>
      <c r="R1578">
        <v>0</v>
      </c>
      <c r="S1578">
        <v>0</v>
      </c>
      <c r="T1578">
        <v>0</v>
      </c>
      <c r="U1578" s="1091">
        <v>0</v>
      </c>
      <c r="V1578" s="1091">
        <v>0</v>
      </c>
    </row>
    <row r="1579" spans="1:22" x14ac:dyDescent="0.25">
      <c r="A1579">
        <v>4088200100</v>
      </c>
      <c r="B1579" s="1087">
        <v>2</v>
      </c>
      <c r="C1579" s="1087">
        <v>5</v>
      </c>
      <c r="D1579" s="1088">
        <v>2</v>
      </c>
      <c r="E1579" s="1087" t="s">
        <v>2418</v>
      </c>
      <c r="F1579" s="1087">
        <v>287</v>
      </c>
      <c r="G1579" s="1087" t="s">
        <v>711</v>
      </c>
      <c r="H1579" s="1089">
        <v>1</v>
      </c>
      <c r="I1579">
        <v>17102</v>
      </c>
      <c r="J1579">
        <v>1</v>
      </c>
      <c r="K1579">
        <v>2020</v>
      </c>
      <c r="L1579" s="1090">
        <v>2</v>
      </c>
      <c r="M1579" s="1090">
        <v>2</v>
      </c>
      <c r="N1579" t="s">
        <v>2419</v>
      </c>
      <c r="O1579">
        <v>13</v>
      </c>
      <c r="P1579">
        <v>0</v>
      </c>
      <c r="Q1579">
        <v>0</v>
      </c>
      <c r="R1579">
        <v>0</v>
      </c>
      <c r="S1579">
        <v>0</v>
      </c>
      <c r="T1579">
        <v>0</v>
      </c>
      <c r="U1579" s="1091">
        <v>0</v>
      </c>
      <c r="V1579" s="1091">
        <v>0</v>
      </c>
    </row>
    <row r="1580" spans="1:22" x14ac:dyDescent="0.25">
      <c r="A1580">
        <v>4088200100</v>
      </c>
      <c r="B1580" s="1087">
        <v>2</v>
      </c>
      <c r="C1580" s="1087">
        <v>5</v>
      </c>
      <c r="D1580" s="1088">
        <v>2</v>
      </c>
      <c r="E1580" s="1087" t="s">
        <v>2418</v>
      </c>
      <c r="F1580" s="1087">
        <v>287</v>
      </c>
      <c r="G1580" s="1087" t="s">
        <v>711</v>
      </c>
      <c r="H1580" s="1089">
        <v>1</v>
      </c>
      <c r="I1580">
        <v>17102</v>
      </c>
      <c r="J1580">
        <v>1</v>
      </c>
      <c r="K1580">
        <v>2020</v>
      </c>
      <c r="L1580" s="1090">
        <v>2</v>
      </c>
      <c r="M1580" s="1090">
        <v>2</v>
      </c>
      <c r="N1580" t="s">
        <v>2419</v>
      </c>
      <c r="O1580">
        <v>13</v>
      </c>
      <c r="P1580">
        <v>0</v>
      </c>
      <c r="Q1580">
        <v>0</v>
      </c>
      <c r="R1580">
        <v>0</v>
      </c>
      <c r="S1580">
        <v>8000</v>
      </c>
      <c r="T1580">
        <v>8000</v>
      </c>
      <c r="U1580" s="1091">
        <v>0</v>
      </c>
      <c r="V1580" s="1091">
        <v>0</v>
      </c>
    </row>
    <row r="1581" spans="1:22" x14ac:dyDescent="0.25">
      <c r="A1581">
        <v>4088200100</v>
      </c>
      <c r="B1581" s="1087">
        <v>2</v>
      </c>
      <c r="C1581" s="1087">
        <v>5</v>
      </c>
      <c r="D1581" s="1088">
        <v>2</v>
      </c>
      <c r="E1581" s="1087" t="s">
        <v>2418</v>
      </c>
      <c r="F1581" s="1087">
        <v>287</v>
      </c>
      <c r="G1581" s="1087" t="s">
        <v>711</v>
      </c>
      <c r="H1581" s="1089">
        <v>1</v>
      </c>
      <c r="I1581">
        <v>17102</v>
      </c>
      <c r="J1581">
        <v>1</v>
      </c>
      <c r="K1581">
        <v>2020</v>
      </c>
      <c r="L1581" s="1090">
        <v>2</v>
      </c>
      <c r="M1581" s="1090">
        <v>2</v>
      </c>
      <c r="N1581" t="s">
        <v>2419</v>
      </c>
      <c r="O1581">
        <v>13</v>
      </c>
      <c r="P1581">
        <v>0</v>
      </c>
      <c r="Q1581">
        <v>8000</v>
      </c>
      <c r="R1581">
        <v>8000</v>
      </c>
      <c r="S1581">
        <v>0</v>
      </c>
      <c r="T1581">
        <v>0</v>
      </c>
      <c r="U1581" s="1091">
        <v>0</v>
      </c>
      <c r="V1581" s="1091">
        <v>0</v>
      </c>
    </row>
    <row r="1582" spans="1:22" x14ac:dyDescent="0.25">
      <c r="A1582">
        <v>4088200100</v>
      </c>
      <c r="B1582" s="1087">
        <v>2</v>
      </c>
      <c r="C1582" s="1087">
        <v>5</v>
      </c>
      <c r="D1582" s="1088">
        <v>2</v>
      </c>
      <c r="E1582" s="1087" t="s">
        <v>2418</v>
      </c>
      <c r="F1582" s="1087">
        <v>287</v>
      </c>
      <c r="G1582" s="1087" t="s">
        <v>711</v>
      </c>
      <c r="H1582" s="1089">
        <v>1</v>
      </c>
      <c r="I1582">
        <v>17102</v>
      </c>
      <c r="J1582">
        <v>1</v>
      </c>
      <c r="K1582">
        <v>2020</v>
      </c>
      <c r="L1582" s="1090">
        <v>1</v>
      </c>
      <c r="M1582" s="1090">
        <v>1</v>
      </c>
      <c r="N1582" t="s">
        <v>2421</v>
      </c>
      <c r="O1582">
        <v>13</v>
      </c>
      <c r="P1582">
        <v>19000</v>
      </c>
      <c r="Q1582">
        <v>13000</v>
      </c>
      <c r="R1582">
        <v>32000</v>
      </c>
      <c r="S1582">
        <v>15000</v>
      </c>
      <c r="T1582">
        <v>15000</v>
      </c>
      <c r="U1582" s="1091">
        <v>15000</v>
      </c>
      <c r="V1582" s="1091">
        <v>15000</v>
      </c>
    </row>
    <row r="1583" spans="1:22" x14ac:dyDescent="0.25">
      <c r="A1583">
        <v>4088200100</v>
      </c>
      <c r="B1583" s="1087">
        <v>2</v>
      </c>
      <c r="C1583" s="1087">
        <v>5</v>
      </c>
      <c r="D1583" s="1088">
        <v>2</v>
      </c>
      <c r="E1583" s="1087" t="s">
        <v>2418</v>
      </c>
      <c r="F1583" s="1087">
        <v>287</v>
      </c>
      <c r="G1583" s="1087" t="s">
        <v>711</v>
      </c>
      <c r="H1583" s="1089">
        <v>1</v>
      </c>
      <c r="I1583">
        <v>21101</v>
      </c>
      <c r="J1583">
        <v>1</v>
      </c>
      <c r="K1583">
        <v>2020</v>
      </c>
      <c r="L1583" s="1090">
        <v>2</v>
      </c>
      <c r="M1583" s="1090">
        <v>2</v>
      </c>
      <c r="N1583" t="s">
        <v>2419</v>
      </c>
      <c r="O1583">
        <v>13</v>
      </c>
      <c r="P1583">
        <v>198.97</v>
      </c>
      <c r="Q1583">
        <v>0</v>
      </c>
      <c r="R1583">
        <v>198.97</v>
      </c>
      <c r="S1583">
        <v>0</v>
      </c>
      <c r="T1583">
        <v>0</v>
      </c>
      <c r="U1583" s="1091">
        <v>0</v>
      </c>
      <c r="V1583" s="1091">
        <v>0</v>
      </c>
    </row>
    <row r="1584" spans="1:22" x14ac:dyDescent="0.25">
      <c r="A1584">
        <v>4088200100</v>
      </c>
      <c r="B1584" s="1087">
        <v>2</v>
      </c>
      <c r="C1584" s="1087">
        <v>5</v>
      </c>
      <c r="D1584" s="1088">
        <v>2</v>
      </c>
      <c r="E1584" s="1087" t="s">
        <v>2418</v>
      </c>
      <c r="F1584" s="1087">
        <v>287</v>
      </c>
      <c r="G1584" s="1087" t="s">
        <v>711</v>
      </c>
      <c r="H1584" s="1089">
        <v>1</v>
      </c>
      <c r="I1584">
        <v>21101</v>
      </c>
      <c r="J1584">
        <v>1</v>
      </c>
      <c r="K1584">
        <v>2020</v>
      </c>
      <c r="L1584" s="1090">
        <v>2</v>
      </c>
      <c r="M1584" s="1090">
        <v>2</v>
      </c>
      <c r="N1584" t="s">
        <v>2419</v>
      </c>
      <c r="O1584">
        <v>13</v>
      </c>
      <c r="P1584">
        <v>162791.85999999999</v>
      </c>
      <c r="Q1584">
        <v>-9356</v>
      </c>
      <c r="R1584">
        <v>153435.85999999999</v>
      </c>
      <c r="S1584">
        <v>56916.47</v>
      </c>
      <c r="T1584">
        <v>56916.47</v>
      </c>
      <c r="U1584" s="1091">
        <v>56916.47</v>
      </c>
      <c r="V1584" s="1091">
        <v>56916.47</v>
      </c>
    </row>
    <row r="1585" spans="1:22" x14ac:dyDescent="0.25">
      <c r="A1585">
        <v>4088200100</v>
      </c>
      <c r="B1585" s="1087">
        <v>2</v>
      </c>
      <c r="C1585" s="1087">
        <v>5</v>
      </c>
      <c r="D1585" s="1088">
        <v>2</v>
      </c>
      <c r="E1585" s="1087" t="s">
        <v>2418</v>
      </c>
      <c r="F1585" s="1087">
        <v>287</v>
      </c>
      <c r="G1585" s="1087" t="s">
        <v>711</v>
      </c>
      <c r="H1585" s="1089">
        <v>1</v>
      </c>
      <c r="I1585">
        <v>21101</v>
      </c>
      <c r="J1585">
        <v>1</v>
      </c>
      <c r="K1585">
        <v>2020</v>
      </c>
      <c r="L1585" s="1090">
        <v>2</v>
      </c>
      <c r="M1585" s="1090">
        <v>2</v>
      </c>
      <c r="N1585" t="s">
        <v>2419</v>
      </c>
      <c r="O1585">
        <v>13</v>
      </c>
      <c r="P1585">
        <v>278.89999999999998</v>
      </c>
      <c r="Q1585">
        <v>3000</v>
      </c>
      <c r="R1585">
        <v>3278.9</v>
      </c>
      <c r="S1585">
        <v>0</v>
      </c>
      <c r="T1585">
        <v>0</v>
      </c>
      <c r="U1585" s="1091">
        <v>0</v>
      </c>
      <c r="V1585" s="1091">
        <v>0</v>
      </c>
    </row>
    <row r="1586" spans="1:22" x14ac:dyDescent="0.25">
      <c r="A1586">
        <v>4088200100</v>
      </c>
      <c r="B1586" s="1087">
        <v>2</v>
      </c>
      <c r="C1586" s="1087">
        <v>5</v>
      </c>
      <c r="D1586" s="1088">
        <v>2</v>
      </c>
      <c r="E1586" s="1087" t="s">
        <v>2418</v>
      </c>
      <c r="F1586" s="1087">
        <v>287</v>
      </c>
      <c r="G1586" s="1087" t="s">
        <v>711</v>
      </c>
      <c r="H1586" s="1089">
        <v>1</v>
      </c>
      <c r="I1586">
        <v>21101</v>
      </c>
      <c r="J1586">
        <v>1</v>
      </c>
      <c r="K1586">
        <v>2020</v>
      </c>
      <c r="L1586" s="1090">
        <v>2</v>
      </c>
      <c r="M1586" s="1090">
        <v>2</v>
      </c>
      <c r="N1586" t="s">
        <v>2419</v>
      </c>
      <c r="O1586">
        <v>13</v>
      </c>
      <c r="P1586">
        <v>4414.33</v>
      </c>
      <c r="Q1586">
        <v>0</v>
      </c>
      <c r="R1586">
        <v>4414.33</v>
      </c>
      <c r="S1586">
        <v>0</v>
      </c>
      <c r="T1586">
        <v>0</v>
      </c>
      <c r="U1586" s="1091">
        <v>0</v>
      </c>
      <c r="V1586" s="1091">
        <v>0</v>
      </c>
    </row>
    <row r="1587" spans="1:22" x14ac:dyDescent="0.25">
      <c r="A1587">
        <v>4088200100</v>
      </c>
      <c r="B1587" s="1087">
        <v>2</v>
      </c>
      <c r="C1587" s="1087">
        <v>5</v>
      </c>
      <c r="D1587" s="1088">
        <v>2</v>
      </c>
      <c r="E1587" s="1087" t="s">
        <v>2418</v>
      </c>
      <c r="F1587" s="1087">
        <v>287</v>
      </c>
      <c r="G1587" s="1087" t="s">
        <v>711</v>
      </c>
      <c r="H1587" s="1089">
        <v>1</v>
      </c>
      <c r="I1587">
        <v>21101</v>
      </c>
      <c r="J1587">
        <v>1</v>
      </c>
      <c r="K1587">
        <v>2020</v>
      </c>
      <c r="L1587" s="1090">
        <v>2</v>
      </c>
      <c r="M1587" s="1090">
        <v>2</v>
      </c>
      <c r="N1587" t="s">
        <v>2419</v>
      </c>
      <c r="O1587">
        <v>13</v>
      </c>
      <c r="P1587">
        <v>462.68</v>
      </c>
      <c r="Q1587">
        <v>6356</v>
      </c>
      <c r="R1587">
        <v>6818.68</v>
      </c>
      <c r="S1587">
        <v>4958.8999999999996</v>
      </c>
      <c r="T1587">
        <v>4958.8999999999996</v>
      </c>
      <c r="U1587" s="1091">
        <v>4958.8999999999996</v>
      </c>
      <c r="V1587" s="1091">
        <v>4958.8999999999996</v>
      </c>
    </row>
    <row r="1588" spans="1:22" x14ac:dyDescent="0.25">
      <c r="A1588">
        <v>4088200100</v>
      </c>
      <c r="B1588" s="1087">
        <v>2</v>
      </c>
      <c r="C1588" s="1087">
        <v>5</v>
      </c>
      <c r="D1588" s="1088">
        <v>2</v>
      </c>
      <c r="E1588" s="1087" t="s">
        <v>2418</v>
      </c>
      <c r="F1588" s="1087">
        <v>287</v>
      </c>
      <c r="G1588" s="1087" t="s">
        <v>711</v>
      </c>
      <c r="H1588" s="1089">
        <v>1</v>
      </c>
      <c r="I1588">
        <v>21201</v>
      </c>
      <c r="J1588">
        <v>1</v>
      </c>
      <c r="K1588">
        <v>2020</v>
      </c>
      <c r="L1588" s="1090">
        <v>2</v>
      </c>
      <c r="M1588" s="1090">
        <v>2</v>
      </c>
      <c r="N1588" t="s">
        <v>2419</v>
      </c>
      <c r="O1588">
        <v>13</v>
      </c>
      <c r="P1588">
        <v>0</v>
      </c>
      <c r="Q1588">
        <v>0</v>
      </c>
      <c r="R1588">
        <v>0</v>
      </c>
      <c r="S1588">
        <v>0</v>
      </c>
      <c r="T1588">
        <v>0</v>
      </c>
      <c r="U1588" s="1091">
        <v>0</v>
      </c>
      <c r="V1588" s="1091">
        <v>0</v>
      </c>
    </row>
    <row r="1589" spans="1:22" x14ac:dyDescent="0.25">
      <c r="A1589">
        <v>4088200100</v>
      </c>
      <c r="B1589" s="1087">
        <v>2</v>
      </c>
      <c r="C1589" s="1087">
        <v>5</v>
      </c>
      <c r="D1589" s="1088">
        <v>2</v>
      </c>
      <c r="E1589" s="1087" t="s">
        <v>2418</v>
      </c>
      <c r="F1589" s="1087">
        <v>287</v>
      </c>
      <c r="G1589" s="1087" t="s">
        <v>711</v>
      </c>
      <c r="H1589" s="1089">
        <v>1</v>
      </c>
      <c r="I1589">
        <v>21201</v>
      </c>
      <c r="J1589">
        <v>1</v>
      </c>
      <c r="K1589">
        <v>2020</v>
      </c>
      <c r="L1589" s="1090">
        <v>2</v>
      </c>
      <c r="M1589" s="1090">
        <v>2</v>
      </c>
      <c r="N1589" t="s">
        <v>2419</v>
      </c>
      <c r="O1589">
        <v>13</v>
      </c>
      <c r="P1589">
        <v>0</v>
      </c>
      <c r="Q1589">
        <v>700</v>
      </c>
      <c r="R1589">
        <v>700</v>
      </c>
      <c r="S1589">
        <v>0</v>
      </c>
      <c r="T1589">
        <v>0</v>
      </c>
      <c r="U1589" s="1091">
        <v>0</v>
      </c>
      <c r="V1589" s="1091">
        <v>0</v>
      </c>
    </row>
    <row r="1590" spans="1:22" x14ac:dyDescent="0.25">
      <c r="A1590">
        <v>4088200100</v>
      </c>
      <c r="B1590" s="1087">
        <v>2</v>
      </c>
      <c r="C1590" s="1087">
        <v>5</v>
      </c>
      <c r="D1590" s="1088">
        <v>2</v>
      </c>
      <c r="E1590" s="1087" t="s">
        <v>2418</v>
      </c>
      <c r="F1590" s="1087">
        <v>287</v>
      </c>
      <c r="G1590" s="1087" t="s">
        <v>711</v>
      </c>
      <c r="H1590" s="1089">
        <v>1</v>
      </c>
      <c r="I1590">
        <v>21201</v>
      </c>
      <c r="J1590">
        <v>1</v>
      </c>
      <c r="K1590">
        <v>2020</v>
      </c>
      <c r="L1590" s="1090">
        <v>1</v>
      </c>
      <c r="M1590" s="1090">
        <v>1</v>
      </c>
      <c r="N1590" t="s">
        <v>2421</v>
      </c>
      <c r="O1590">
        <v>13</v>
      </c>
      <c r="P1590">
        <v>7734.14</v>
      </c>
      <c r="Q1590">
        <v>0</v>
      </c>
      <c r="R1590">
        <v>7734.14</v>
      </c>
      <c r="S1590">
        <v>0</v>
      </c>
      <c r="T1590">
        <v>0</v>
      </c>
      <c r="U1590" s="1091">
        <v>0</v>
      </c>
      <c r="V1590" s="1091">
        <v>0</v>
      </c>
    </row>
    <row r="1591" spans="1:22" x14ac:dyDescent="0.25">
      <c r="A1591">
        <v>4088200100</v>
      </c>
      <c r="B1591" s="1087">
        <v>2</v>
      </c>
      <c r="C1591" s="1087">
        <v>5</v>
      </c>
      <c r="D1591" s="1088">
        <v>2</v>
      </c>
      <c r="E1591" s="1087" t="s">
        <v>2418</v>
      </c>
      <c r="F1591" s="1087">
        <v>287</v>
      </c>
      <c r="G1591" s="1087" t="s">
        <v>711</v>
      </c>
      <c r="H1591" s="1089">
        <v>1</v>
      </c>
      <c r="I1591">
        <v>21401</v>
      </c>
      <c r="J1591">
        <v>1</v>
      </c>
      <c r="K1591">
        <v>2020</v>
      </c>
      <c r="L1591" s="1090">
        <v>2</v>
      </c>
      <c r="M1591" s="1090">
        <v>2</v>
      </c>
      <c r="N1591" t="s">
        <v>2419</v>
      </c>
      <c r="O1591">
        <v>13</v>
      </c>
      <c r="P1591">
        <v>9980.83</v>
      </c>
      <c r="Q1591">
        <v>0</v>
      </c>
      <c r="R1591">
        <v>9980.83</v>
      </c>
      <c r="S1591">
        <v>0</v>
      </c>
      <c r="T1591">
        <v>0</v>
      </c>
      <c r="U1591" s="1091">
        <v>0</v>
      </c>
      <c r="V1591" s="1091">
        <v>0</v>
      </c>
    </row>
    <row r="1592" spans="1:22" x14ac:dyDescent="0.25">
      <c r="A1592">
        <v>4088200100</v>
      </c>
      <c r="B1592" s="1087">
        <v>2</v>
      </c>
      <c r="C1592" s="1087">
        <v>5</v>
      </c>
      <c r="D1592" s="1088">
        <v>2</v>
      </c>
      <c r="E1592" s="1087" t="s">
        <v>2418</v>
      </c>
      <c r="F1592" s="1087">
        <v>287</v>
      </c>
      <c r="G1592" s="1087" t="s">
        <v>711</v>
      </c>
      <c r="H1592" s="1089">
        <v>1</v>
      </c>
      <c r="I1592">
        <v>21401</v>
      </c>
      <c r="J1592">
        <v>1</v>
      </c>
      <c r="K1592">
        <v>2020</v>
      </c>
      <c r="L1592" s="1090">
        <v>2</v>
      </c>
      <c r="M1592" s="1090">
        <v>2</v>
      </c>
      <c r="N1592" t="s">
        <v>2419</v>
      </c>
      <c r="O1592">
        <v>13</v>
      </c>
      <c r="P1592">
        <v>145720.82</v>
      </c>
      <c r="Q1592">
        <v>-4000</v>
      </c>
      <c r="R1592">
        <v>141720.82</v>
      </c>
      <c r="S1592">
        <v>63760.06</v>
      </c>
      <c r="T1592">
        <v>63760.06</v>
      </c>
      <c r="U1592" s="1091">
        <v>63760.06</v>
      </c>
      <c r="V1592" s="1091">
        <v>63760.06</v>
      </c>
    </row>
    <row r="1593" spans="1:22" x14ac:dyDescent="0.25">
      <c r="A1593">
        <v>4088200100</v>
      </c>
      <c r="B1593" s="1087">
        <v>2</v>
      </c>
      <c r="C1593" s="1087">
        <v>5</v>
      </c>
      <c r="D1593" s="1088">
        <v>2</v>
      </c>
      <c r="E1593" s="1087" t="s">
        <v>2418</v>
      </c>
      <c r="F1593" s="1087">
        <v>287</v>
      </c>
      <c r="G1593" s="1087" t="s">
        <v>711</v>
      </c>
      <c r="H1593" s="1089">
        <v>1</v>
      </c>
      <c r="I1593">
        <v>21401</v>
      </c>
      <c r="J1593">
        <v>1</v>
      </c>
      <c r="K1593">
        <v>2020</v>
      </c>
      <c r="L1593" s="1090">
        <v>2</v>
      </c>
      <c r="M1593" s="1090">
        <v>2</v>
      </c>
      <c r="N1593" t="s">
        <v>2419</v>
      </c>
      <c r="O1593">
        <v>13</v>
      </c>
      <c r="P1593">
        <v>13640.19</v>
      </c>
      <c r="Q1593">
        <v>4000</v>
      </c>
      <c r="R1593">
        <v>17640.189999999999</v>
      </c>
      <c r="S1593">
        <v>10861.58</v>
      </c>
      <c r="T1593">
        <v>10861.58</v>
      </c>
      <c r="U1593" s="1091">
        <v>10861.58</v>
      </c>
      <c r="V1593" s="1091">
        <v>10861.58</v>
      </c>
    </row>
    <row r="1594" spans="1:22" x14ac:dyDescent="0.25">
      <c r="A1594">
        <v>4088200100</v>
      </c>
      <c r="B1594" s="1087">
        <v>2</v>
      </c>
      <c r="C1594" s="1087">
        <v>5</v>
      </c>
      <c r="D1594" s="1088">
        <v>2</v>
      </c>
      <c r="E1594" s="1087" t="s">
        <v>2418</v>
      </c>
      <c r="F1594" s="1087">
        <v>287</v>
      </c>
      <c r="G1594" s="1087" t="s">
        <v>711</v>
      </c>
      <c r="H1594" s="1089">
        <v>1</v>
      </c>
      <c r="I1594">
        <v>21401</v>
      </c>
      <c r="J1594">
        <v>1</v>
      </c>
      <c r="K1594">
        <v>2020</v>
      </c>
      <c r="L1594" s="1090">
        <v>2</v>
      </c>
      <c r="M1594" s="1090">
        <v>2</v>
      </c>
      <c r="N1594" t="s">
        <v>2419</v>
      </c>
      <c r="O1594">
        <v>13</v>
      </c>
      <c r="P1594">
        <v>38319.03</v>
      </c>
      <c r="Q1594">
        <v>0</v>
      </c>
      <c r="R1594">
        <v>38319.03</v>
      </c>
      <c r="S1594">
        <v>7301.96</v>
      </c>
      <c r="T1594">
        <v>7301.96</v>
      </c>
      <c r="U1594" s="1091">
        <v>7301.96</v>
      </c>
      <c r="V1594" s="1091">
        <v>7301.96</v>
      </c>
    </row>
    <row r="1595" spans="1:22" x14ac:dyDescent="0.25">
      <c r="A1595">
        <v>4088200100</v>
      </c>
      <c r="B1595" s="1087">
        <v>2</v>
      </c>
      <c r="C1595" s="1087">
        <v>5</v>
      </c>
      <c r="D1595" s="1088">
        <v>2</v>
      </c>
      <c r="E1595" s="1087" t="s">
        <v>2418</v>
      </c>
      <c r="F1595" s="1087">
        <v>287</v>
      </c>
      <c r="G1595" s="1087" t="s">
        <v>711</v>
      </c>
      <c r="H1595" s="1089">
        <v>1</v>
      </c>
      <c r="I1595">
        <v>21401</v>
      </c>
      <c r="J1595">
        <v>1</v>
      </c>
      <c r="K1595">
        <v>2020</v>
      </c>
      <c r="L1595" s="1090">
        <v>2</v>
      </c>
      <c r="M1595" s="1090">
        <v>2</v>
      </c>
      <c r="N1595" t="s">
        <v>2419</v>
      </c>
      <c r="O1595">
        <v>13</v>
      </c>
      <c r="P1595">
        <v>30850.53</v>
      </c>
      <c r="Q1595">
        <v>0</v>
      </c>
      <c r="R1595">
        <v>30850.53</v>
      </c>
      <c r="S1595">
        <v>0</v>
      </c>
      <c r="T1595">
        <v>0</v>
      </c>
      <c r="U1595" s="1091">
        <v>0</v>
      </c>
      <c r="V1595" s="1091">
        <v>0</v>
      </c>
    </row>
    <row r="1596" spans="1:22" x14ac:dyDescent="0.25">
      <c r="A1596">
        <v>4088200100</v>
      </c>
      <c r="B1596" s="1087">
        <v>2</v>
      </c>
      <c r="C1596" s="1087">
        <v>5</v>
      </c>
      <c r="D1596" s="1088">
        <v>2</v>
      </c>
      <c r="E1596" s="1087" t="s">
        <v>2418</v>
      </c>
      <c r="F1596" s="1087">
        <v>287</v>
      </c>
      <c r="G1596" s="1087" t="s">
        <v>711</v>
      </c>
      <c r="H1596" s="1089">
        <v>1</v>
      </c>
      <c r="I1596">
        <v>21601</v>
      </c>
      <c r="J1596">
        <v>1</v>
      </c>
      <c r="K1596">
        <v>2020</v>
      </c>
      <c r="L1596" s="1090">
        <v>2</v>
      </c>
      <c r="M1596" s="1090">
        <v>2</v>
      </c>
      <c r="N1596" t="s">
        <v>2419</v>
      </c>
      <c r="O1596">
        <v>13</v>
      </c>
      <c r="P1596">
        <v>0</v>
      </c>
      <c r="Q1596">
        <v>0</v>
      </c>
      <c r="R1596">
        <v>0</v>
      </c>
      <c r="S1596">
        <v>0</v>
      </c>
      <c r="T1596">
        <v>0</v>
      </c>
      <c r="U1596" s="1091">
        <v>0</v>
      </c>
      <c r="V1596" s="1091">
        <v>40680.699999999997</v>
      </c>
    </row>
    <row r="1597" spans="1:22" x14ac:dyDescent="0.25">
      <c r="A1597">
        <v>4088200100</v>
      </c>
      <c r="B1597" s="1087">
        <v>2</v>
      </c>
      <c r="C1597" s="1087">
        <v>5</v>
      </c>
      <c r="D1597" s="1088">
        <v>2</v>
      </c>
      <c r="E1597" s="1087" t="s">
        <v>2418</v>
      </c>
      <c r="F1597" s="1087">
        <v>287</v>
      </c>
      <c r="G1597" s="1087" t="s">
        <v>711</v>
      </c>
      <c r="H1597" s="1089">
        <v>1</v>
      </c>
      <c r="I1597">
        <v>21601</v>
      </c>
      <c r="J1597">
        <v>1</v>
      </c>
      <c r="K1597">
        <v>2020</v>
      </c>
      <c r="L1597" s="1090">
        <v>2</v>
      </c>
      <c r="M1597" s="1090">
        <v>2</v>
      </c>
      <c r="N1597" t="s">
        <v>2419</v>
      </c>
      <c r="O1597">
        <v>13</v>
      </c>
      <c r="P1597">
        <v>0</v>
      </c>
      <c r="Q1597">
        <v>0</v>
      </c>
      <c r="R1597">
        <v>0</v>
      </c>
      <c r="S1597">
        <v>0</v>
      </c>
      <c r="T1597">
        <v>0</v>
      </c>
      <c r="U1597" s="1091">
        <v>40680.699999999997</v>
      </c>
      <c r="V1597" s="1091">
        <v>0</v>
      </c>
    </row>
    <row r="1598" spans="1:22" x14ac:dyDescent="0.25">
      <c r="A1598">
        <v>4088200100</v>
      </c>
      <c r="B1598" s="1087">
        <v>2</v>
      </c>
      <c r="C1598" s="1087">
        <v>5</v>
      </c>
      <c r="D1598" s="1088">
        <v>2</v>
      </c>
      <c r="E1598" s="1087" t="s">
        <v>2418</v>
      </c>
      <c r="F1598" s="1087">
        <v>287</v>
      </c>
      <c r="G1598" s="1087" t="s">
        <v>711</v>
      </c>
      <c r="H1598" s="1089">
        <v>1</v>
      </c>
      <c r="I1598">
        <v>21601</v>
      </c>
      <c r="J1598">
        <v>1</v>
      </c>
      <c r="K1598">
        <v>2020</v>
      </c>
      <c r="L1598" s="1090">
        <v>2</v>
      </c>
      <c r="M1598" s="1090">
        <v>2</v>
      </c>
      <c r="N1598" t="s">
        <v>2419</v>
      </c>
      <c r="O1598">
        <v>13</v>
      </c>
      <c r="P1598">
        <v>0</v>
      </c>
      <c r="Q1598">
        <v>0</v>
      </c>
      <c r="R1598">
        <v>0</v>
      </c>
      <c r="S1598">
        <v>0</v>
      </c>
      <c r="T1598">
        <v>0</v>
      </c>
      <c r="U1598" s="1091">
        <v>0</v>
      </c>
      <c r="V1598" s="1091">
        <v>0</v>
      </c>
    </row>
    <row r="1599" spans="1:22" x14ac:dyDescent="0.25">
      <c r="A1599">
        <v>4088200100</v>
      </c>
      <c r="B1599" s="1087">
        <v>2</v>
      </c>
      <c r="C1599" s="1087">
        <v>5</v>
      </c>
      <c r="D1599" s="1088">
        <v>2</v>
      </c>
      <c r="E1599" s="1087" t="s">
        <v>2418</v>
      </c>
      <c r="F1599" s="1087">
        <v>287</v>
      </c>
      <c r="G1599" s="1087" t="s">
        <v>711</v>
      </c>
      <c r="H1599" s="1089">
        <v>1</v>
      </c>
      <c r="I1599">
        <v>21601</v>
      </c>
      <c r="J1599">
        <v>1</v>
      </c>
      <c r="K1599">
        <v>2020</v>
      </c>
      <c r="L1599" s="1090">
        <v>2</v>
      </c>
      <c r="M1599" s="1090">
        <v>2</v>
      </c>
      <c r="N1599" t="s">
        <v>2419</v>
      </c>
      <c r="O1599">
        <v>13</v>
      </c>
      <c r="P1599">
        <v>0</v>
      </c>
      <c r="Q1599">
        <v>0</v>
      </c>
      <c r="R1599">
        <v>0</v>
      </c>
      <c r="S1599">
        <v>0</v>
      </c>
      <c r="T1599">
        <v>0</v>
      </c>
      <c r="U1599" s="1091">
        <v>0</v>
      </c>
      <c r="V1599" s="1091">
        <v>0</v>
      </c>
    </row>
    <row r="1600" spans="1:22" x14ac:dyDescent="0.25">
      <c r="A1600">
        <v>4088200100</v>
      </c>
      <c r="B1600" s="1087">
        <v>2</v>
      </c>
      <c r="C1600" s="1087">
        <v>5</v>
      </c>
      <c r="D1600" s="1088">
        <v>2</v>
      </c>
      <c r="E1600" s="1087" t="s">
        <v>2418</v>
      </c>
      <c r="F1600" s="1087">
        <v>287</v>
      </c>
      <c r="G1600" s="1087" t="s">
        <v>711</v>
      </c>
      <c r="H1600" s="1089">
        <v>1</v>
      </c>
      <c r="I1600">
        <v>21601</v>
      </c>
      <c r="J1600">
        <v>1</v>
      </c>
      <c r="K1600">
        <v>2020</v>
      </c>
      <c r="L1600" s="1090">
        <v>2</v>
      </c>
      <c r="M1600" s="1090">
        <v>2</v>
      </c>
      <c r="N1600" t="s">
        <v>2419</v>
      </c>
      <c r="O1600">
        <v>13</v>
      </c>
      <c r="P1600">
        <v>0</v>
      </c>
      <c r="Q1600">
        <v>0</v>
      </c>
      <c r="R1600">
        <v>0</v>
      </c>
      <c r="S1600">
        <v>40680.699999999997</v>
      </c>
      <c r="T1600">
        <v>40680.699999999997</v>
      </c>
      <c r="U1600" s="1091">
        <v>0</v>
      </c>
      <c r="V1600" s="1091">
        <v>0</v>
      </c>
    </row>
    <row r="1601" spans="1:22" x14ac:dyDescent="0.25">
      <c r="A1601">
        <v>4088200100</v>
      </c>
      <c r="B1601" s="1087">
        <v>2</v>
      </c>
      <c r="C1601" s="1087">
        <v>5</v>
      </c>
      <c r="D1601" s="1088">
        <v>2</v>
      </c>
      <c r="E1601" s="1087" t="s">
        <v>2418</v>
      </c>
      <c r="F1601" s="1087">
        <v>287</v>
      </c>
      <c r="G1601" s="1087" t="s">
        <v>711</v>
      </c>
      <c r="H1601" s="1089">
        <v>1</v>
      </c>
      <c r="I1601">
        <v>21601</v>
      </c>
      <c r="J1601">
        <v>1</v>
      </c>
      <c r="K1601">
        <v>2020</v>
      </c>
      <c r="L1601" s="1090">
        <v>2</v>
      </c>
      <c r="M1601" s="1090">
        <v>2</v>
      </c>
      <c r="N1601" t="s">
        <v>2419</v>
      </c>
      <c r="O1601">
        <v>13</v>
      </c>
      <c r="P1601">
        <v>0</v>
      </c>
      <c r="Q1601">
        <v>78119.320000000007</v>
      </c>
      <c r="R1601">
        <v>78119.320000000007</v>
      </c>
      <c r="S1601">
        <v>0</v>
      </c>
      <c r="T1601">
        <v>0</v>
      </c>
      <c r="U1601" s="1091">
        <v>0</v>
      </c>
      <c r="V1601" s="1091">
        <v>0</v>
      </c>
    </row>
    <row r="1602" spans="1:22" x14ac:dyDescent="0.25">
      <c r="A1602">
        <v>4088200100</v>
      </c>
      <c r="B1602" s="1087">
        <v>2</v>
      </c>
      <c r="C1602" s="1087">
        <v>5</v>
      </c>
      <c r="D1602" s="1088">
        <v>2</v>
      </c>
      <c r="E1602" s="1087" t="s">
        <v>2418</v>
      </c>
      <c r="F1602" s="1087">
        <v>287</v>
      </c>
      <c r="G1602" s="1087" t="s">
        <v>711</v>
      </c>
      <c r="H1602" s="1089">
        <v>1</v>
      </c>
      <c r="I1602">
        <v>21601</v>
      </c>
      <c r="J1602">
        <v>1</v>
      </c>
      <c r="K1602">
        <v>2020</v>
      </c>
      <c r="L1602" s="1090">
        <v>2</v>
      </c>
      <c r="M1602" s="1090">
        <v>2</v>
      </c>
      <c r="N1602" t="s">
        <v>2419</v>
      </c>
      <c r="O1602">
        <v>13</v>
      </c>
      <c r="P1602">
        <v>34711.47</v>
      </c>
      <c r="Q1602">
        <v>27880.68</v>
      </c>
      <c r="R1602">
        <v>62592.15</v>
      </c>
      <c r="S1602">
        <v>61966.52</v>
      </c>
      <c r="T1602">
        <v>61966.52</v>
      </c>
      <c r="U1602" s="1091">
        <v>61966.52</v>
      </c>
      <c r="V1602" s="1091">
        <v>61966.52</v>
      </c>
    </row>
    <row r="1603" spans="1:22" x14ac:dyDescent="0.25">
      <c r="A1603">
        <v>4088200100</v>
      </c>
      <c r="B1603" s="1087">
        <v>2</v>
      </c>
      <c r="C1603" s="1087">
        <v>5</v>
      </c>
      <c r="D1603" s="1088">
        <v>2</v>
      </c>
      <c r="E1603" s="1087" t="s">
        <v>2418</v>
      </c>
      <c r="F1603" s="1087">
        <v>287</v>
      </c>
      <c r="G1603" s="1087" t="s">
        <v>711</v>
      </c>
      <c r="H1603" s="1089">
        <v>1</v>
      </c>
      <c r="I1603">
        <v>21801</v>
      </c>
      <c r="J1603">
        <v>1</v>
      </c>
      <c r="K1603">
        <v>2020</v>
      </c>
      <c r="L1603" s="1090">
        <v>2</v>
      </c>
      <c r="M1603" s="1090">
        <v>2</v>
      </c>
      <c r="N1603" t="s">
        <v>2419</v>
      </c>
      <c r="O1603">
        <v>13</v>
      </c>
      <c r="P1603">
        <v>0</v>
      </c>
      <c r="Q1603">
        <v>0</v>
      </c>
      <c r="R1603">
        <v>0</v>
      </c>
      <c r="S1603">
        <v>0</v>
      </c>
      <c r="T1603">
        <v>0</v>
      </c>
      <c r="U1603" s="1091">
        <v>0</v>
      </c>
      <c r="V1603" s="1091">
        <v>0</v>
      </c>
    </row>
    <row r="1604" spans="1:22" x14ac:dyDescent="0.25">
      <c r="A1604">
        <v>4088200100</v>
      </c>
      <c r="B1604" s="1087">
        <v>2</v>
      </c>
      <c r="C1604" s="1087">
        <v>5</v>
      </c>
      <c r="D1604" s="1088">
        <v>2</v>
      </c>
      <c r="E1604" s="1087" t="s">
        <v>2418</v>
      </c>
      <c r="F1604" s="1087">
        <v>287</v>
      </c>
      <c r="G1604" s="1087" t="s">
        <v>711</v>
      </c>
      <c r="H1604" s="1089">
        <v>1</v>
      </c>
      <c r="I1604">
        <v>21801</v>
      </c>
      <c r="J1604">
        <v>1</v>
      </c>
      <c r="K1604">
        <v>2020</v>
      </c>
      <c r="L1604" s="1090">
        <v>2</v>
      </c>
      <c r="M1604" s="1090">
        <v>2</v>
      </c>
      <c r="N1604" t="s">
        <v>2419</v>
      </c>
      <c r="O1604">
        <v>13</v>
      </c>
      <c r="P1604">
        <v>0</v>
      </c>
      <c r="Q1604">
        <v>8131</v>
      </c>
      <c r="R1604">
        <v>8131</v>
      </c>
      <c r="S1604">
        <v>0</v>
      </c>
      <c r="T1604">
        <v>0</v>
      </c>
      <c r="U1604" s="1091">
        <v>0</v>
      </c>
      <c r="V1604" s="1091">
        <v>0</v>
      </c>
    </row>
    <row r="1605" spans="1:22" x14ac:dyDescent="0.25">
      <c r="A1605">
        <v>4088200100</v>
      </c>
      <c r="B1605" s="1087">
        <v>2</v>
      </c>
      <c r="C1605" s="1087">
        <v>5</v>
      </c>
      <c r="D1605" s="1088">
        <v>2</v>
      </c>
      <c r="E1605" s="1087" t="s">
        <v>2418</v>
      </c>
      <c r="F1605" s="1087">
        <v>287</v>
      </c>
      <c r="G1605" s="1087" t="s">
        <v>711</v>
      </c>
      <c r="H1605" s="1089">
        <v>1</v>
      </c>
      <c r="I1605">
        <v>21801</v>
      </c>
      <c r="J1605">
        <v>1</v>
      </c>
      <c r="K1605">
        <v>2020</v>
      </c>
      <c r="L1605" s="1090">
        <v>2</v>
      </c>
      <c r="M1605" s="1090">
        <v>2</v>
      </c>
      <c r="N1605" t="s">
        <v>2419</v>
      </c>
      <c r="O1605">
        <v>13</v>
      </c>
      <c r="P1605">
        <v>35000</v>
      </c>
      <c r="Q1605">
        <v>-20218</v>
      </c>
      <c r="R1605">
        <v>14782</v>
      </c>
      <c r="S1605">
        <v>8131</v>
      </c>
      <c r="T1605">
        <v>8131</v>
      </c>
      <c r="U1605" s="1091">
        <v>8131</v>
      </c>
      <c r="V1605" s="1091">
        <v>8131</v>
      </c>
    </row>
    <row r="1606" spans="1:22" x14ac:dyDescent="0.25">
      <c r="A1606">
        <v>4088200100</v>
      </c>
      <c r="B1606" s="1087">
        <v>2</v>
      </c>
      <c r="C1606" s="1087">
        <v>5</v>
      </c>
      <c r="D1606" s="1088">
        <v>2</v>
      </c>
      <c r="E1606" s="1087" t="s">
        <v>2418</v>
      </c>
      <c r="F1606" s="1087">
        <v>287</v>
      </c>
      <c r="G1606" s="1087" t="s">
        <v>711</v>
      </c>
      <c r="H1606" s="1089">
        <v>1</v>
      </c>
      <c r="I1606">
        <v>22101</v>
      </c>
      <c r="J1606">
        <v>1</v>
      </c>
      <c r="K1606">
        <v>2020</v>
      </c>
      <c r="L1606" s="1090">
        <v>1</v>
      </c>
      <c r="M1606" s="1090">
        <v>1</v>
      </c>
      <c r="N1606" t="s">
        <v>2421</v>
      </c>
      <c r="O1606">
        <v>13</v>
      </c>
      <c r="P1606">
        <v>0</v>
      </c>
      <c r="Q1606">
        <v>0</v>
      </c>
      <c r="R1606">
        <v>0</v>
      </c>
      <c r="S1606">
        <v>0</v>
      </c>
      <c r="T1606">
        <v>0</v>
      </c>
      <c r="U1606" s="1091">
        <v>0</v>
      </c>
      <c r="V1606" s="1091">
        <v>0</v>
      </c>
    </row>
    <row r="1607" spans="1:22" x14ac:dyDescent="0.25">
      <c r="A1607">
        <v>4088200100</v>
      </c>
      <c r="B1607" s="1087">
        <v>2</v>
      </c>
      <c r="C1607" s="1087">
        <v>5</v>
      </c>
      <c r="D1607" s="1088">
        <v>2</v>
      </c>
      <c r="E1607" s="1087" t="s">
        <v>2418</v>
      </c>
      <c r="F1607" s="1087">
        <v>287</v>
      </c>
      <c r="G1607" s="1087" t="s">
        <v>711</v>
      </c>
      <c r="H1607" s="1089">
        <v>1</v>
      </c>
      <c r="I1607">
        <v>22101</v>
      </c>
      <c r="J1607">
        <v>1</v>
      </c>
      <c r="K1607">
        <v>2020</v>
      </c>
      <c r="L1607" s="1090">
        <v>1</v>
      </c>
      <c r="M1607" s="1090">
        <v>1</v>
      </c>
      <c r="N1607" t="s">
        <v>2421</v>
      </c>
      <c r="O1607">
        <v>13</v>
      </c>
      <c r="P1607">
        <v>0</v>
      </c>
      <c r="Q1607">
        <v>110</v>
      </c>
      <c r="R1607">
        <v>110</v>
      </c>
      <c r="S1607">
        <v>0</v>
      </c>
      <c r="T1607">
        <v>0</v>
      </c>
      <c r="U1607" s="1091">
        <v>0</v>
      </c>
      <c r="V1607" s="1091">
        <v>0</v>
      </c>
    </row>
    <row r="1608" spans="1:22" x14ac:dyDescent="0.25">
      <c r="A1608">
        <v>4088200100</v>
      </c>
      <c r="B1608" s="1087">
        <v>2</v>
      </c>
      <c r="C1608" s="1087">
        <v>5</v>
      </c>
      <c r="D1608" s="1088">
        <v>2</v>
      </c>
      <c r="E1608" s="1087" t="s">
        <v>2418</v>
      </c>
      <c r="F1608" s="1087">
        <v>287</v>
      </c>
      <c r="G1608" s="1087" t="s">
        <v>711</v>
      </c>
      <c r="H1608" s="1089">
        <v>1</v>
      </c>
      <c r="I1608">
        <v>22101</v>
      </c>
      <c r="J1608">
        <v>1</v>
      </c>
      <c r="K1608">
        <v>2020</v>
      </c>
      <c r="L1608" s="1090">
        <v>1</v>
      </c>
      <c r="M1608" s="1090">
        <v>1</v>
      </c>
      <c r="N1608" t="s">
        <v>2421</v>
      </c>
      <c r="O1608">
        <v>13</v>
      </c>
      <c r="P1608">
        <v>113635.74</v>
      </c>
      <c r="Q1608">
        <v>-16720</v>
      </c>
      <c r="R1608">
        <v>96915.74</v>
      </c>
      <c r="S1608">
        <v>39810.19</v>
      </c>
      <c r="T1608">
        <v>39810.19</v>
      </c>
      <c r="U1608" s="1091">
        <v>39810.19</v>
      </c>
      <c r="V1608" s="1091">
        <v>39810.19</v>
      </c>
    </row>
    <row r="1609" spans="1:22" x14ac:dyDescent="0.25">
      <c r="A1609">
        <v>4088200100</v>
      </c>
      <c r="B1609" s="1087">
        <v>2</v>
      </c>
      <c r="C1609" s="1087">
        <v>5</v>
      </c>
      <c r="D1609" s="1088">
        <v>2</v>
      </c>
      <c r="E1609" s="1087" t="s">
        <v>2418</v>
      </c>
      <c r="F1609" s="1087">
        <v>287</v>
      </c>
      <c r="G1609" s="1087" t="s">
        <v>711</v>
      </c>
      <c r="H1609" s="1089">
        <v>1</v>
      </c>
      <c r="I1609">
        <v>22101</v>
      </c>
      <c r="J1609">
        <v>1</v>
      </c>
      <c r="K1609">
        <v>2020</v>
      </c>
      <c r="L1609" s="1090">
        <v>1</v>
      </c>
      <c r="M1609" s="1090">
        <v>1</v>
      </c>
      <c r="N1609" t="s">
        <v>2421</v>
      </c>
      <c r="O1609">
        <v>13</v>
      </c>
      <c r="P1609">
        <v>1500</v>
      </c>
      <c r="Q1609">
        <v>0</v>
      </c>
      <c r="R1609">
        <v>1500</v>
      </c>
      <c r="S1609">
        <v>110</v>
      </c>
      <c r="T1609">
        <v>110</v>
      </c>
      <c r="U1609" s="1091">
        <v>110</v>
      </c>
      <c r="V1609" s="1091">
        <v>110</v>
      </c>
    </row>
    <row r="1610" spans="1:22" x14ac:dyDescent="0.25">
      <c r="A1610">
        <v>4088200100</v>
      </c>
      <c r="B1610" s="1087">
        <v>2</v>
      </c>
      <c r="C1610" s="1087">
        <v>5</v>
      </c>
      <c r="D1610" s="1088">
        <v>2</v>
      </c>
      <c r="E1610" s="1087" t="s">
        <v>2418</v>
      </c>
      <c r="F1610" s="1087">
        <v>287</v>
      </c>
      <c r="G1610" s="1087" t="s">
        <v>711</v>
      </c>
      <c r="H1610" s="1089">
        <v>1</v>
      </c>
      <c r="I1610">
        <v>22101</v>
      </c>
      <c r="J1610">
        <v>1</v>
      </c>
      <c r="K1610">
        <v>2020</v>
      </c>
      <c r="L1610" s="1090">
        <v>2</v>
      </c>
      <c r="M1610" s="1090">
        <v>2</v>
      </c>
      <c r="N1610" t="s">
        <v>2419</v>
      </c>
      <c r="O1610">
        <v>13</v>
      </c>
      <c r="P1610">
        <v>30046.57</v>
      </c>
      <c r="Q1610">
        <v>-9029.4500000000007</v>
      </c>
      <c r="R1610">
        <v>21017.119999999999</v>
      </c>
      <c r="S1610">
        <v>21017.119999999999</v>
      </c>
      <c r="T1610">
        <v>21017.119999999999</v>
      </c>
      <c r="U1610" s="1091">
        <v>21017.119999999999</v>
      </c>
      <c r="V1610" s="1091">
        <v>21017.119999999999</v>
      </c>
    </row>
    <row r="1611" spans="1:22" x14ac:dyDescent="0.25">
      <c r="A1611">
        <v>4088200100</v>
      </c>
      <c r="B1611" s="1087">
        <v>2</v>
      </c>
      <c r="C1611" s="1087">
        <v>5</v>
      </c>
      <c r="D1611" s="1088">
        <v>2</v>
      </c>
      <c r="E1611" s="1087" t="s">
        <v>2418</v>
      </c>
      <c r="F1611" s="1087">
        <v>287</v>
      </c>
      <c r="G1611" s="1087" t="s">
        <v>711</v>
      </c>
      <c r="H1611" s="1089">
        <v>1</v>
      </c>
      <c r="I1611">
        <v>22101</v>
      </c>
      <c r="J1611">
        <v>1</v>
      </c>
      <c r="K1611">
        <v>2020</v>
      </c>
      <c r="L1611" s="1090">
        <v>1</v>
      </c>
      <c r="M1611" s="1090">
        <v>1</v>
      </c>
      <c r="N1611" t="s">
        <v>2421</v>
      </c>
      <c r="O1611">
        <v>13</v>
      </c>
      <c r="P1611">
        <v>0</v>
      </c>
      <c r="Q1611">
        <v>0</v>
      </c>
      <c r="R1611">
        <v>0</v>
      </c>
      <c r="S1611">
        <v>0</v>
      </c>
      <c r="T1611">
        <v>0</v>
      </c>
      <c r="U1611" s="1091">
        <v>0</v>
      </c>
      <c r="V1611" s="1091">
        <v>0</v>
      </c>
    </row>
    <row r="1612" spans="1:22" x14ac:dyDescent="0.25">
      <c r="A1612">
        <v>4088200100</v>
      </c>
      <c r="B1612" s="1087">
        <v>2</v>
      </c>
      <c r="C1612" s="1087">
        <v>5</v>
      </c>
      <c r="D1612" s="1088">
        <v>2</v>
      </c>
      <c r="E1612" s="1087" t="s">
        <v>2418</v>
      </c>
      <c r="F1612" s="1087">
        <v>287</v>
      </c>
      <c r="G1612" s="1087" t="s">
        <v>711</v>
      </c>
      <c r="H1612" s="1089">
        <v>1</v>
      </c>
      <c r="I1612">
        <v>22101</v>
      </c>
      <c r="J1612">
        <v>1</v>
      </c>
      <c r="K1612">
        <v>2020</v>
      </c>
      <c r="L1612" s="1090">
        <v>1</v>
      </c>
      <c r="M1612" s="1090">
        <v>1</v>
      </c>
      <c r="N1612" t="s">
        <v>2421</v>
      </c>
      <c r="O1612">
        <v>13</v>
      </c>
      <c r="P1612">
        <v>0</v>
      </c>
      <c r="Q1612">
        <v>110</v>
      </c>
      <c r="R1612">
        <v>110</v>
      </c>
      <c r="S1612">
        <v>0</v>
      </c>
      <c r="T1612">
        <v>0</v>
      </c>
      <c r="U1612" s="1091">
        <v>0</v>
      </c>
      <c r="V1612" s="1091">
        <v>0</v>
      </c>
    </row>
    <row r="1613" spans="1:22" x14ac:dyDescent="0.25">
      <c r="A1613">
        <v>4088200100</v>
      </c>
      <c r="B1613" s="1087">
        <v>2</v>
      </c>
      <c r="C1613" s="1087">
        <v>5</v>
      </c>
      <c r="D1613" s="1088">
        <v>2</v>
      </c>
      <c r="E1613" s="1087" t="s">
        <v>2418</v>
      </c>
      <c r="F1613" s="1087">
        <v>287</v>
      </c>
      <c r="G1613" s="1087" t="s">
        <v>711</v>
      </c>
      <c r="H1613" s="1089">
        <v>1</v>
      </c>
      <c r="I1613">
        <v>22101</v>
      </c>
      <c r="J1613">
        <v>1</v>
      </c>
      <c r="K1613">
        <v>2020</v>
      </c>
      <c r="L1613" s="1090">
        <v>1</v>
      </c>
      <c r="M1613" s="1090">
        <v>1</v>
      </c>
      <c r="N1613" t="s">
        <v>2421</v>
      </c>
      <c r="O1613">
        <v>13</v>
      </c>
      <c r="P1613">
        <v>0</v>
      </c>
      <c r="Q1613">
        <v>0</v>
      </c>
      <c r="R1613">
        <v>0</v>
      </c>
      <c r="S1613">
        <v>0</v>
      </c>
      <c r="T1613">
        <v>0</v>
      </c>
      <c r="U1613" s="1091">
        <v>0</v>
      </c>
      <c r="V1613" s="1091">
        <v>470</v>
      </c>
    </row>
    <row r="1614" spans="1:22" x14ac:dyDescent="0.25">
      <c r="A1614">
        <v>4088200100</v>
      </c>
      <c r="B1614" s="1087">
        <v>2</v>
      </c>
      <c r="C1614" s="1087">
        <v>5</v>
      </c>
      <c r="D1614" s="1088">
        <v>2</v>
      </c>
      <c r="E1614" s="1087" t="s">
        <v>2418</v>
      </c>
      <c r="F1614" s="1087">
        <v>287</v>
      </c>
      <c r="G1614" s="1087" t="s">
        <v>711</v>
      </c>
      <c r="H1614" s="1089">
        <v>1</v>
      </c>
      <c r="I1614">
        <v>22101</v>
      </c>
      <c r="J1614">
        <v>1</v>
      </c>
      <c r="K1614">
        <v>2020</v>
      </c>
      <c r="L1614" s="1090">
        <v>1</v>
      </c>
      <c r="M1614" s="1090">
        <v>1</v>
      </c>
      <c r="N1614" t="s">
        <v>2421</v>
      </c>
      <c r="O1614">
        <v>13</v>
      </c>
      <c r="P1614">
        <v>0</v>
      </c>
      <c r="Q1614">
        <v>0</v>
      </c>
      <c r="R1614">
        <v>0</v>
      </c>
      <c r="S1614">
        <v>0</v>
      </c>
      <c r="T1614">
        <v>0</v>
      </c>
      <c r="U1614" s="1091">
        <v>470</v>
      </c>
      <c r="V1614" s="1091">
        <v>0</v>
      </c>
    </row>
    <row r="1615" spans="1:22" x14ac:dyDescent="0.25">
      <c r="A1615">
        <v>4088200100</v>
      </c>
      <c r="B1615" s="1087">
        <v>2</v>
      </c>
      <c r="C1615" s="1087">
        <v>5</v>
      </c>
      <c r="D1615" s="1088">
        <v>2</v>
      </c>
      <c r="E1615" s="1087" t="s">
        <v>2418</v>
      </c>
      <c r="F1615" s="1087">
        <v>287</v>
      </c>
      <c r="G1615" s="1087" t="s">
        <v>711</v>
      </c>
      <c r="H1615" s="1089">
        <v>1</v>
      </c>
      <c r="I1615">
        <v>22101</v>
      </c>
      <c r="J1615">
        <v>1</v>
      </c>
      <c r="K1615">
        <v>2020</v>
      </c>
      <c r="L1615" s="1090">
        <v>1</v>
      </c>
      <c r="M1615" s="1090">
        <v>1</v>
      </c>
      <c r="N1615" t="s">
        <v>2421</v>
      </c>
      <c r="O1615">
        <v>13</v>
      </c>
      <c r="P1615">
        <v>0</v>
      </c>
      <c r="Q1615">
        <v>0</v>
      </c>
      <c r="R1615">
        <v>0</v>
      </c>
      <c r="S1615">
        <v>0</v>
      </c>
      <c r="T1615">
        <v>0</v>
      </c>
      <c r="U1615" s="1091">
        <v>0</v>
      </c>
      <c r="V1615" s="1091">
        <v>0</v>
      </c>
    </row>
    <row r="1616" spans="1:22" x14ac:dyDescent="0.25">
      <c r="A1616">
        <v>4088200100</v>
      </c>
      <c r="B1616" s="1087">
        <v>2</v>
      </c>
      <c r="C1616" s="1087">
        <v>5</v>
      </c>
      <c r="D1616" s="1088">
        <v>2</v>
      </c>
      <c r="E1616" s="1087" t="s">
        <v>2418</v>
      </c>
      <c r="F1616" s="1087">
        <v>287</v>
      </c>
      <c r="G1616" s="1087" t="s">
        <v>711</v>
      </c>
      <c r="H1616" s="1089">
        <v>1</v>
      </c>
      <c r="I1616">
        <v>22101</v>
      </c>
      <c r="J1616">
        <v>1</v>
      </c>
      <c r="K1616">
        <v>2020</v>
      </c>
      <c r="L1616" s="1090">
        <v>1</v>
      </c>
      <c r="M1616" s="1090">
        <v>1</v>
      </c>
      <c r="N1616" t="s">
        <v>2421</v>
      </c>
      <c r="O1616">
        <v>13</v>
      </c>
      <c r="P1616">
        <v>0</v>
      </c>
      <c r="Q1616">
        <v>0</v>
      </c>
      <c r="R1616">
        <v>0</v>
      </c>
      <c r="S1616">
        <v>0</v>
      </c>
      <c r="T1616">
        <v>0</v>
      </c>
      <c r="U1616" s="1091">
        <v>0</v>
      </c>
      <c r="V1616" s="1091">
        <v>0</v>
      </c>
    </row>
    <row r="1617" spans="1:22" x14ac:dyDescent="0.25">
      <c r="A1617">
        <v>4088200100</v>
      </c>
      <c r="B1617" s="1087">
        <v>2</v>
      </c>
      <c r="C1617" s="1087">
        <v>5</v>
      </c>
      <c r="D1617" s="1088">
        <v>2</v>
      </c>
      <c r="E1617" s="1087" t="s">
        <v>2418</v>
      </c>
      <c r="F1617" s="1087">
        <v>287</v>
      </c>
      <c r="G1617" s="1087" t="s">
        <v>711</v>
      </c>
      <c r="H1617" s="1089">
        <v>1</v>
      </c>
      <c r="I1617">
        <v>22101</v>
      </c>
      <c r="J1617">
        <v>1</v>
      </c>
      <c r="K1617">
        <v>2020</v>
      </c>
      <c r="L1617" s="1090">
        <v>1</v>
      </c>
      <c r="M1617" s="1090">
        <v>1</v>
      </c>
      <c r="N1617" t="s">
        <v>2421</v>
      </c>
      <c r="O1617">
        <v>13</v>
      </c>
      <c r="P1617">
        <v>0</v>
      </c>
      <c r="Q1617">
        <v>0</v>
      </c>
      <c r="R1617">
        <v>0</v>
      </c>
      <c r="S1617">
        <v>470</v>
      </c>
      <c r="T1617">
        <v>470</v>
      </c>
      <c r="U1617" s="1091">
        <v>0</v>
      </c>
      <c r="V1617" s="1091">
        <v>0</v>
      </c>
    </row>
    <row r="1618" spans="1:22" x14ac:dyDescent="0.25">
      <c r="A1618">
        <v>4088200100</v>
      </c>
      <c r="B1618" s="1087">
        <v>2</v>
      </c>
      <c r="C1618" s="1087">
        <v>5</v>
      </c>
      <c r="D1618" s="1088">
        <v>2</v>
      </c>
      <c r="E1618" s="1087" t="s">
        <v>2418</v>
      </c>
      <c r="F1618" s="1087">
        <v>287</v>
      </c>
      <c r="G1618" s="1087" t="s">
        <v>711</v>
      </c>
      <c r="H1618" s="1089">
        <v>1</v>
      </c>
      <c r="I1618">
        <v>22101</v>
      </c>
      <c r="J1618">
        <v>1</v>
      </c>
      <c r="K1618">
        <v>2020</v>
      </c>
      <c r="L1618" s="1090">
        <v>1</v>
      </c>
      <c r="M1618" s="1090">
        <v>1</v>
      </c>
      <c r="N1618" t="s">
        <v>2421</v>
      </c>
      <c r="O1618">
        <v>13</v>
      </c>
      <c r="P1618">
        <v>0</v>
      </c>
      <c r="Q1618">
        <v>15000</v>
      </c>
      <c r="R1618">
        <v>15000</v>
      </c>
      <c r="S1618">
        <v>0</v>
      </c>
      <c r="T1618">
        <v>0</v>
      </c>
      <c r="U1618" s="1091">
        <v>0</v>
      </c>
      <c r="V1618" s="1091">
        <v>0</v>
      </c>
    </row>
    <row r="1619" spans="1:22" x14ac:dyDescent="0.25">
      <c r="A1619">
        <v>4088200100</v>
      </c>
      <c r="B1619" s="1087">
        <v>2</v>
      </c>
      <c r="C1619" s="1087">
        <v>5</v>
      </c>
      <c r="D1619" s="1088">
        <v>2</v>
      </c>
      <c r="E1619" s="1087" t="s">
        <v>2418</v>
      </c>
      <c r="F1619" s="1087">
        <v>287</v>
      </c>
      <c r="G1619" s="1087" t="s">
        <v>711</v>
      </c>
      <c r="H1619" s="1089">
        <v>1</v>
      </c>
      <c r="I1619">
        <v>22101</v>
      </c>
      <c r="J1619">
        <v>1</v>
      </c>
      <c r="K1619">
        <v>2020</v>
      </c>
      <c r="L1619" s="1090">
        <v>2</v>
      </c>
      <c r="M1619" s="1090">
        <v>2</v>
      </c>
      <c r="N1619" t="s">
        <v>2419</v>
      </c>
      <c r="O1619">
        <v>13</v>
      </c>
      <c r="P1619">
        <v>0</v>
      </c>
      <c r="Q1619">
        <v>0</v>
      </c>
      <c r="R1619">
        <v>0</v>
      </c>
      <c r="S1619">
        <v>0</v>
      </c>
      <c r="T1619">
        <v>0</v>
      </c>
      <c r="U1619" s="1091">
        <v>0</v>
      </c>
      <c r="V1619" s="1091">
        <v>11335.55</v>
      </c>
    </row>
    <row r="1620" spans="1:22" x14ac:dyDescent="0.25">
      <c r="A1620">
        <v>4088200100</v>
      </c>
      <c r="B1620" s="1087">
        <v>2</v>
      </c>
      <c r="C1620" s="1087">
        <v>5</v>
      </c>
      <c r="D1620" s="1088">
        <v>2</v>
      </c>
      <c r="E1620" s="1087" t="s">
        <v>2418</v>
      </c>
      <c r="F1620" s="1087">
        <v>287</v>
      </c>
      <c r="G1620" s="1087" t="s">
        <v>711</v>
      </c>
      <c r="H1620" s="1089">
        <v>1</v>
      </c>
      <c r="I1620">
        <v>22101</v>
      </c>
      <c r="J1620">
        <v>1</v>
      </c>
      <c r="K1620">
        <v>2020</v>
      </c>
      <c r="L1620" s="1090">
        <v>2</v>
      </c>
      <c r="M1620" s="1090">
        <v>2</v>
      </c>
      <c r="N1620" t="s">
        <v>2419</v>
      </c>
      <c r="O1620">
        <v>13</v>
      </c>
      <c r="P1620">
        <v>0</v>
      </c>
      <c r="Q1620">
        <v>0</v>
      </c>
      <c r="R1620">
        <v>0</v>
      </c>
      <c r="S1620">
        <v>0</v>
      </c>
      <c r="T1620">
        <v>0</v>
      </c>
      <c r="U1620" s="1091">
        <v>11335.55</v>
      </c>
      <c r="V1620" s="1091">
        <v>0</v>
      </c>
    </row>
    <row r="1621" spans="1:22" x14ac:dyDescent="0.25">
      <c r="A1621">
        <v>4088200100</v>
      </c>
      <c r="B1621" s="1087">
        <v>2</v>
      </c>
      <c r="C1621" s="1087">
        <v>5</v>
      </c>
      <c r="D1621" s="1088">
        <v>2</v>
      </c>
      <c r="E1621" s="1087" t="s">
        <v>2418</v>
      </c>
      <c r="F1621" s="1087">
        <v>287</v>
      </c>
      <c r="G1621" s="1087" t="s">
        <v>711</v>
      </c>
      <c r="H1621" s="1089">
        <v>1</v>
      </c>
      <c r="I1621">
        <v>22101</v>
      </c>
      <c r="J1621">
        <v>1</v>
      </c>
      <c r="K1621">
        <v>2020</v>
      </c>
      <c r="L1621" s="1090">
        <v>2</v>
      </c>
      <c r="M1621" s="1090">
        <v>2</v>
      </c>
      <c r="N1621" t="s">
        <v>2419</v>
      </c>
      <c r="O1621">
        <v>13</v>
      </c>
      <c r="P1621">
        <v>0</v>
      </c>
      <c r="Q1621">
        <v>0</v>
      </c>
      <c r="R1621">
        <v>0</v>
      </c>
      <c r="S1621">
        <v>0</v>
      </c>
      <c r="T1621">
        <v>0</v>
      </c>
      <c r="U1621" s="1091">
        <v>0</v>
      </c>
      <c r="V1621" s="1091">
        <v>0</v>
      </c>
    </row>
    <row r="1622" spans="1:22" x14ac:dyDescent="0.25">
      <c r="A1622">
        <v>4088200100</v>
      </c>
      <c r="B1622" s="1087">
        <v>2</v>
      </c>
      <c r="C1622" s="1087">
        <v>5</v>
      </c>
      <c r="D1622" s="1088">
        <v>2</v>
      </c>
      <c r="E1622" s="1087" t="s">
        <v>2418</v>
      </c>
      <c r="F1622" s="1087">
        <v>287</v>
      </c>
      <c r="G1622" s="1087" t="s">
        <v>711</v>
      </c>
      <c r="H1622" s="1089">
        <v>1</v>
      </c>
      <c r="I1622">
        <v>22101</v>
      </c>
      <c r="J1622">
        <v>1</v>
      </c>
      <c r="K1622">
        <v>2020</v>
      </c>
      <c r="L1622" s="1090">
        <v>2</v>
      </c>
      <c r="M1622" s="1090">
        <v>2</v>
      </c>
      <c r="N1622" t="s">
        <v>2419</v>
      </c>
      <c r="O1622">
        <v>13</v>
      </c>
      <c r="P1622">
        <v>0</v>
      </c>
      <c r="Q1622">
        <v>0</v>
      </c>
      <c r="R1622">
        <v>0</v>
      </c>
      <c r="S1622">
        <v>0</v>
      </c>
      <c r="T1622">
        <v>0</v>
      </c>
      <c r="U1622" s="1091">
        <v>0</v>
      </c>
      <c r="V1622" s="1091">
        <v>0</v>
      </c>
    </row>
    <row r="1623" spans="1:22" x14ac:dyDescent="0.25">
      <c r="A1623">
        <v>4088200100</v>
      </c>
      <c r="B1623" s="1087">
        <v>2</v>
      </c>
      <c r="C1623" s="1087">
        <v>5</v>
      </c>
      <c r="D1623" s="1088">
        <v>2</v>
      </c>
      <c r="E1623" s="1087" t="s">
        <v>2418</v>
      </c>
      <c r="F1623" s="1087">
        <v>287</v>
      </c>
      <c r="G1623" s="1087" t="s">
        <v>711</v>
      </c>
      <c r="H1623" s="1089">
        <v>1</v>
      </c>
      <c r="I1623">
        <v>22101</v>
      </c>
      <c r="J1623">
        <v>1</v>
      </c>
      <c r="K1623">
        <v>2020</v>
      </c>
      <c r="L1623" s="1090">
        <v>2</v>
      </c>
      <c r="M1623" s="1090">
        <v>2</v>
      </c>
      <c r="N1623" t="s">
        <v>2419</v>
      </c>
      <c r="O1623">
        <v>13</v>
      </c>
      <c r="P1623">
        <v>0</v>
      </c>
      <c r="Q1623">
        <v>0</v>
      </c>
      <c r="R1623">
        <v>0</v>
      </c>
      <c r="S1623">
        <v>11335.55</v>
      </c>
      <c r="T1623">
        <v>11335.55</v>
      </c>
      <c r="U1623" s="1091">
        <v>0</v>
      </c>
      <c r="V1623" s="1091">
        <v>0</v>
      </c>
    </row>
    <row r="1624" spans="1:22" x14ac:dyDescent="0.25">
      <c r="A1624">
        <v>4088200100</v>
      </c>
      <c r="B1624" s="1087">
        <v>2</v>
      </c>
      <c r="C1624" s="1087">
        <v>5</v>
      </c>
      <c r="D1624" s="1088">
        <v>2</v>
      </c>
      <c r="E1624" s="1087" t="s">
        <v>2418</v>
      </c>
      <c r="F1624" s="1087">
        <v>287</v>
      </c>
      <c r="G1624" s="1087" t="s">
        <v>711</v>
      </c>
      <c r="H1624" s="1089">
        <v>1</v>
      </c>
      <c r="I1624">
        <v>22101</v>
      </c>
      <c r="J1624">
        <v>1</v>
      </c>
      <c r="K1624">
        <v>2020</v>
      </c>
      <c r="L1624" s="1090">
        <v>2</v>
      </c>
      <c r="M1624" s="1090">
        <v>2</v>
      </c>
      <c r="N1624" t="s">
        <v>2419</v>
      </c>
      <c r="O1624">
        <v>13</v>
      </c>
      <c r="P1624">
        <v>0</v>
      </c>
      <c r="Q1624">
        <v>14161.49</v>
      </c>
      <c r="R1624">
        <v>14161.49</v>
      </c>
      <c r="S1624">
        <v>0</v>
      </c>
      <c r="T1624">
        <v>0</v>
      </c>
      <c r="U1624" s="1091">
        <v>0</v>
      </c>
      <c r="V1624" s="1091">
        <v>0</v>
      </c>
    </row>
    <row r="1625" spans="1:22" x14ac:dyDescent="0.25">
      <c r="A1625">
        <v>4088200100</v>
      </c>
      <c r="B1625" s="1087">
        <v>2</v>
      </c>
      <c r="C1625" s="1087">
        <v>5</v>
      </c>
      <c r="D1625" s="1088">
        <v>2</v>
      </c>
      <c r="E1625" s="1087" t="s">
        <v>2418</v>
      </c>
      <c r="F1625" s="1087">
        <v>287</v>
      </c>
      <c r="G1625" s="1087" t="s">
        <v>711</v>
      </c>
      <c r="H1625" s="1089">
        <v>1</v>
      </c>
      <c r="I1625">
        <v>22106</v>
      </c>
      <c r="J1625">
        <v>1</v>
      </c>
      <c r="K1625">
        <v>2020</v>
      </c>
      <c r="L1625" s="1090">
        <v>2</v>
      </c>
      <c r="M1625" s="1090">
        <v>2</v>
      </c>
      <c r="N1625" t="s">
        <v>2419</v>
      </c>
      <c r="O1625">
        <v>13</v>
      </c>
      <c r="P1625">
        <v>0</v>
      </c>
      <c r="Q1625">
        <v>0</v>
      </c>
      <c r="R1625">
        <v>0</v>
      </c>
      <c r="S1625">
        <v>0</v>
      </c>
      <c r="T1625">
        <v>0</v>
      </c>
      <c r="U1625" s="1091">
        <v>0</v>
      </c>
      <c r="V1625" s="1091">
        <v>60</v>
      </c>
    </row>
    <row r="1626" spans="1:22" x14ac:dyDescent="0.25">
      <c r="A1626">
        <v>4088200100</v>
      </c>
      <c r="B1626" s="1087">
        <v>2</v>
      </c>
      <c r="C1626" s="1087">
        <v>5</v>
      </c>
      <c r="D1626" s="1088">
        <v>2</v>
      </c>
      <c r="E1626" s="1087" t="s">
        <v>2418</v>
      </c>
      <c r="F1626" s="1087">
        <v>287</v>
      </c>
      <c r="G1626" s="1087" t="s">
        <v>711</v>
      </c>
      <c r="H1626" s="1089">
        <v>1</v>
      </c>
      <c r="I1626">
        <v>22106</v>
      </c>
      <c r="J1626">
        <v>1</v>
      </c>
      <c r="K1626">
        <v>2020</v>
      </c>
      <c r="L1626" s="1090">
        <v>2</v>
      </c>
      <c r="M1626" s="1090">
        <v>2</v>
      </c>
      <c r="N1626" t="s">
        <v>2419</v>
      </c>
      <c r="O1626">
        <v>13</v>
      </c>
      <c r="P1626">
        <v>0</v>
      </c>
      <c r="Q1626">
        <v>0</v>
      </c>
      <c r="R1626">
        <v>0</v>
      </c>
      <c r="S1626">
        <v>0</v>
      </c>
      <c r="T1626">
        <v>0</v>
      </c>
      <c r="U1626" s="1091">
        <v>60</v>
      </c>
      <c r="V1626" s="1091">
        <v>0</v>
      </c>
    </row>
    <row r="1627" spans="1:22" x14ac:dyDescent="0.25">
      <c r="A1627">
        <v>4088200100</v>
      </c>
      <c r="B1627" s="1087">
        <v>2</v>
      </c>
      <c r="C1627" s="1087">
        <v>5</v>
      </c>
      <c r="D1627" s="1088">
        <v>2</v>
      </c>
      <c r="E1627" s="1087" t="s">
        <v>2418</v>
      </c>
      <c r="F1627" s="1087">
        <v>287</v>
      </c>
      <c r="G1627" s="1087" t="s">
        <v>711</v>
      </c>
      <c r="H1627" s="1089">
        <v>1</v>
      </c>
      <c r="I1627">
        <v>22106</v>
      </c>
      <c r="J1627">
        <v>1</v>
      </c>
      <c r="K1627">
        <v>2020</v>
      </c>
      <c r="L1627" s="1090">
        <v>2</v>
      </c>
      <c r="M1627" s="1090">
        <v>2</v>
      </c>
      <c r="N1627" t="s">
        <v>2419</v>
      </c>
      <c r="O1627">
        <v>13</v>
      </c>
      <c r="P1627">
        <v>0</v>
      </c>
      <c r="Q1627">
        <v>0</v>
      </c>
      <c r="R1627">
        <v>0</v>
      </c>
      <c r="S1627">
        <v>0</v>
      </c>
      <c r="T1627">
        <v>0</v>
      </c>
      <c r="U1627" s="1091">
        <v>0</v>
      </c>
      <c r="V1627" s="1091">
        <v>0</v>
      </c>
    </row>
    <row r="1628" spans="1:22" x14ac:dyDescent="0.25">
      <c r="A1628">
        <v>4088200100</v>
      </c>
      <c r="B1628" s="1087">
        <v>2</v>
      </c>
      <c r="C1628" s="1087">
        <v>5</v>
      </c>
      <c r="D1628" s="1088">
        <v>2</v>
      </c>
      <c r="E1628" s="1087" t="s">
        <v>2418</v>
      </c>
      <c r="F1628" s="1087">
        <v>287</v>
      </c>
      <c r="G1628" s="1087" t="s">
        <v>711</v>
      </c>
      <c r="H1628" s="1089">
        <v>1</v>
      </c>
      <c r="I1628">
        <v>22106</v>
      </c>
      <c r="J1628">
        <v>1</v>
      </c>
      <c r="K1628">
        <v>2020</v>
      </c>
      <c r="L1628" s="1090">
        <v>2</v>
      </c>
      <c r="M1628" s="1090">
        <v>2</v>
      </c>
      <c r="N1628" t="s">
        <v>2419</v>
      </c>
      <c r="O1628">
        <v>13</v>
      </c>
      <c r="P1628">
        <v>0</v>
      </c>
      <c r="Q1628">
        <v>0</v>
      </c>
      <c r="R1628">
        <v>0</v>
      </c>
      <c r="S1628">
        <v>0</v>
      </c>
      <c r="T1628">
        <v>0</v>
      </c>
      <c r="U1628" s="1091">
        <v>0</v>
      </c>
      <c r="V1628" s="1091">
        <v>0</v>
      </c>
    </row>
    <row r="1629" spans="1:22" x14ac:dyDescent="0.25">
      <c r="A1629">
        <v>4088200100</v>
      </c>
      <c r="B1629" s="1087">
        <v>2</v>
      </c>
      <c r="C1629" s="1087">
        <v>5</v>
      </c>
      <c r="D1629" s="1088">
        <v>2</v>
      </c>
      <c r="E1629" s="1087" t="s">
        <v>2418</v>
      </c>
      <c r="F1629" s="1087">
        <v>287</v>
      </c>
      <c r="G1629" s="1087" t="s">
        <v>711</v>
      </c>
      <c r="H1629" s="1089">
        <v>1</v>
      </c>
      <c r="I1629">
        <v>22106</v>
      </c>
      <c r="J1629">
        <v>1</v>
      </c>
      <c r="K1629">
        <v>2020</v>
      </c>
      <c r="L1629" s="1090">
        <v>2</v>
      </c>
      <c r="M1629" s="1090">
        <v>2</v>
      </c>
      <c r="N1629" t="s">
        <v>2419</v>
      </c>
      <c r="O1629">
        <v>13</v>
      </c>
      <c r="P1629">
        <v>0</v>
      </c>
      <c r="Q1629">
        <v>0</v>
      </c>
      <c r="R1629">
        <v>0</v>
      </c>
      <c r="S1629">
        <v>60</v>
      </c>
      <c r="T1629">
        <v>60</v>
      </c>
      <c r="U1629" s="1091">
        <v>0</v>
      </c>
      <c r="V1629" s="1091">
        <v>0</v>
      </c>
    </row>
    <row r="1630" spans="1:22" x14ac:dyDescent="0.25">
      <c r="A1630">
        <v>4088200100</v>
      </c>
      <c r="B1630" s="1087">
        <v>2</v>
      </c>
      <c r="C1630" s="1087">
        <v>5</v>
      </c>
      <c r="D1630" s="1088">
        <v>2</v>
      </c>
      <c r="E1630" s="1087" t="s">
        <v>2418</v>
      </c>
      <c r="F1630" s="1087">
        <v>287</v>
      </c>
      <c r="G1630" s="1087" t="s">
        <v>711</v>
      </c>
      <c r="H1630" s="1089">
        <v>1</v>
      </c>
      <c r="I1630">
        <v>22106</v>
      </c>
      <c r="J1630">
        <v>1</v>
      </c>
      <c r="K1630">
        <v>2020</v>
      </c>
      <c r="L1630" s="1090">
        <v>2</v>
      </c>
      <c r="M1630" s="1090">
        <v>2</v>
      </c>
      <c r="N1630" t="s">
        <v>2419</v>
      </c>
      <c r="O1630">
        <v>13</v>
      </c>
      <c r="P1630">
        <v>0</v>
      </c>
      <c r="Q1630">
        <v>60</v>
      </c>
      <c r="R1630">
        <v>60</v>
      </c>
      <c r="S1630">
        <v>0</v>
      </c>
      <c r="T1630">
        <v>0</v>
      </c>
      <c r="U1630" s="1091">
        <v>0</v>
      </c>
      <c r="V1630" s="1091">
        <v>0</v>
      </c>
    </row>
    <row r="1631" spans="1:22" x14ac:dyDescent="0.25">
      <c r="A1631">
        <v>4088200100</v>
      </c>
      <c r="B1631" s="1087">
        <v>2</v>
      </c>
      <c r="C1631" s="1087">
        <v>5</v>
      </c>
      <c r="D1631" s="1088">
        <v>2</v>
      </c>
      <c r="E1631" s="1087" t="s">
        <v>2418</v>
      </c>
      <c r="F1631" s="1087">
        <v>287</v>
      </c>
      <c r="G1631" s="1087" t="s">
        <v>711</v>
      </c>
      <c r="H1631" s="1089">
        <v>1</v>
      </c>
      <c r="I1631">
        <v>22106</v>
      </c>
      <c r="J1631">
        <v>1</v>
      </c>
      <c r="K1631">
        <v>2020</v>
      </c>
      <c r="L1631" s="1090">
        <v>2</v>
      </c>
      <c r="M1631" s="1090">
        <v>2</v>
      </c>
      <c r="N1631" t="s">
        <v>2419</v>
      </c>
      <c r="O1631">
        <v>13</v>
      </c>
      <c r="P1631">
        <v>0</v>
      </c>
      <c r="Q1631">
        <v>0</v>
      </c>
      <c r="R1631">
        <v>0</v>
      </c>
      <c r="S1631">
        <v>0</v>
      </c>
      <c r="T1631">
        <v>0</v>
      </c>
      <c r="U1631" s="1091">
        <v>0</v>
      </c>
      <c r="V1631" s="1091">
        <v>714</v>
      </c>
    </row>
    <row r="1632" spans="1:22" x14ac:dyDescent="0.25">
      <c r="A1632">
        <v>4088200100</v>
      </c>
      <c r="B1632" s="1087">
        <v>2</v>
      </c>
      <c r="C1632" s="1087">
        <v>5</v>
      </c>
      <c r="D1632" s="1088">
        <v>2</v>
      </c>
      <c r="E1632" s="1087" t="s">
        <v>2418</v>
      </c>
      <c r="F1632" s="1087">
        <v>287</v>
      </c>
      <c r="G1632" s="1087" t="s">
        <v>711</v>
      </c>
      <c r="H1632" s="1089">
        <v>1</v>
      </c>
      <c r="I1632">
        <v>22106</v>
      </c>
      <c r="J1632">
        <v>1</v>
      </c>
      <c r="K1632">
        <v>2020</v>
      </c>
      <c r="L1632" s="1090">
        <v>2</v>
      </c>
      <c r="M1632" s="1090">
        <v>2</v>
      </c>
      <c r="N1632" t="s">
        <v>2419</v>
      </c>
      <c r="O1632">
        <v>13</v>
      </c>
      <c r="P1632">
        <v>0</v>
      </c>
      <c r="Q1632">
        <v>0</v>
      </c>
      <c r="R1632">
        <v>0</v>
      </c>
      <c r="S1632">
        <v>0</v>
      </c>
      <c r="T1632">
        <v>0</v>
      </c>
      <c r="U1632" s="1091">
        <v>714</v>
      </c>
      <c r="V1632" s="1091">
        <v>0</v>
      </c>
    </row>
    <row r="1633" spans="1:22" x14ac:dyDescent="0.25">
      <c r="A1633">
        <v>4088200100</v>
      </c>
      <c r="B1633" s="1087">
        <v>2</v>
      </c>
      <c r="C1633" s="1087">
        <v>5</v>
      </c>
      <c r="D1633" s="1088">
        <v>2</v>
      </c>
      <c r="E1633" s="1087" t="s">
        <v>2418</v>
      </c>
      <c r="F1633" s="1087">
        <v>287</v>
      </c>
      <c r="G1633" s="1087" t="s">
        <v>711</v>
      </c>
      <c r="H1633" s="1089">
        <v>1</v>
      </c>
      <c r="I1633">
        <v>22106</v>
      </c>
      <c r="J1633">
        <v>1</v>
      </c>
      <c r="K1633">
        <v>2020</v>
      </c>
      <c r="L1633" s="1090">
        <v>2</v>
      </c>
      <c r="M1633" s="1090">
        <v>2</v>
      </c>
      <c r="N1633" t="s">
        <v>2419</v>
      </c>
      <c r="O1633">
        <v>13</v>
      </c>
      <c r="P1633">
        <v>0</v>
      </c>
      <c r="Q1633">
        <v>0</v>
      </c>
      <c r="R1633">
        <v>0</v>
      </c>
      <c r="S1633">
        <v>0</v>
      </c>
      <c r="T1633">
        <v>0</v>
      </c>
      <c r="U1633" s="1091">
        <v>0</v>
      </c>
      <c r="V1633" s="1091">
        <v>0</v>
      </c>
    </row>
    <row r="1634" spans="1:22" x14ac:dyDescent="0.25">
      <c r="A1634">
        <v>4088200100</v>
      </c>
      <c r="B1634" s="1087">
        <v>2</v>
      </c>
      <c r="C1634" s="1087">
        <v>5</v>
      </c>
      <c r="D1634" s="1088">
        <v>2</v>
      </c>
      <c r="E1634" s="1087" t="s">
        <v>2418</v>
      </c>
      <c r="F1634" s="1087">
        <v>287</v>
      </c>
      <c r="G1634" s="1087" t="s">
        <v>711</v>
      </c>
      <c r="H1634" s="1089">
        <v>1</v>
      </c>
      <c r="I1634">
        <v>22106</v>
      </c>
      <c r="J1634">
        <v>1</v>
      </c>
      <c r="K1634">
        <v>2020</v>
      </c>
      <c r="L1634" s="1090">
        <v>2</v>
      </c>
      <c r="M1634" s="1090">
        <v>2</v>
      </c>
      <c r="N1634" t="s">
        <v>2419</v>
      </c>
      <c r="O1634">
        <v>13</v>
      </c>
      <c r="P1634">
        <v>0</v>
      </c>
      <c r="Q1634">
        <v>0</v>
      </c>
      <c r="R1634">
        <v>0</v>
      </c>
      <c r="S1634">
        <v>0</v>
      </c>
      <c r="T1634">
        <v>0</v>
      </c>
      <c r="U1634" s="1091">
        <v>0</v>
      </c>
      <c r="V1634" s="1091">
        <v>0</v>
      </c>
    </row>
    <row r="1635" spans="1:22" x14ac:dyDescent="0.25">
      <c r="A1635">
        <v>4088200100</v>
      </c>
      <c r="B1635" s="1087">
        <v>2</v>
      </c>
      <c r="C1635" s="1087">
        <v>5</v>
      </c>
      <c r="D1635" s="1088">
        <v>2</v>
      </c>
      <c r="E1635" s="1087" t="s">
        <v>2418</v>
      </c>
      <c r="F1635" s="1087">
        <v>287</v>
      </c>
      <c r="G1635" s="1087" t="s">
        <v>711</v>
      </c>
      <c r="H1635" s="1089">
        <v>1</v>
      </c>
      <c r="I1635">
        <v>22106</v>
      </c>
      <c r="J1635">
        <v>1</v>
      </c>
      <c r="K1635">
        <v>2020</v>
      </c>
      <c r="L1635" s="1090">
        <v>2</v>
      </c>
      <c r="M1635" s="1090">
        <v>2</v>
      </c>
      <c r="N1635" t="s">
        <v>2419</v>
      </c>
      <c r="O1635">
        <v>13</v>
      </c>
      <c r="P1635">
        <v>0</v>
      </c>
      <c r="Q1635">
        <v>0</v>
      </c>
      <c r="R1635">
        <v>0</v>
      </c>
      <c r="S1635">
        <v>714</v>
      </c>
      <c r="T1635">
        <v>714</v>
      </c>
      <c r="U1635" s="1091">
        <v>0</v>
      </c>
      <c r="V1635" s="1091">
        <v>0</v>
      </c>
    </row>
    <row r="1636" spans="1:22" x14ac:dyDescent="0.25">
      <c r="A1636">
        <v>4088200100</v>
      </c>
      <c r="B1636" s="1087">
        <v>2</v>
      </c>
      <c r="C1636" s="1087">
        <v>5</v>
      </c>
      <c r="D1636" s="1088">
        <v>2</v>
      </c>
      <c r="E1636" s="1087" t="s">
        <v>2418</v>
      </c>
      <c r="F1636" s="1087">
        <v>287</v>
      </c>
      <c r="G1636" s="1087" t="s">
        <v>711</v>
      </c>
      <c r="H1636" s="1089">
        <v>1</v>
      </c>
      <c r="I1636">
        <v>22106</v>
      </c>
      <c r="J1636">
        <v>1</v>
      </c>
      <c r="K1636">
        <v>2020</v>
      </c>
      <c r="L1636" s="1090">
        <v>2</v>
      </c>
      <c r="M1636" s="1090">
        <v>2</v>
      </c>
      <c r="N1636" t="s">
        <v>2419</v>
      </c>
      <c r="O1636">
        <v>13</v>
      </c>
      <c r="P1636">
        <v>0</v>
      </c>
      <c r="Q1636">
        <v>716</v>
      </c>
      <c r="R1636">
        <v>716</v>
      </c>
      <c r="S1636">
        <v>0</v>
      </c>
      <c r="T1636">
        <v>0</v>
      </c>
      <c r="U1636" s="1091">
        <v>0</v>
      </c>
      <c r="V1636" s="1091">
        <v>0</v>
      </c>
    </row>
    <row r="1637" spans="1:22" x14ac:dyDescent="0.25">
      <c r="A1637">
        <v>4088200100</v>
      </c>
      <c r="B1637" s="1087">
        <v>2</v>
      </c>
      <c r="C1637" s="1087">
        <v>5</v>
      </c>
      <c r="D1637" s="1088">
        <v>2</v>
      </c>
      <c r="E1637" s="1087" t="s">
        <v>2418</v>
      </c>
      <c r="F1637" s="1087">
        <v>287</v>
      </c>
      <c r="G1637" s="1087" t="s">
        <v>711</v>
      </c>
      <c r="H1637" s="1089">
        <v>1</v>
      </c>
      <c r="I1637">
        <v>22106</v>
      </c>
      <c r="J1637">
        <v>1</v>
      </c>
      <c r="K1637">
        <v>2020</v>
      </c>
      <c r="L1637" s="1090">
        <v>1</v>
      </c>
      <c r="M1637" s="1090">
        <v>1</v>
      </c>
      <c r="N1637" t="s">
        <v>2421</v>
      </c>
      <c r="O1637">
        <v>13</v>
      </c>
      <c r="P1637">
        <v>4009.73</v>
      </c>
      <c r="Q1637">
        <v>0</v>
      </c>
      <c r="R1637">
        <v>4009.73</v>
      </c>
      <c r="S1637">
        <v>2633</v>
      </c>
      <c r="T1637">
        <v>2633</v>
      </c>
      <c r="U1637" s="1091">
        <v>2633</v>
      </c>
      <c r="V1637" s="1091">
        <v>2633</v>
      </c>
    </row>
    <row r="1638" spans="1:22" x14ac:dyDescent="0.25">
      <c r="A1638">
        <v>4088200100</v>
      </c>
      <c r="B1638" s="1087">
        <v>2</v>
      </c>
      <c r="C1638" s="1087">
        <v>5</v>
      </c>
      <c r="D1638" s="1088">
        <v>2</v>
      </c>
      <c r="E1638" s="1087" t="s">
        <v>2418</v>
      </c>
      <c r="F1638" s="1087">
        <v>287</v>
      </c>
      <c r="G1638" s="1087" t="s">
        <v>711</v>
      </c>
      <c r="H1638" s="1089">
        <v>1</v>
      </c>
      <c r="I1638">
        <v>22106</v>
      </c>
      <c r="J1638">
        <v>1</v>
      </c>
      <c r="K1638">
        <v>2020</v>
      </c>
      <c r="L1638" s="1090">
        <v>1</v>
      </c>
      <c r="M1638" s="1090">
        <v>1</v>
      </c>
      <c r="N1638" t="s">
        <v>2421</v>
      </c>
      <c r="O1638">
        <v>13</v>
      </c>
      <c r="P1638">
        <v>0</v>
      </c>
      <c r="Q1638">
        <v>0</v>
      </c>
      <c r="R1638">
        <v>0</v>
      </c>
      <c r="S1638">
        <v>0</v>
      </c>
      <c r="T1638">
        <v>0</v>
      </c>
      <c r="U1638" s="1091">
        <v>0</v>
      </c>
      <c r="V1638" s="1091">
        <v>548.70000000000005</v>
      </c>
    </row>
    <row r="1639" spans="1:22" x14ac:dyDescent="0.25">
      <c r="A1639">
        <v>4088200100</v>
      </c>
      <c r="B1639" s="1087">
        <v>2</v>
      </c>
      <c r="C1639" s="1087">
        <v>5</v>
      </c>
      <c r="D1639" s="1088">
        <v>2</v>
      </c>
      <c r="E1639" s="1087" t="s">
        <v>2418</v>
      </c>
      <c r="F1639" s="1087">
        <v>287</v>
      </c>
      <c r="G1639" s="1087" t="s">
        <v>711</v>
      </c>
      <c r="H1639" s="1089">
        <v>1</v>
      </c>
      <c r="I1639">
        <v>22106</v>
      </c>
      <c r="J1639">
        <v>1</v>
      </c>
      <c r="K1639">
        <v>2020</v>
      </c>
      <c r="L1639" s="1090">
        <v>1</v>
      </c>
      <c r="M1639" s="1090">
        <v>1</v>
      </c>
      <c r="N1639" t="s">
        <v>2421</v>
      </c>
      <c r="O1639">
        <v>13</v>
      </c>
      <c r="P1639">
        <v>0</v>
      </c>
      <c r="Q1639">
        <v>0</v>
      </c>
      <c r="R1639">
        <v>0</v>
      </c>
      <c r="S1639">
        <v>0</v>
      </c>
      <c r="T1639">
        <v>0</v>
      </c>
      <c r="U1639" s="1091">
        <v>548.70000000000005</v>
      </c>
      <c r="V1639" s="1091">
        <v>0</v>
      </c>
    </row>
    <row r="1640" spans="1:22" x14ac:dyDescent="0.25">
      <c r="A1640">
        <v>4088200100</v>
      </c>
      <c r="B1640" s="1087">
        <v>2</v>
      </c>
      <c r="C1640" s="1087">
        <v>5</v>
      </c>
      <c r="D1640" s="1088">
        <v>2</v>
      </c>
      <c r="E1640" s="1087" t="s">
        <v>2418</v>
      </c>
      <c r="F1640" s="1087">
        <v>287</v>
      </c>
      <c r="G1640" s="1087" t="s">
        <v>711</v>
      </c>
      <c r="H1640" s="1089">
        <v>1</v>
      </c>
      <c r="I1640">
        <v>22106</v>
      </c>
      <c r="J1640">
        <v>1</v>
      </c>
      <c r="K1640">
        <v>2020</v>
      </c>
      <c r="L1640" s="1090">
        <v>1</v>
      </c>
      <c r="M1640" s="1090">
        <v>1</v>
      </c>
      <c r="N1640" t="s">
        <v>2421</v>
      </c>
      <c r="O1640">
        <v>13</v>
      </c>
      <c r="P1640">
        <v>0</v>
      </c>
      <c r="Q1640">
        <v>0</v>
      </c>
      <c r="R1640">
        <v>0</v>
      </c>
      <c r="S1640">
        <v>0</v>
      </c>
      <c r="T1640">
        <v>0</v>
      </c>
      <c r="U1640" s="1091">
        <v>0</v>
      </c>
      <c r="V1640" s="1091">
        <v>0</v>
      </c>
    </row>
    <row r="1641" spans="1:22" x14ac:dyDescent="0.25">
      <c r="A1641">
        <v>4088200100</v>
      </c>
      <c r="B1641" s="1087">
        <v>2</v>
      </c>
      <c r="C1641" s="1087">
        <v>5</v>
      </c>
      <c r="D1641" s="1088">
        <v>2</v>
      </c>
      <c r="E1641" s="1087" t="s">
        <v>2418</v>
      </c>
      <c r="F1641" s="1087">
        <v>287</v>
      </c>
      <c r="G1641" s="1087" t="s">
        <v>711</v>
      </c>
      <c r="H1641" s="1089">
        <v>1</v>
      </c>
      <c r="I1641">
        <v>22106</v>
      </c>
      <c r="J1641">
        <v>1</v>
      </c>
      <c r="K1641">
        <v>2020</v>
      </c>
      <c r="L1641" s="1090">
        <v>1</v>
      </c>
      <c r="M1641" s="1090">
        <v>1</v>
      </c>
      <c r="N1641" t="s">
        <v>2421</v>
      </c>
      <c r="O1641">
        <v>13</v>
      </c>
      <c r="P1641">
        <v>0</v>
      </c>
      <c r="Q1641">
        <v>0</v>
      </c>
      <c r="R1641">
        <v>0</v>
      </c>
      <c r="S1641">
        <v>0</v>
      </c>
      <c r="T1641">
        <v>0</v>
      </c>
      <c r="U1641" s="1091">
        <v>0</v>
      </c>
      <c r="V1641" s="1091">
        <v>0</v>
      </c>
    </row>
    <row r="1642" spans="1:22" x14ac:dyDescent="0.25">
      <c r="A1642">
        <v>4088200100</v>
      </c>
      <c r="B1642" s="1087">
        <v>2</v>
      </c>
      <c r="C1642" s="1087">
        <v>5</v>
      </c>
      <c r="D1642" s="1088">
        <v>2</v>
      </c>
      <c r="E1642" s="1087" t="s">
        <v>2418</v>
      </c>
      <c r="F1642" s="1087">
        <v>287</v>
      </c>
      <c r="G1642" s="1087" t="s">
        <v>711</v>
      </c>
      <c r="H1642" s="1089">
        <v>1</v>
      </c>
      <c r="I1642">
        <v>22106</v>
      </c>
      <c r="J1642">
        <v>1</v>
      </c>
      <c r="K1642">
        <v>2020</v>
      </c>
      <c r="L1642" s="1090">
        <v>1</v>
      </c>
      <c r="M1642" s="1090">
        <v>1</v>
      </c>
      <c r="N1642" t="s">
        <v>2421</v>
      </c>
      <c r="O1642">
        <v>13</v>
      </c>
      <c r="P1642">
        <v>0</v>
      </c>
      <c r="Q1642">
        <v>0</v>
      </c>
      <c r="R1642">
        <v>0</v>
      </c>
      <c r="S1642">
        <v>548.70000000000005</v>
      </c>
      <c r="T1642">
        <v>548.70000000000005</v>
      </c>
      <c r="U1642" s="1091">
        <v>0</v>
      </c>
      <c r="V1642" s="1091">
        <v>0</v>
      </c>
    </row>
    <row r="1643" spans="1:22" x14ac:dyDescent="0.25">
      <c r="A1643">
        <v>4088200100</v>
      </c>
      <c r="B1643" s="1087">
        <v>2</v>
      </c>
      <c r="C1643" s="1087">
        <v>5</v>
      </c>
      <c r="D1643" s="1088">
        <v>2</v>
      </c>
      <c r="E1643" s="1087" t="s">
        <v>2418</v>
      </c>
      <c r="F1643" s="1087">
        <v>287</v>
      </c>
      <c r="G1643" s="1087" t="s">
        <v>711</v>
      </c>
      <c r="H1643" s="1089">
        <v>1</v>
      </c>
      <c r="I1643">
        <v>22106</v>
      </c>
      <c r="J1643">
        <v>1</v>
      </c>
      <c r="K1643">
        <v>2020</v>
      </c>
      <c r="L1643" s="1090">
        <v>1</v>
      </c>
      <c r="M1643" s="1090">
        <v>1</v>
      </c>
      <c r="N1643" t="s">
        <v>2421</v>
      </c>
      <c r="O1643">
        <v>13</v>
      </c>
      <c r="P1643">
        <v>0</v>
      </c>
      <c r="Q1643">
        <v>1000</v>
      </c>
      <c r="R1643">
        <v>1000</v>
      </c>
      <c r="S1643">
        <v>0</v>
      </c>
      <c r="T1643">
        <v>0</v>
      </c>
      <c r="U1643" s="1091">
        <v>0</v>
      </c>
      <c r="V1643" s="1091">
        <v>0</v>
      </c>
    </row>
    <row r="1644" spans="1:22" x14ac:dyDescent="0.25">
      <c r="A1644">
        <v>4088200100</v>
      </c>
      <c r="B1644" s="1087">
        <v>2</v>
      </c>
      <c r="C1644" s="1087">
        <v>5</v>
      </c>
      <c r="D1644" s="1088">
        <v>2</v>
      </c>
      <c r="E1644" s="1087" t="s">
        <v>2418</v>
      </c>
      <c r="F1644" s="1087">
        <v>287</v>
      </c>
      <c r="G1644" s="1087" t="s">
        <v>711</v>
      </c>
      <c r="H1644" s="1089">
        <v>1</v>
      </c>
      <c r="I1644">
        <v>22301</v>
      </c>
      <c r="J1644">
        <v>1</v>
      </c>
      <c r="K1644">
        <v>2020</v>
      </c>
      <c r="L1644" s="1090">
        <v>1</v>
      </c>
      <c r="M1644" s="1090">
        <v>1</v>
      </c>
      <c r="N1644" t="s">
        <v>2421</v>
      </c>
      <c r="O1644">
        <v>13</v>
      </c>
      <c r="P1644">
        <v>0</v>
      </c>
      <c r="Q1644">
        <v>0</v>
      </c>
      <c r="R1644">
        <v>0</v>
      </c>
      <c r="S1644">
        <v>0</v>
      </c>
      <c r="T1644">
        <v>0</v>
      </c>
      <c r="U1644" s="1091">
        <v>0</v>
      </c>
      <c r="V1644" s="1091">
        <v>540.15</v>
      </c>
    </row>
    <row r="1645" spans="1:22" x14ac:dyDescent="0.25">
      <c r="A1645">
        <v>4088200100</v>
      </c>
      <c r="B1645" s="1087">
        <v>2</v>
      </c>
      <c r="C1645" s="1087">
        <v>5</v>
      </c>
      <c r="D1645" s="1088">
        <v>2</v>
      </c>
      <c r="E1645" s="1087" t="s">
        <v>2418</v>
      </c>
      <c r="F1645" s="1087">
        <v>287</v>
      </c>
      <c r="G1645" s="1087" t="s">
        <v>711</v>
      </c>
      <c r="H1645" s="1089">
        <v>1</v>
      </c>
      <c r="I1645">
        <v>22301</v>
      </c>
      <c r="J1645">
        <v>1</v>
      </c>
      <c r="K1645">
        <v>2020</v>
      </c>
      <c r="L1645" s="1090">
        <v>1</v>
      </c>
      <c r="M1645" s="1090">
        <v>1</v>
      </c>
      <c r="N1645" t="s">
        <v>2421</v>
      </c>
      <c r="O1645">
        <v>13</v>
      </c>
      <c r="P1645">
        <v>0</v>
      </c>
      <c r="Q1645">
        <v>0</v>
      </c>
      <c r="R1645">
        <v>0</v>
      </c>
      <c r="S1645">
        <v>0</v>
      </c>
      <c r="T1645">
        <v>0</v>
      </c>
      <c r="U1645" s="1091">
        <v>540.15</v>
      </c>
      <c r="V1645" s="1091">
        <v>0</v>
      </c>
    </row>
    <row r="1646" spans="1:22" x14ac:dyDescent="0.25">
      <c r="A1646">
        <v>4088200100</v>
      </c>
      <c r="B1646" s="1087">
        <v>2</v>
      </c>
      <c r="C1646" s="1087">
        <v>5</v>
      </c>
      <c r="D1646" s="1088">
        <v>2</v>
      </c>
      <c r="E1646" s="1087" t="s">
        <v>2418</v>
      </c>
      <c r="F1646" s="1087">
        <v>287</v>
      </c>
      <c r="G1646" s="1087" t="s">
        <v>711</v>
      </c>
      <c r="H1646" s="1089">
        <v>1</v>
      </c>
      <c r="I1646">
        <v>22301</v>
      </c>
      <c r="J1646">
        <v>1</v>
      </c>
      <c r="K1646">
        <v>2020</v>
      </c>
      <c r="L1646" s="1090">
        <v>1</v>
      </c>
      <c r="M1646" s="1090">
        <v>1</v>
      </c>
      <c r="N1646" t="s">
        <v>2421</v>
      </c>
      <c r="O1646">
        <v>13</v>
      </c>
      <c r="P1646">
        <v>0</v>
      </c>
      <c r="Q1646">
        <v>0</v>
      </c>
      <c r="R1646">
        <v>0</v>
      </c>
      <c r="S1646">
        <v>0</v>
      </c>
      <c r="T1646">
        <v>0</v>
      </c>
      <c r="U1646" s="1091">
        <v>0</v>
      </c>
      <c r="V1646" s="1091">
        <v>0</v>
      </c>
    </row>
    <row r="1647" spans="1:22" x14ac:dyDescent="0.25">
      <c r="A1647">
        <v>4088200100</v>
      </c>
      <c r="B1647" s="1087">
        <v>2</v>
      </c>
      <c r="C1647" s="1087">
        <v>5</v>
      </c>
      <c r="D1647" s="1088">
        <v>2</v>
      </c>
      <c r="E1647" s="1087" t="s">
        <v>2418</v>
      </c>
      <c r="F1647" s="1087">
        <v>287</v>
      </c>
      <c r="G1647" s="1087" t="s">
        <v>711</v>
      </c>
      <c r="H1647" s="1089">
        <v>1</v>
      </c>
      <c r="I1647">
        <v>22301</v>
      </c>
      <c r="J1647">
        <v>1</v>
      </c>
      <c r="K1647">
        <v>2020</v>
      </c>
      <c r="L1647" s="1090">
        <v>1</v>
      </c>
      <c r="M1647" s="1090">
        <v>1</v>
      </c>
      <c r="N1647" t="s">
        <v>2421</v>
      </c>
      <c r="O1647">
        <v>13</v>
      </c>
      <c r="P1647">
        <v>0</v>
      </c>
      <c r="Q1647">
        <v>0</v>
      </c>
      <c r="R1647">
        <v>0</v>
      </c>
      <c r="S1647">
        <v>0</v>
      </c>
      <c r="T1647">
        <v>0</v>
      </c>
      <c r="U1647" s="1091">
        <v>0</v>
      </c>
      <c r="V1647" s="1091">
        <v>0</v>
      </c>
    </row>
    <row r="1648" spans="1:22" x14ac:dyDescent="0.25">
      <c r="A1648">
        <v>4088200100</v>
      </c>
      <c r="B1648" s="1087">
        <v>2</v>
      </c>
      <c r="C1648" s="1087">
        <v>5</v>
      </c>
      <c r="D1648" s="1088">
        <v>2</v>
      </c>
      <c r="E1648" s="1087" t="s">
        <v>2418</v>
      </c>
      <c r="F1648" s="1087">
        <v>287</v>
      </c>
      <c r="G1648" s="1087" t="s">
        <v>711</v>
      </c>
      <c r="H1648" s="1089">
        <v>1</v>
      </c>
      <c r="I1648">
        <v>22301</v>
      </c>
      <c r="J1648">
        <v>1</v>
      </c>
      <c r="K1648">
        <v>2020</v>
      </c>
      <c r="L1648" s="1090">
        <v>1</v>
      </c>
      <c r="M1648" s="1090">
        <v>1</v>
      </c>
      <c r="N1648" t="s">
        <v>2421</v>
      </c>
      <c r="O1648">
        <v>13</v>
      </c>
      <c r="P1648">
        <v>0</v>
      </c>
      <c r="Q1648">
        <v>0</v>
      </c>
      <c r="R1648">
        <v>0</v>
      </c>
      <c r="S1648">
        <v>540.15</v>
      </c>
      <c r="T1648">
        <v>540.15</v>
      </c>
      <c r="U1648" s="1091">
        <v>0</v>
      </c>
      <c r="V1648" s="1091">
        <v>0</v>
      </c>
    </row>
    <row r="1649" spans="1:22" x14ac:dyDescent="0.25">
      <c r="A1649">
        <v>4088200100</v>
      </c>
      <c r="B1649" s="1087">
        <v>2</v>
      </c>
      <c r="C1649" s="1087">
        <v>5</v>
      </c>
      <c r="D1649" s="1088">
        <v>2</v>
      </c>
      <c r="E1649" s="1087" t="s">
        <v>2418</v>
      </c>
      <c r="F1649" s="1087">
        <v>287</v>
      </c>
      <c r="G1649" s="1087" t="s">
        <v>711</v>
      </c>
      <c r="H1649" s="1089">
        <v>1</v>
      </c>
      <c r="I1649">
        <v>22301</v>
      </c>
      <c r="J1649">
        <v>1</v>
      </c>
      <c r="K1649">
        <v>2020</v>
      </c>
      <c r="L1649" s="1090">
        <v>1</v>
      </c>
      <c r="M1649" s="1090">
        <v>1</v>
      </c>
      <c r="N1649" t="s">
        <v>2421</v>
      </c>
      <c r="O1649">
        <v>13</v>
      </c>
      <c r="P1649">
        <v>0</v>
      </c>
      <c r="Q1649">
        <v>1000</v>
      </c>
      <c r="R1649">
        <v>1000</v>
      </c>
      <c r="S1649">
        <v>0</v>
      </c>
      <c r="T1649">
        <v>0</v>
      </c>
      <c r="U1649" s="1091">
        <v>0</v>
      </c>
      <c r="V1649" s="1091">
        <v>0</v>
      </c>
    </row>
    <row r="1650" spans="1:22" x14ac:dyDescent="0.25">
      <c r="A1650">
        <v>4088200100</v>
      </c>
      <c r="B1650" s="1087">
        <v>2</v>
      </c>
      <c r="C1650" s="1087">
        <v>5</v>
      </c>
      <c r="D1650" s="1088">
        <v>2</v>
      </c>
      <c r="E1650" s="1087" t="s">
        <v>2418</v>
      </c>
      <c r="F1650" s="1087">
        <v>287</v>
      </c>
      <c r="G1650" s="1087" t="s">
        <v>711</v>
      </c>
      <c r="H1650" s="1089">
        <v>1</v>
      </c>
      <c r="I1650">
        <v>24601</v>
      </c>
      <c r="J1650">
        <v>1</v>
      </c>
      <c r="K1650">
        <v>2020</v>
      </c>
      <c r="L1650" s="1090">
        <v>2</v>
      </c>
      <c r="M1650" s="1090">
        <v>2</v>
      </c>
      <c r="N1650" t="s">
        <v>2419</v>
      </c>
      <c r="O1650">
        <v>13</v>
      </c>
      <c r="P1650">
        <v>31188.1</v>
      </c>
      <c r="Q1650">
        <v>-17100</v>
      </c>
      <c r="R1650">
        <v>14088.1</v>
      </c>
      <c r="S1650">
        <v>9181.4500000000007</v>
      </c>
      <c r="T1650">
        <v>9181.4500000000007</v>
      </c>
      <c r="U1650" s="1091">
        <v>9181.4500000000007</v>
      </c>
      <c r="V1650" s="1091">
        <v>9181.4500000000007</v>
      </c>
    </row>
    <row r="1651" spans="1:22" x14ac:dyDescent="0.25">
      <c r="A1651">
        <v>4088200100</v>
      </c>
      <c r="B1651" s="1087">
        <v>2</v>
      </c>
      <c r="C1651" s="1087">
        <v>5</v>
      </c>
      <c r="D1651" s="1088">
        <v>2</v>
      </c>
      <c r="E1651" s="1087" t="s">
        <v>2418</v>
      </c>
      <c r="F1651" s="1087">
        <v>287</v>
      </c>
      <c r="G1651" s="1087" t="s">
        <v>711</v>
      </c>
      <c r="H1651" s="1089">
        <v>1</v>
      </c>
      <c r="I1651">
        <v>24601</v>
      </c>
      <c r="J1651">
        <v>1</v>
      </c>
      <c r="K1651">
        <v>2020</v>
      </c>
      <c r="L1651" s="1090">
        <v>2</v>
      </c>
      <c r="M1651" s="1090">
        <v>2</v>
      </c>
      <c r="N1651" t="s">
        <v>2419</v>
      </c>
      <c r="O1651">
        <v>13</v>
      </c>
      <c r="P1651">
        <v>0</v>
      </c>
      <c r="Q1651">
        <v>0</v>
      </c>
      <c r="R1651">
        <v>0</v>
      </c>
      <c r="S1651">
        <v>0</v>
      </c>
      <c r="T1651">
        <v>0</v>
      </c>
      <c r="U1651" s="1091">
        <v>0</v>
      </c>
      <c r="V1651" s="1091">
        <v>12330.87</v>
      </c>
    </row>
    <row r="1652" spans="1:22" x14ac:dyDescent="0.25">
      <c r="A1652">
        <v>4088200100</v>
      </c>
      <c r="B1652" s="1087">
        <v>2</v>
      </c>
      <c r="C1652" s="1087">
        <v>5</v>
      </c>
      <c r="D1652" s="1088">
        <v>2</v>
      </c>
      <c r="E1652" s="1087" t="s">
        <v>2418</v>
      </c>
      <c r="F1652" s="1087">
        <v>287</v>
      </c>
      <c r="G1652" s="1087" t="s">
        <v>711</v>
      </c>
      <c r="H1652" s="1089">
        <v>1</v>
      </c>
      <c r="I1652">
        <v>24601</v>
      </c>
      <c r="J1652">
        <v>1</v>
      </c>
      <c r="K1652">
        <v>2020</v>
      </c>
      <c r="L1652" s="1090">
        <v>2</v>
      </c>
      <c r="M1652" s="1090">
        <v>2</v>
      </c>
      <c r="N1652" t="s">
        <v>2419</v>
      </c>
      <c r="O1652">
        <v>13</v>
      </c>
      <c r="P1652">
        <v>0</v>
      </c>
      <c r="Q1652">
        <v>0</v>
      </c>
      <c r="R1652">
        <v>0</v>
      </c>
      <c r="S1652">
        <v>0</v>
      </c>
      <c r="T1652">
        <v>0</v>
      </c>
      <c r="U1652" s="1091">
        <v>12330.87</v>
      </c>
      <c r="V1652" s="1091">
        <v>0</v>
      </c>
    </row>
    <row r="1653" spans="1:22" x14ac:dyDescent="0.25">
      <c r="A1653">
        <v>4088200100</v>
      </c>
      <c r="B1653" s="1087">
        <v>2</v>
      </c>
      <c r="C1653" s="1087">
        <v>5</v>
      </c>
      <c r="D1653" s="1088">
        <v>2</v>
      </c>
      <c r="E1653" s="1087" t="s">
        <v>2418</v>
      </c>
      <c r="F1653" s="1087">
        <v>287</v>
      </c>
      <c r="G1653" s="1087" t="s">
        <v>711</v>
      </c>
      <c r="H1653" s="1089">
        <v>1</v>
      </c>
      <c r="I1653">
        <v>24601</v>
      </c>
      <c r="J1653">
        <v>1</v>
      </c>
      <c r="K1653">
        <v>2020</v>
      </c>
      <c r="L1653" s="1090">
        <v>2</v>
      </c>
      <c r="M1653" s="1090">
        <v>2</v>
      </c>
      <c r="N1653" t="s">
        <v>2419</v>
      </c>
      <c r="O1653">
        <v>13</v>
      </c>
      <c r="P1653">
        <v>0</v>
      </c>
      <c r="Q1653">
        <v>0</v>
      </c>
      <c r="R1653">
        <v>0</v>
      </c>
      <c r="S1653">
        <v>0</v>
      </c>
      <c r="T1653">
        <v>0</v>
      </c>
      <c r="U1653" s="1091">
        <v>0</v>
      </c>
      <c r="V1653" s="1091">
        <v>0</v>
      </c>
    </row>
    <row r="1654" spans="1:22" x14ac:dyDescent="0.25">
      <c r="A1654">
        <v>4088200100</v>
      </c>
      <c r="B1654" s="1087">
        <v>2</v>
      </c>
      <c r="C1654" s="1087">
        <v>5</v>
      </c>
      <c r="D1654" s="1088">
        <v>2</v>
      </c>
      <c r="E1654" s="1087" t="s">
        <v>2418</v>
      </c>
      <c r="F1654" s="1087">
        <v>287</v>
      </c>
      <c r="G1654" s="1087" t="s">
        <v>711</v>
      </c>
      <c r="H1654" s="1089">
        <v>1</v>
      </c>
      <c r="I1654">
        <v>24601</v>
      </c>
      <c r="J1654">
        <v>1</v>
      </c>
      <c r="K1654">
        <v>2020</v>
      </c>
      <c r="L1654" s="1090">
        <v>2</v>
      </c>
      <c r="M1654" s="1090">
        <v>2</v>
      </c>
      <c r="N1654" t="s">
        <v>2419</v>
      </c>
      <c r="O1654">
        <v>13</v>
      </c>
      <c r="P1654">
        <v>0</v>
      </c>
      <c r="Q1654">
        <v>0</v>
      </c>
      <c r="R1654">
        <v>0</v>
      </c>
      <c r="S1654">
        <v>0</v>
      </c>
      <c r="T1654">
        <v>0</v>
      </c>
      <c r="U1654" s="1091">
        <v>0</v>
      </c>
      <c r="V1654" s="1091">
        <v>0</v>
      </c>
    </row>
    <row r="1655" spans="1:22" x14ac:dyDescent="0.25">
      <c r="A1655">
        <v>4088200100</v>
      </c>
      <c r="B1655" s="1087">
        <v>2</v>
      </c>
      <c r="C1655" s="1087">
        <v>5</v>
      </c>
      <c r="D1655" s="1088">
        <v>2</v>
      </c>
      <c r="E1655" s="1087" t="s">
        <v>2418</v>
      </c>
      <c r="F1655" s="1087">
        <v>287</v>
      </c>
      <c r="G1655" s="1087" t="s">
        <v>711</v>
      </c>
      <c r="H1655" s="1089">
        <v>1</v>
      </c>
      <c r="I1655">
        <v>24601</v>
      </c>
      <c r="J1655">
        <v>1</v>
      </c>
      <c r="K1655">
        <v>2020</v>
      </c>
      <c r="L1655" s="1090">
        <v>2</v>
      </c>
      <c r="M1655" s="1090">
        <v>2</v>
      </c>
      <c r="N1655" t="s">
        <v>2419</v>
      </c>
      <c r="O1655">
        <v>13</v>
      </c>
      <c r="P1655">
        <v>0</v>
      </c>
      <c r="Q1655">
        <v>0</v>
      </c>
      <c r="R1655">
        <v>0</v>
      </c>
      <c r="S1655">
        <v>12330.87</v>
      </c>
      <c r="T1655">
        <v>12330.87</v>
      </c>
      <c r="U1655" s="1091">
        <v>0</v>
      </c>
      <c r="V1655" s="1091">
        <v>0</v>
      </c>
    </row>
    <row r="1656" spans="1:22" x14ac:dyDescent="0.25">
      <c r="A1656">
        <v>4088200100</v>
      </c>
      <c r="B1656" s="1087">
        <v>2</v>
      </c>
      <c r="C1656" s="1087">
        <v>5</v>
      </c>
      <c r="D1656" s="1088">
        <v>2</v>
      </c>
      <c r="E1656" s="1087" t="s">
        <v>2418</v>
      </c>
      <c r="F1656" s="1087">
        <v>287</v>
      </c>
      <c r="G1656" s="1087" t="s">
        <v>711</v>
      </c>
      <c r="H1656" s="1089">
        <v>1</v>
      </c>
      <c r="I1656">
        <v>24601</v>
      </c>
      <c r="J1656">
        <v>1</v>
      </c>
      <c r="K1656">
        <v>2020</v>
      </c>
      <c r="L1656" s="1090">
        <v>2</v>
      </c>
      <c r="M1656" s="1090">
        <v>2</v>
      </c>
      <c r="N1656" t="s">
        <v>2419</v>
      </c>
      <c r="O1656">
        <v>13</v>
      </c>
      <c r="P1656">
        <v>0</v>
      </c>
      <c r="Q1656">
        <v>13000</v>
      </c>
      <c r="R1656">
        <v>13000</v>
      </c>
      <c r="S1656">
        <v>0</v>
      </c>
      <c r="T1656">
        <v>0</v>
      </c>
      <c r="U1656" s="1091">
        <v>0</v>
      </c>
      <c r="V1656" s="1091">
        <v>0</v>
      </c>
    </row>
    <row r="1657" spans="1:22" x14ac:dyDescent="0.25">
      <c r="A1657">
        <v>4088200100</v>
      </c>
      <c r="B1657" s="1087">
        <v>2</v>
      </c>
      <c r="C1657" s="1087">
        <v>5</v>
      </c>
      <c r="D1657" s="1088">
        <v>2</v>
      </c>
      <c r="E1657" s="1087" t="s">
        <v>2418</v>
      </c>
      <c r="F1657" s="1087">
        <v>287</v>
      </c>
      <c r="G1657" s="1087" t="s">
        <v>711</v>
      </c>
      <c r="H1657" s="1089">
        <v>1</v>
      </c>
      <c r="I1657">
        <v>24801</v>
      </c>
      <c r="J1657">
        <v>1</v>
      </c>
      <c r="K1657">
        <v>2020</v>
      </c>
      <c r="L1657" s="1090">
        <v>2</v>
      </c>
      <c r="M1657" s="1090">
        <v>2</v>
      </c>
      <c r="N1657" t="s">
        <v>2419</v>
      </c>
      <c r="O1657">
        <v>13</v>
      </c>
      <c r="P1657">
        <v>0</v>
      </c>
      <c r="Q1657">
        <v>0</v>
      </c>
      <c r="R1657">
        <v>0</v>
      </c>
      <c r="S1657">
        <v>0</v>
      </c>
      <c r="T1657">
        <v>0</v>
      </c>
      <c r="U1657" s="1091">
        <v>0</v>
      </c>
      <c r="V1657" s="1091">
        <v>1921</v>
      </c>
    </row>
    <row r="1658" spans="1:22" x14ac:dyDescent="0.25">
      <c r="A1658">
        <v>4088200100</v>
      </c>
      <c r="B1658" s="1087">
        <v>2</v>
      </c>
      <c r="C1658" s="1087">
        <v>5</v>
      </c>
      <c r="D1658" s="1088">
        <v>2</v>
      </c>
      <c r="E1658" s="1087" t="s">
        <v>2418</v>
      </c>
      <c r="F1658" s="1087">
        <v>287</v>
      </c>
      <c r="G1658" s="1087" t="s">
        <v>711</v>
      </c>
      <c r="H1658" s="1089">
        <v>1</v>
      </c>
      <c r="I1658">
        <v>24801</v>
      </c>
      <c r="J1658">
        <v>1</v>
      </c>
      <c r="K1658">
        <v>2020</v>
      </c>
      <c r="L1658" s="1090">
        <v>2</v>
      </c>
      <c r="M1658" s="1090">
        <v>2</v>
      </c>
      <c r="N1658" t="s">
        <v>2419</v>
      </c>
      <c r="O1658">
        <v>13</v>
      </c>
      <c r="P1658">
        <v>0</v>
      </c>
      <c r="Q1658">
        <v>0</v>
      </c>
      <c r="R1658">
        <v>0</v>
      </c>
      <c r="S1658">
        <v>0</v>
      </c>
      <c r="T1658">
        <v>0</v>
      </c>
      <c r="U1658" s="1091">
        <v>1921</v>
      </c>
      <c r="V1658" s="1091">
        <v>0</v>
      </c>
    </row>
    <row r="1659" spans="1:22" x14ac:dyDescent="0.25">
      <c r="A1659">
        <v>4088200100</v>
      </c>
      <c r="B1659" s="1087">
        <v>2</v>
      </c>
      <c r="C1659" s="1087">
        <v>5</v>
      </c>
      <c r="D1659" s="1088">
        <v>2</v>
      </c>
      <c r="E1659" s="1087" t="s">
        <v>2418</v>
      </c>
      <c r="F1659" s="1087">
        <v>287</v>
      </c>
      <c r="G1659" s="1087" t="s">
        <v>711</v>
      </c>
      <c r="H1659" s="1089">
        <v>1</v>
      </c>
      <c r="I1659">
        <v>24801</v>
      </c>
      <c r="J1659">
        <v>1</v>
      </c>
      <c r="K1659">
        <v>2020</v>
      </c>
      <c r="L1659" s="1090">
        <v>2</v>
      </c>
      <c r="M1659" s="1090">
        <v>2</v>
      </c>
      <c r="N1659" t="s">
        <v>2419</v>
      </c>
      <c r="O1659">
        <v>13</v>
      </c>
      <c r="P1659">
        <v>0</v>
      </c>
      <c r="Q1659">
        <v>0</v>
      </c>
      <c r="R1659">
        <v>0</v>
      </c>
      <c r="S1659">
        <v>0</v>
      </c>
      <c r="T1659">
        <v>0</v>
      </c>
      <c r="U1659" s="1091">
        <v>0</v>
      </c>
      <c r="V1659" s="1091">
        <v>0</v>
      </c>
    </row>
    <row r="1660" spans="1:22" x14ac:dyDescent="0.25">
      <c r="A1660">
        <v>4088200100</v>
      </c>
      <c r="B1660" s="1087">
        <v>2</v>
      </c>
      <c r="C1660" s="1087">
        <v>5</v>
      </c>
      <c r="D1660" s="1088">
        <v>2</v>
      </c>
      <c r="E1660" s="1087" t="s">
        <v>2418</v>
      </c>
      <c r="F1660" s="1087">
        <v>287</v>
      </c>
      <c r="G1660" s="1087" t="s">
        <v>711</v>
      </c>
      <c r="H1660" s="1089">
        <v>1</v>
      </c>
      <c r="I1660">
        <v>24801</v>
      </c>
      <c r="J1660">
        <v>1</v>
      </c>
      <c r="K1660">
        <v>2020</v>
      </c>
      <c r="L1660" s="1090">
        <v>2</v>
      </c>
      <c r="M1660" s="1090">
        <v>2</v>
      </c>
      <c r="N1660" t="s">
        <v>2419</v>
      </c>
      <c r="O1660">
        <v>13</v>
      </c>
      <c r="P1660">
        <v>0</v>
      </c>
      <c r="Q1660">
        <v>0</v>
      </c>
      <c r="R1660">
        <v>0</v>
      </c>
      <c r="S1660">
        <v>0</v>
      </c>
      <c r="T1660">
        <v>0</v>
      </c>
      <c r="U1660" s="1091">
        <v>0</v>
      </c>
      <c r="V1660" s="1091">
        <v>0</v>
      </c>
    </row>
    <row r="1661" spans="1:22" x14ac:dyDescent="0.25">
      <c r="A1661">
        <v>4088200100</v>
      </c>
      <c r="B1661" s="1087">
        <v>2</v>
      </c>
      <c r="C1661" s="1087">
        <v>5</v>
      </c>
      <c r="D1661" s="1088">
        <v>2</v>
      </c>
      <c r="E1661" s="1087" t="s">
        <v>2418</v>
      </c>
      <c r="F1661" s="1087">
        <v>287</v>
      </c>
      <c r="G1661" s="1087" t="s">
        <v>711</v>
      </c>
      <c r="H1661" s="1089">
        <v>1</v>
      </c>
      <c r="I1661">
        <v>24801</v>
      </c>
      <c r="J1661">
        <v>1</v>
      </c>
      <c r="K1661">
        <v>2020</v>
      </c>
      <c r="L1661" s="1090">
        <v>2</v>
      </c>
      <c r="M1661" s="1090">
        <v>2</v>
      </c>
      <c r="N1661" t="s">
        <v>2419</v>
      </c>
      <c r="O1661">
        <v>13</v>
      </c>
      <c r="P1661">
        <v>0</v>
      </c>
      <c r="Q1661">
        <v>0</v>
      </c>
      <c r="R1661">
        <v>0</v>
      </c>
      <c r="S1661">
        <v>1921</v>
      </c>
      <c r="T1661">
        <v>1921</v>
      </c>
      <c r="U1661" s="1091">
        <v>0</v>
      </c>
      <c r="V1661" s="1091">
        <v>0</v>
      </c>
    </row>
    <row r="1662" spans="1:22" x14ac:dyDescent="0.25">
      <c r="A1662">
        <v>4088200100</v>
      </c>
      <c r="B1662" s="1087">
        <v>2</v>
      </c>
      <c r="C1662" s="1087">
        <v>5</v>
      </c>
      <c r="D1662" s="1088">
        <v>2</v>
      </c>
      <c r="E1662" s="1087" t="s">
        <v>2418</v>
      </c>
      <c r="F1662" s="1087">
        <v>287</v>
      </c>
      <c r="G1662" s="1087" t="s">
        <v>711</v>
      </c>
      <c r="H1662" s="1089">
        <v>1</v>
      </c>
      <c r="I1662">
        <v>24801</v>
      </c>
      <c r="J1662">
        <v>1</v>
      </c>
      <c r="K1662">
        <v>2020</v>
      </c>
      <c r="L1662" s="1090">
        <v>2</v>
      </c>
      <c r="M1662" s="1090">
        <v>2</v>
      </c>
      <c r="N1662" t="s">
        <v>2419</v>
      </c>
      <c r="O1662">
        <v>13</v>
      </c>
      <c r="P1662">
        <v>0</v>
      </c>
      <c r="Q1662">
        <v>1922</v>
      </c>
      <c r="R1662">
        <v>1922</v>
      </c>
      <c r="S1662">
        <v>0</v>
      </c>
      <c r="T1662">
        <v>0</v>
      </c>
      <c r="U1662" s="1091">
        <v>0</v>
      </c>
      <c r="V1662" s="1091">
        <v>0</v>
      </c>
    </row>
    <row r="1663" spans="1:22" x14ac:dyDescent="0.25">
      <c r="A1663">
        <v>4088200100</v>
      </c>
      <c r="B1663" s="1087">
        <v>2</v>
      </c>
      <c r="C1663" s="1087">
        <v>5</v>
      </c>
      <c r="D1663" s="1088">
        <v>2</v>
      </c>
      <c r="E1663" s="1087" t="s">
        <v>2418</v>
      </c>
      <c r="F1663" s="1087">
        <v>287</v>
      </c>
      <c r="G1663" s="1087" t="s">
        <v>711</v>
      </c>
      <c r="H1663" s="1089">
        <v>1</v>
      </c>
      <c r="I1663">
        <v>24801</v>
      </c>
      <c r="J1663">
        <v>1</v>
      </c>
      <c r="K1663">
        <v>2020</v>
      </c>
      <c r="L1663" s="1090">
        <v>1</v>
      </c>
      <c r="M1663" s="1090">
        <v>1</v>
      </c>
      <c r="N1663" t="s">
        <v>2421</v>
      </c>
      <c r="O1663">
        <v>13</v>
      </c>
      <c r="P1663">
        <v>15671.73</v>
      </c>
      <c r="Q1663">
        <v>0</v>
      </c>
      <c r="R1663">
        <v>15671.73</v>
      </c>
      <c r="S1663">
        <v>5259.04</v>
      </c>
      <c r="T1663">
        <v>5259.04</v>
      </c>
      <c r="U1663" s="1091">
        <v>5259.04</v>
      </c>
      <c r="V1663" s="1091">
        <v>5259.04</v>
      </c>
    </row>
    <row r="1664" spans="1:22" x14ac:dyDescent="0.25">
      <c r="A1664">
        <v>4088200100</v>
      </c>
      <c r="B1664" s="1087">
        <v>2</v>
      </c>
      <c r="C1664" s="1087">
        <v>5</v>
      </c>
      <c r="D1664" s="1088">
        <v>2</v>
      </c>
      <c r="E1664" s="1087" t="s">
        <v>2418</v>
      </c>
      <c r="F1664" s="1087">
        <v>287</v>
      </c>
      <c r="G1664" s="1087" t="s">
        <v>711</v>
      </c>
      <c r="H1664" s="1089">
        <v>1</v>
      </c>
      <c r="I1664">
        <v>24801</v>
      </c>
      <c r="J1664">
        <v>1</v>
      </c>
      <c r="K1664">
        <v>2020</v>
      </c>
      <c r="L1664" s="1090">
        <v>2</v>
      </c>
      <c r="M1664" s="1090">
        <v>2</v>
      </c>
      <c r="N1664" t="s">
        <v>2419</v>
      </c>
      <c r="O1664">
        <v>13</v>
      </c>
      <c r="P1664">
        <v>0</v>
      </c>
      <c r="Q1664">
        <v>0</v>
      </c>
      <c r="R1664">
        <v>0</v>
      </c>
      <c r="S1664">
        <v>0</v>
      </c>
      <c r="T1664">
        <v>0</v>
      </c>
      <c r="U1664" s="1091">
        <v>0</v>
      </c>
      <c r="V1664" s="1091">
        <v>47502.2</v>
      </c>
    </row>
    <row r="1665" spans="1:22" x14ac:dyDescent="0.25">
      <c r="A1665">
        <v>4088200100</v>
      </c>
      <c r="B1665" s="1087">
        <v>2</v>
      </c>
      <c r="C1665" s="1087">
        <v>5</v>
      </c>
      <c r="D1665" s="1088">
        <v>2</v>
      </c>
      <c r="E1665" s="1087" t="s">
        <v>2418</v>
      </c>
      <c r="F1665" s="1087">
        <v>287</v>
      </c>
      <c r="G1665" s="1087" t="s">
        <v>711</v>
      </c>
      <c r="H1665" s="1089">
        <v>1</v>
      </c>
      <c r="I1665">
        <v>24801</v>
      </c>
      <c r="J1665">
        <v>1</v>
      </c>
      <c r="K1665">
        <v>2020</v>
      </c>
      <c r="L1665" s="1090">
        <v>2</v>
      </c>
      <c r="M1665" s="1090">
        <v>2</v>
      </c>
      <c r="N1665" t="s">
        <v>2419</v>
      </c>
      <c r="O1665">
        <v>13</v>
      </c>
      <c r="P1665">
        <v>0</v>
      </c>
      <c r="Q1665">
        <v>0</v>
      </c>
      <c r="R1665">
        <v>0</v>
      </c>
      <c r="S1665">
        <v>0</v>
      </c>
      <c r="T1665">
        <v>0</v>
      </c>
      <c r="U1665" s="1091">
        <v>47502.2</v>
      </c>
      <c r="V1665" s="1091">
        <v>0</v>
      </c>
    </row>
    <row r="1666" spans="1:22" x14ac:dyDescent="0.25">
      <c r="A1666">
        <v>4088200100</v>
      </c>
      <c r="B1666" s="1087">
        <v>2</v>
      </c>
      <c r="C1666" s="1087">
        <v>5</v>
      </c>
      <c r="D1666" s="1088">
        <v>2</v>
      </c>
      <c r="E1666" s="1087" t="s">
        <v>2418</v>
      </c>
      <c r="F1666" s="1087">
        <v>287</v>
      </c>
      <c r="G1666" s="1087" t="s">
        <v>711</v>
      </c>
      <c r="H1666" s="1089">
        <v>1</v>
      </c>
      <c r="I1666">
        <v>24801</v>
      </c>
      <c r="J1666">
        <v>1</v>
      </c>
      <c r="K1666">
        <v>2020</v>
      </c>
      <c r="L1666" s="1090">
        <v>2</v>
      </c>
      <c r="M1666" s="1090">
        <v>2</v>
      </c>
      <c r="N1666" t="s">
        <v>2419</v>
      </c>
      <c r="O1666">
        <v>13</v>
      </c>
      <c r="P1666">
        <v>0</v>
      </c>
      <c r="Q1666">
        <v>0</v>
      </c>
      <c r="R1666">
        <v>0</v>
      </c>
      <c r="S1666">
        <v>0</v>
      </c>
      <c r="T1666">
        <v>0</v>
      </c>
      <c r="U1666" s="1091">
        <v>0</v>
      </c>
      <c r="V1666" s="1091">
        <v>0</v>
      </c>
    </row>
    <row r="1667" spans="1:22" x14ac:dyDescent="0.25">
      <c r="A1667">
        <v>4088200100</v>
      </c>
      <c r="B1667" s="1087">
        <v>2</v>
      </c>
      <c r="C1667" s="1087">
        <v>5</v>
      </c>
      <c r="D1667" s="1088">
        <v>2</v>
      </c>
      <c r="E1667" s="1087" t="s">
        <v>2418</v>
      </c>
      <c r="F1667" s="1087">
        <v>287</v>
      </c>
      <c r="G1667" s="1087" t="s">
        <v>711</v>
      </c>
      <c r="H1667" s="1089">
        <v>1</v>
      </c>
      <c r="I1667">
        <v>24801</v>
      </c>
      <c r="J1667">
        <v>1</v>
      </c>
      <c r="K1667">
        <v>2020</v>
      </c>
      <c r="L1667" s="1090">
        <v>2</v>
      </c>
      <c r="M1667" s="1090">
        <v>2</v>
      </c>
      <c r="N1667" t="s">
        <v>2419</v>
      </c>
      <c r="O1667">
        <v>13</v>
      </c>
      <c r="P1667">
        <v>0</v>
      </c>
      <c r="Q1667">
        <v>0</v>
      </c>
      <c r="R1667">
        <v>0</v>
      </c>
      <c r="S1667">
        <v>0</v>
      </c>
      <c r="T1667">
        <v>0</v>
      </c>
      <c r="U1667" s="1091">
        <v>0</v>
      </c>
      <c r="V1667" s="1091">
        <v>0</v>
      </c>
    </row>
    <row r="1668" spans="1:22" x14ac:dyDescent="0.25">
      <c r="A1668">
        <v>4088200100</v>
      </c>
      <c r="B1668" s="1087">
        <v>2</v>
      </c>
      <c r="C1668" s="1087">
        <v>5</v>
      </c>
      <c r="D1668" s="1088">
        <v>2</v>
      </c>
      <c r="E1668" s="1087" t="s">
        <v>2418</v>
      </c>
      <c r="F1668" s="1087">
        <v>287</v>
      </c>
      <c r="G1668" s="1087" t="s">
        <v>711</v>
      </c>
      <c r="H1668" s="1089">
        <v>1</v>
      </c>
      <c r="I1668">
        <v>24801</v>
      </c>
      <c r="J1668">
        <v>1</v>
      </c>
      <c r="K1668">
        <v>2020</v>
      </c>
      <c r="L1668" s="1090">
        <v>2</v>
      </c>
      <c r="M1668" s="1090">
        <v>2</v>
      </c>
      <c r="N1668" t="s">
        <v>2419</v>
      </c>
      <c r="O1668">
        <v>13</v>
      </c>
      <c r="P1668">
        <v>0</v>
      </c>
      <c r="Q1668">
        <v>0</v>
      </c>
      <c r="R1668">
        <v>0</v>
      </c>
      <c r="S1668">
        <v>47502.2</v>
      </c>
      <c r="T1668">
        <v>47502.2</v>
      </c>
      <c r="U1668" s="1091">
        <v>0</v>
      </c>
      <c r="V1668" s="1091">
        <v>0</v>
      </c>
    </row>
    <row r="1669" spans="1:22" x14ac:dyDescent="0.25">
      <c r="A1669">
        <v>4088200100</v>
      </c>
      <c r="B1669" s="1087">
        <v>2</v>
      </c>
      <c r="C1669" s="1087">
        <v>5</v>
      </c>
      <c r="D1669" s="1088">
        <v>2</v>
      </c>
      <c r="E1669" s="1087" t="s">
        <v>2418</v>
      </c>
      <c r="F1669" s="1087">
        <v>287</v>
      </c>
      <c r="G1669" s="1087" t="s">
        <v>711</v>
      </c>
      <c r="H1669" s="1089">
        <v>1</v>
      </c>
      <c r="I1669">
        <v>24801</v>
      </c>
      <c r="J1669">
        <v>1</v>
      </c>
      <c r="K1669">
        <v>2020</v>
      </c>
      <c r="L1669" s="1090">
        <v>2</v>
      </c>
      <c r="M1669" s="1090">
        <v>2</v>
      </c>
      <c r="N1669" t="s">
        <v>2419</v>
      </c>
      <c r="O1669">
        <v>13</v>
      </c>
      <c r="P1669">
        <v>0</v>
      </c>
      <c r="Q1669">
        <v>47821.86</v>
      </c>
      <c r="R1669">
        <v>47821.86</v>
      </c>
      <c r="S1669">
        <v>0</v>
      </c>
      <c r="T1669">
        <v>0</v>
      </c>
      <c r="U1669" s="1091">
        <v>0</v>
      </c>
      <c r="V1669" s="1091">
        <v>0</v>
      </c>
    </row>
    <row r="1670" spans="1:22" x14ac:dyDescent="0.25">
      <c r="A1670">
        <v>4088200100</v>
      </c>
      <c r="B1670" s="1087">
        <v>2</v>
      </c>
      <c r="C1670" s="1087">
        <v>5</v>
      </c>
      <c r="D1670" s="1088">
        <v>2</v>
      </c>
      <c r="E1670" s="1087" t="s">
        <v>2418</v>
      </c>
      <c r="F1670" s="1087">
        <v>287</v>
      </c>
      <c r="G1670" s="1087" t="s">
        <v>711</v>
      </c>
      <c r="H1670" s="1089">
        <v>1</v>
      </c>
      <c r="I1670">
        <v>24901</v>
      </c>
      <c r="J1670">
        <v>1</v>
      </c>
      <c r="K1670">
        <v>2020</v>
      </c>
      <c r="L1670" s="1090">
        <v>2</v>
      </c>
      <c r="M1670" s="1090">
        <v>2</v>
      </c>
      <c r="N1670" t="s">
        <v>2419</v>
      </c>
      <c r="O1670">
        <v>13</v>
      </c>
      <c r="P1670">
        <v>0</v>
      </c>
      <c r="Q1670">
        <v>0</v>
      </c>
      <c r="R1670">
        <v>0</v>
      </c>
      <c r="S1670">
        <v>0</v>
      </c>
      <c r="T1670">
        <v>0</v>
      </c>
      <c r="U1670" s="1091">
        <v>0</v>
      </c>
      <c r="V1670" s="1091">
        <v>847.26</v>
      </c>
    </row>
    <row r="1671" spans="1:22" x14ac:dyDescent="0.25">
      <c r="A1671">
        <v>4088200100</v>
      </c>
      <c r="B1671" s="1087">
        <v>2</v>
      </c>
      <c r="C1671" s="1087">
        <v>5</v>
      </c>
      <c r="D1671" s="1088">
        <v>2</v>
      </c>
      <c r="E1671" s="1087" t="s">
        <v>2418</v>
      </c>
      <c r="F1671" s="1087">
        <v>287</v>
      </c>
      <c r="G1671" s="1087" t="s">
        <v>711</v>
      </c>
      <c r="H1671" s="1089">
        <v>1</v>
      </c>
      <c r="I1671">
        <v>24901</v>
      </c>
      <c r="J1671">
        <v>1</v>
      </c>
      <c r="K1671">
        <v>2020</v>
      </c>
      <c r="L1671" s="1090">
        <v>2</v>
      </c>
      <c r="M1671" s="1090">
        <v>2</v>
      </c>
      <c r="N1671" t="s">
        <v>2419</v>
      </c>
      <c r="O1671">
        <v>13</v>
      </c>
      <c r="P1671">
        <v>0</v>
      </c>
      <c r="Q1671">
        <v>0</v>
      </c>
      <c r="R1671">
        <v>0</v>
      </c>
      <c r="S1671">
        <v>0</v>
      </c>
      <c r="T1671">
        <v>0</v>
      </c>
      <c r="U1671" s="1091">
        <v>847.26</v>
      </c>
      <c r="V1671" s="1091">
        <v>0</v>
      </c>
    </row>
    <row r="1672" spans="1:22" x14ac:dyDescent="0.25">
      <c r="A1672">
        <v>4088200100</v>
      </c>
      <c r="B1672" s="1087">
        <v>2</v>
      </c>
      <c r="C1672" s="1087">
        <v>5</v>
      </c>
      <c r="D1672" s="1088">
        <v>2</v>
      </c>
      <c r="E1672" s="1087" t="s">
        <v>2418</v>
      </c>
      <c r="F1672" s="1087">
        <v>287</v>
      </c>
      <c r="G1672" s="1087" t="s">
        <v>711</v>
      </c>
      <c r="H1672" s="1089">
        <v>1</v>
      </c>
      <c r="I1672">
        <v>24901</v>
      </c>
      <c r="J1672">
        <v>1</v>
      </c>
      <c r="K1672">
        <v>2020</v>
      </c>
      <c r="L1672" s="1090">
        <v>2</v>
      </c>
      <c r="M1672" s="1090">
        <v>2</v>
      </c>
      <c r="N1672" t="s">
        <v>2419</v>
      </c>
      <c r="O1672">
        <v>13</v>
      </c>
      <c r="P1672">
        <v>0</v>
      </c>
      <c r="Q1672">
        <v>0</v>
      </c>
      <c r="R1672">
        <v>0</v>
      </c>
      <c r="S1672">
        <v>0</v>
      </c>
      <c r="T1672">
        <v>0</v>
      </c>
      <c r="U1672" s="1091">
        <v>0</v>
      </c>
      <c r="V1672" s="1091">
        <v>0</v>
      </c>
    </row>
    <row r="1673" spans="1:22" x14ac:dyDescent="0.25">
      <c r="A1673">
        <v>4088200100</v>
      </c>
      <c r="B1673" s="1087">
        <v>2</v>
      </c>
      <c r="C1673" s="1087">
        <v>5</v>
      </c>
      <c r="D1673" s="1088">
        <v>2</v>
      </c>
      <c r="E1673" s="1087" t="s">
        <v>2418</v>
      </c>
      <c r="F1673" s="1087">
        <v>287</v>
      </c>
      <c r="G1673" s="1087" t="s">
        <v>711</v>
      </c>
      <c r="H1673" s="1089">
        <v>1</v>
      </c>
      <c r="I1673">
        <v>24901</v>
      </c>
      <c r="J1673">
        <v>1</v>
      </c>
      <c r="K1673">
        <v>2020</v>
      </c>
      <c r="L1673" s="1090">
        <v>2</v>
      </c>
      <c r="M1673" s="1090">
        <v>2</v>
      </c>
      <c r="N1673" t="s">
        <v>2419</v>
      </c>
      <c r="O1673">
        <v>13</v>
      </c>
      <c r="P1673">
        <v>0</v>
      </c>
      <c r="Q1673">
        <v>0</v>
      </c>
      <c r="R1673">
        <v>0</v>
      </c>
      <c r="S1673">
        <v>0</v>
      </c>
      <c r="T1673">
        <v>0</v>
      </c>
      <c r="U1673" s="1091">
        <v>0</v>
      </c>
      <c r="V1673" s="1091">
        <v>0</v>
      </c>
    </row>
    <row r="1674" spans="1:22" x14ac:dyDescent="0.25">
      <c r="A1674">
        <v>4088200100</v>
      </c>
      <c r="B1674" s="1087">
        <v>2</v>
      </c>
      <c r="C1674" s="1087">
        <v>5</v>
      </c>
      <c r="D1674" s="1088">
        <v>2</v>
      </c>
      <c r="E1674" s="1087" t="s">
        <v>2418</v>
      </c>
      <c r="F1674" s="1087">
        <v>287</v>
      </c>
      <c r="G1674" s="1087" t="s">
        <v>711</v>
      </c>
      <c r="H1674" s="1089">
        <v>1</v>
      </c>
      <c r="I1674">
        <v>24901</v>
      </c>
      <c r="J1674">
        <v>1</v>
      </c>
      <c r="K1674">
        <v>2020</v>
      </c>
      <c r="L1674" s="1090">
        <v>2</v>
      </c>
      <c r="M1674" s="1090">
        <v>2</v>
      </c>
      <c r="N1674" t="s">
        <v>2419</v>
      </c>
      <c r="O1674">
        <v>13</v>
      </c>
      <c r="P1674">
        <v>0</v>
      </c>
      <c r="Q1674">
        <v>0</v>
      </c>
      <c r="R1674">
        <v>0</v>
      </c>
      <c r="S1674">
        <v>847.26</v>
      </c>
      <c r="T1674">
        <v>847.26</v>
      </c>
      <c r="U1674" s="1091">
        <v>0</v>
      </c>
      <c r="V1674" s="1091">
        <v>0</v>
      </c>
    </row>
    <row r="1675" spans="1:22" x14ac:dyDescent="0.25">
      <c r="A1675">
        <v>4088200100</v>
      </c>
      <c r="B1675" s="1087">
        <v>2</v>
      </c>
      <c r="C1675" s="1087">
        <v>5</v>
      </c>
      <c r="D1675" s="1088">
        <v>2</v>
      </c>
      <c r="E1675" s="1087" t="s">
        <v>2418</v>
      </c>
      <c r="F1675" s="1087">
        <v>287</v>
      </c>
      <c r="G1675" s="1087" t="s">
        <v>711</v>
      </c>
      <c r="H1675" s="1089">
        <v>1</v>
      </c>
      <c r="I1675">
        <v>24901</v>
      </c>
      <c r="J1675">
        <v>1</v>
      </c>
      <c r="K1675">
        <v>2020</v>
      </c>
      <c r="L1675" s="1090">
        <v>2</v>
      </c>
      <c r="M1675" s="1090">
        <v>2</v>
      </c>
      <c r="N1675" t="s">
        <v>2419</v>
      </c>
      <c r="O1675">
        <v>13</v>
      </c>
      <c r="P1675">
        <v>0</v>
      </c>
      <c r="Q1675">
        <v>2000</v>
      </c>
      <c r="R1675">
        <v>2000</v>
      </c>
      <c r="S1675">
        <v>0</v>
      </c>
      <c r="T1675">
        <v>0</v>
      </c>
      <c r="U1675" s="1091">
        <v>0</v>
      </c>
      <c r="V1675" s="1091">
        <v>0</v>
      </c>
    </row>
    <row r="1676" spans="1:22" x14ac:dyDescent="0.25">
      <c r="A1676">
        <v>4088200100</v>
      </c>
      <c r="B1676" s="1087">
        <v>2</v>
      </c>
      <c r="C1676" s="1087">
        <v>5</v>
      </c>
      <c r="D1676" s="1088">
        <v>2</v>
      </c>
      <c r="E1676" s="1087" t="s">
        <v>2418</v>
      </c>
      <c r="F1676" s="1087">
        <v>287</v>
      </c>
      <c r="G1676" s="1087" t="s">
        <v>711</v>
      </c>
      <c r="H1676" s="1089">
        <v>1</v>
      </c>
      <c r="I1676">
        <v>24901</v>
      </c>
      <c r="J1676">
        <v>1</v>
      </c>
      <c r="K1676">
        <v>2020</v>
      </c>
      <c r="L1676" s="1090">
        <v>2</v>
      </c>
      <c r="M1676" s="1090">
        <v>2</v>
      </c>
      <c r="N1676" t="s">
        <v>2419</v>
      </c>
      <c r="O1676">
        <v>13</v>
      </c>
      <c r="P1676">
        <v>0</v>
      </c>
      <c r="Q1676">
        <v>0</v>
      </c>
      <c r="R1676">
        <v>0</v>
      </c>
      <c r="S1676">
        <v>0</v>
      </c>
      <c r="T1676">
        <v>0</v>
      </c>
      <c r="U1676" s="1091">
        <v>0</v>
      </c>
      <c r="V1676" s="1091">
        <v>1000</v>
      </c>
    </row>
    <row r="1677" spans="1:22" x14ac:dyDescent="0.25">
      <c r="A1677">
        <v>4088200100</v>
      </c>
      <c r="B1677" s="1087">
        <v>2</v>
      </c>
      <c r="C1677" s="1087">
        <v>5</v>
      </c>
      <c r="D1677" s="1088">
        <v>2</v>
      </c>
      <c r="E1677" s="1087" t="s">
        <v>2418</v>
      </c>
      <c r="F1677" s="1087">
        <v>287</v>
      </c>
      <c r="G1677" s="1087" t="s">
        <v>711</v>
      </c>
      <c r="H1677" s="1089">
        <v>1</v>
      </c>
      <c r="I1677">
        <v>24901</v>
      </c>
      <c r="J1677">
        <v>1</v>
      </c>
      <c r="K1677">
        <v>2020</v>
      </c>
      <c r="L1677" s="1090">
        <v>2</v>
      </c>
      <c r="M1677" s="1090">
        <v>2</v>
      </c>
      <c r="N1677" t="s">
        <v>2419</v>
      </c>
      <c r="O1677">
        <v>13</v>
      </c>
      <c r="P1677">
        <v>0</v>
      </c>
      <c r="Q1677">
        <v>0</v>
      </c>
      <c r="R1677">
        <v>0</v>
      </c>
      <c r="S1677">
        <v>0</v>
      </c>
      <c r="T1677">
        <v>0</v>
      </c>
      <c r="U1677" s="1091">
        <v>1000</v>
      </c>
      <c r="V1677" s="1091">
        <v>0</v>
      </c>
    </row>
    <row r="1678" spans="1:22" x14ac:dyDescent="0.25">
      <c r="A1678">
        <v>4088200100</v>
      </c>
      <c r="B1678" s="1087">
        <v>2</v>
      </c>
      <c r="C1678" s="1087">
        <v>5</v>
      </c>
      <c r="D1678" s="1088">
        <v>2</v>
      </c>
      <c r="E1678" s="1087" t="s">
        <v>2418</v>
      </c>
      <c r="F1678" s="1087">
        <v>287</v>
      </c>
      <c r="G1678" s="1087" t="s">
        <v>711</v>
      </c>
      <c r="H1678" s="1089">
        <v>1</v>
      </c>
      <c r="I1678">
        <v>24901</v>
      </c>
      <c r="J1678">
        <v>1</v>
      </c>
      <c r="K1678">
        <v>2020</v>
      </c>
      <c r="L1678" s="1090">
        <v>2</v>
      </c>
      <c r="M1678" s="1090">
        <v>2</v>
      </c>
      <c r="N1678" t="s">
        <v>2419</v>
      </c>
      <c r="O1678">
        <v>13</v>
      </c>
      <c r="P1678">
        <v>0</v>
      </c>
      <c r="Q1678">
        <v>0</v>
      </c>
      <c r="R1678">
        <v>0</v>
      </c>
      <c r="S1678">
        <v>0</v>
      </c>
      <c r="T1678">
        <v>0</v>
      </c>
      <c r="U1678" s="1091">
        <v>0</v>
      </c>
      <c r="V1678" s="1091">
        <v>0</v>
      </c>
    </row>
    <row r="1679" spans="1:22" x14ac:dyDescent="0.25">
      <c r="A1679">
        <v>4088200100</v>
      </c>
      <c r="B1679" s="1087">
        <v>2</v>
      </c>
      <c r="C1679" s="1087">
        <v>5</v>
      </c>
      <c r="D1679" s="1088">
        <v>2</v>
      </c>
      <c r="E1679" s="1087" t="s">
        <v>2418</v>
      </c>
      <c r="F1679" s="1087">
        <v>287</v>
      </c>
      <c r="G1679" s="1087" t="s">
        <v>711</v>
      </c>
      <c r="H1679" s="1089">
        <v>1</v>
      </c>
      <c r="I1679">
        <v>24901</v>
      </c>
      <c r="J1679">
        <v>1</v>
      </c>
      <c r="K1679">
        <v>2020</v>
      </c>
      <c r="L1679" s="1090">
        <v>2</v>
      </c>
      <c r="M1679" s="1090">
        <v>2</v>
      </c>
      <c r="N1679" t="s">
        <v>2419</v>
      </c>
      <c r="O1679">
        <v>13</v>
      </c>
      <c r="P1679">
        <v>0</v>
      </c>
      <c r="Q1679">
        <v>0</v>
      </c>
      <c r="R1679">
        <v>0</v>
      </c>
      <c r="S1679">
        <v>0</v>
      </c>
      <c r="T1679">
        <v>0</v>
      </c>
      <c r="U1679" s="1091">
        <v>0</v>
      </c>
      <c r="V1679" s="1091">
        <v>0</v>
      </c>
    </row>
    <row r="1680" spans="1:22" x14ac:dyDescent="0.25">
      <c r="A1680">
        <v>4088200100</v>
      </c>
      <c r="B1680" s="1087">
        <v>2</v>
      </c>
      <c r="C1680" s="1087">
        <v>5</v>
      </c>
      <c r="D1680" s="1088">
        <v>2</v>
      </c>
      <c r="E1680" s="1087" t="s">
        <v>2418</v>
      </c>
      <c r="F1680" s="1087">
        <v>287</v>
      </c>
      <c r="G1680" s="1087" t="s">
        <v>711</v>
      </c>
      <c r="H1680" s="1089">
        <v>1</v>
      </c>
      <c r="I1680">
        <v>24901</v>
      </c>
      <c r="J1680">
        <v>1</v>
      </c>
      <c r="K1680">
        <v>2020</v>
      </c>
      <c r="L1680" s="1090">
        <v>2</v>
      </c>
      <c r="M1680" s="1090">
        <v>2</v>
      </c>
      <c r="N1680" t="s">
        <v>2419</v>
      </c>
      <c r="O1680">
        <v>13</v>
      </c>
      <c r="P1680">
        <v>0</v>
      </c>
      <c r="Q1680">
        <v>0</v>
      </c>
      <c r="R1680">
        <v>0</v>
      </c>
      <c r="S1680">
        <v>1000</v>
      </c>
      <c r="T1680">
        <v>1000</v>
      </c>
      <c r="U1680" s="1091">
        <v>0</v>
      </c>
      <c r="V1680" s="1091">
        <v>0</v>
      </c>
    </row>
    <row r="1681" spans="1:22" x14ac:dyDescent="0.25">
      <c r="A1681">
        <v>4088200100</v>
      </c>
      <c r="B1681" s="1087">
        <v>2</v>
      </c>
      <c r="C1681" s="1087">
        <v>5</v>
      </c>
      <c r="D1681" s="1088">
        <v>2</v>
      </c>
      <c r="E1681" s="1087" t="s">
        <v>2418</v>
      </c>
      <c r="F1681" s="1087">
        <v>287</v>
      </c>
      <c r="G1681" s="1087" t="s">
        <v>711</v>
      </c>
      <c r="H1681" s="1089">
        <v>1</v>
      </c>
      <c r="I1681">
        <v>24901</v>
      </c>
      <c r="J1681">
        <v>1</v>
      </c>
      <c r="K1681">
        <v>2020</v>
      </c>
      <c r="L1681" s="1090">
        <v>2</v>
      </c>
      <c r="M1681" s="1090">
        <v>2</v>
      </c>
      <c r="N1681" t="s">
        <v>2419</v>
      </c>
      <c r="O1681">
        <v>13</v>
      </c>
      <c r="P1681">
        <v>0</v>
      </c>
      <c r="Q1681">
        <v>1000</v>
      </c>
      <c r="R1681">
        <v>1000</v>
      </c>
      <c r="S1681">
        <v>0</v>
      </c>
      <c r="T1681">
        <v>0</v>
      </c>
      <c r="U1681" s="1091">
        <v>0</v>
      </c>
      <c r="V1681" s="1091">
        <v>0</v>
      </c>
    </row>
    <row r="1682" spans="1:22" x14ac:dyDescent="0.25">
      <c r="A1682">
        <v>4088200100</v>
      </c>
      <c r="B1682" s="1087">
        <v>2</v>
      </c>
      <c r="C1682" s="1087">
        <v>5</v>
      </c>
      <c r="D1682" s="1088">
        <v>2</v>
      </c>
      <c r="E1682" s="1087" t="s">
        <v>2418</v>
      </c>
      <c r="F1682" s="1087">
        <v>287</v>
      </c>
      <c r="G1682" s="1087" t="s">
        <v>711</v>
      </c>
      <c r="H1682" s="1089">
        <v>1</v>
      </c>
      <c r="I1682">
        <v>24901</v>
      </c>
      <c r="J1682">
        <v>1</v>
      </c>
      <c r="K1682">
        <v>2020</v>
      </c>
      <c r="L1682" s="1090">
        <v>1</v>
      </c>
      <c r="M1682" s="1090">
        <v>1</v>
      </c>
      <c r="N1682" t="s">
        <v>2421</v>
      </c>
      <c r="O1682">
        <v>13</v>
      </c>
      <c r="P1682">
        <v>0</v>
      </c>
      <c r="Q1682">
        <v>0</v>
      </c>
      <c r="R1682">
        <v>0</v>
      </c>
      <c r="S1682">
        <v>0</v>
      </c>
      <c r="T1682">
        <v>0</v>
      </c>
      <c r="U1682" s="1091">
        <v>0</v>
      </c>
      <c r="V1682" s="1091">
        <v>166.59</v>
      </c>
    </row>
    <row r="1683" spans="1:22" x14ac:dyDescent="0.25">
      <c r="A1683">
        <v>4088200100</v>
      </c>
      <c r="B1683" s="1087">
        <v>2</v>
      </c>
      <c r="C1683" s="1087">
        <v>5</v>
      </c>
      <c r="D1683" s="1088">
        <v>2</v>
      </c>
      <c r="E1683" s="1087" t="s">
        <v>2418</v>
      </c>
      <c r="F1683" s="1087">
        <v>287</v>
      </c>
      <c r="G1683" s="1087" t="s">
        <v>711</v>
      </c>
      <c r="H1683" s="1089">
        <v>1</v>
      </c>
      <c r="I1683">
        <v>24901</v>
      </c>
      <c r="J1683">
        <v>1</v>
      </c>
      <c r="K1683">
        <v>2020</v>
      </c>
      <c r="L1683" s="1090">
        <v>1</v>
      </c>
      <c r="M1683" s="1090">
        <v>1</v>
      </c>
      <c r="N1683" t="s">
        <v>2421</v>
      </c>
      <c r="O1683">
        <v>13</v>
      </c>
      <c r="P1683">
        <v>0</v>
      </c>
      <c r="Q1683">
        <v>0</v>
      </c>
      <c r="R1683">
        <v>0</v>
      </c>
      <c r="S1683">
        <v>0</v>
      </c>
      <c r="T1683">
        <v>0</v>
      </c>
      <c r="U1683" s="1091">
        <v>166.59</v>
      </c>
      <c r="V1683" s="1091">
        <v>0</v>
      </c>
    </row>
    <row r="1684" spans="1:22" x14ac:dyDescent="0.25">
      <c r="A1684">
        <v>4088200100</v>
      </c>
      <c r="B1684" s="1087">
        <v>2</v>
      </c>
      <c r="C1684" s="1087">
        <v>5</v>
      </c>
      <c r="D1684" s="1088">
        <v>2</v>
      </c>
      <c r="E1684" s="1087" t="s">
        <v>2418</v>
      </c>
      <c r="F1684" s="1087">
        <v>287</v>
      </c>
      <c r="G1684" s="1087" t="s">
        <v>711</v>
      </c>
      <c r="H1684" s="1089">
        <v>1</v>
      </c>
      <c r="I1684">
        <v>24901</v>
      </c>
      <c r="J1684">
        <v>1</v>
      </c>
      <c r="K1684">
        <v>2020</v>
      </c>
      <c r="L1684" s="1090">
        <v>1</v>
      </c>
      <c r="M1684" s="1090">
        <v>1</v>
      </c>
      <c r="N1684" t="s">
        <v>2421</v>
      </c>
      <c r="O1684">
        <v>13</v>
      </c>
      <c r="P1684">
        <v>0</v>
      </c>
      <c r="Q1684">
        <v>0</v>
      </c>
      <c r="R1684">
        <v>0</v>
      </c>
      <c r="S1684">
        <v>0</v>
      </c>
      <c r="T1684">
        <v>0</v>
      </c>
      <c r="U1684" s="1091">
        <v>0</v>
      </c>
      <c r="V1684" s="1091">
        <v>0</v>
      </c>
    </row>
    <row r="1685" spans="1:22" x14ac:dyDescent="0.25">
      <c r="A1685">
        <v>4088200100</v>
      </c>
      <c r="B1685" s="1087">
        <v>2</v>
      </c>
      <c r="C1685" s="1087">
        <v>5</v>
      </c>
      <c r="D1685" s="1088">
        <v>2</v>
      </c>
      <c r="E1685" s="1087" t="s">
        <v>2418</v>
      </c>
      <c r="F1685" s="1087">
        <v>287</v>
      </c>
      <c r="G1685" s="1087" t="s">
        <v>711</v>
      </c>
      <c r="H1685" s="1089">
        <v>1</v>
      </c>
      <c r="I1685">
        <v>24901</v>
      </c>
      <c r="J1685">
        <v>1</v>
      </c>
      <c r="K1685">
        <v>2020</v>
      </c>
      <c r="L1685" s="1090">
        <v>1</v>
      </c>
      <c r="M1685" s="1090">
        <v>1</v>
      </c>
      <c r="N1685" t="s">
        <v>2421</v>
      </c>
      <c r="O1685">
        <v>13</v>
      </c>
      <c r="P1685">
        <v>0</v>
      </c>
      <c r="Q1685">
        <v>0</v>
      </c>
      <c r="R1685">
        <v>0</v>
      </c>
      <c r="S1685">
        <v>0</v>
      </c>
      <c r="T1685">
        <v>0</v>
      </c>
      <c r="U1685" s="1091">
        <v>0</v>
      </c>
      <c r="V1685" s="1091">
        <v>0</v>
      </c>
    </row>
    <row r="1686" spans="1:22" x14ac:dyDescent="0.25">
      <c r="A1686">
        <v>4088200100</v>
      </c>
      <c r="B1686" s="1087">
        <v>2</v>
      </c>
      <c r="C1686" s="1087">
        <v>5</v>
      </c>
      <c r="D1686" s="1088">
        <v>2</v>
      </c>
      <c r="E1686" s="1087" t="s">
        <v>2418</v>
      </c>
      <c r="F1686" s="1087">
        <v>287</v>
      </c>
      <c r="G1686" s="1087" t="s">
        <v>711</v>
      </c>
      <c r="H1686" s="1089">
        <v>1</v>
      </c>
      <c r="I1686">
        <v>24901</v>
      </c>
      <c r="J1686">
        <v>1</v>
      </c>
      <c r="K1686">
        <v>2020</v>
      </c>
      <c r="L1686" s="1090">
        <v>1</v>
      </c>
      <c r="M1686" s="1090">
        <v>1</v>
      </c>
      <c r="N1686" t="s">
        <v>2421</v>
      </c>
      <c r="O1686">
        <v>13</v>
      </c>
      <c r="P1686">
        <v>0</v>
      </c>
      <c r="Q1686">
        <v>0</v>
      </c>
      <c r="R1686">
        <v>0</v>
      </c>
      <c r="S1686">
        <v>166.59</v>
      </c>
      <c r="T1686">
        <v>166.59</v>
      </c>
      <c r="U1686" s="1091">
        <v>0</v>
      </c>
      <c r="V1686" s="1091">
        <v>0</v>
      </c>
    </row>
    <row r="1687" spans="1:22" x14ac:dyDescent="0.25">
      <c r="A1687">
        <v>4088200100</v>
      </c>
      <c r="B1687" s="1087">
        <v>2</v>
      </c>
      <c r="C1687" s="1087">
        <v>5</v>
      </c>
      <c r="D1687" s="1088">
        <v>2</v>
      </c>
      <c r="E1687" s="1087" t="s">
        <v>2418</v>
      </c>
      <c r="F1687" s="1087">
        <v>287</v>
      </c>
      <c r="G1687" s="1087" t="s">
        <v>711</v>
      </c>
      <c r="H1687" s="1089">
        <v>1</v>
      </c>
      <c r="I1687">
        <v>24901</v>
      </c>
      <c r="J1687">
        <v>1</v>
      </c>
      <c r="K1687">
        <v>2020</v>
      </c>
      <c r="L1687" s="1090">
        <v>1</v>
      </c>
      <c r="M1687" s="1090">
        <v>1</v>
      </c>
      <c r="N1687" t="s">
        <v>2421</v>
      </c>
      <c r="O1687">
        <v>13</v>
      </c>
      <c r="P1687">
        <v>0</v>
      </c>
      <c r="Q1687">
        <v>1000</v>
      </c>
      <c r="R1687">
        <v>1000</v>
      </c>
      <c r="S1687">
        <v>0</v>
      </c>
      <c r="T1687">
        <v>0</v>
      </c>
      <c r="U1687" s="1091">
        <v>0</v>
      </c>
      <c r="V1687" s="1091">
        <v>0</v>
      </c>
    </row>
    <row r="1688" spans="1:22" x14ac:dyDescent="0.25">
      <c r="A1688">
        <v>4088200100</v>
      </c>
      <c r="B1688" s="1087">
        <v>2</v>
      </c>
      <c r="C1688" s="1087">
        <v>5</v>
      </c>
      <c r="D1688" s="1088">
        <v>2</v>
      </c>
      <c r="E1688" s="1087" t="s">
        <v>2418</v>
      </c>
      <c r="F1688" s="1087">
        <v>287</v>
      </c>
      <c r="G1688" s="1087" t="s">
        <v>711</v>
      </c>
      <c r="H1688" s="1089">
        <v>1</v>
      </c>
      <c r="I1688">
        <v>24901</v>
      </c>
      <c r="J1688">
        <v>1</v>
      </c>
      <c r="K1688">
        <v>2020</v>
      </c>
      <c r="L1688" s="1090">
        <v>2</v>
      </c>
      <c r="M1688" s="1090">
        <v>2</v>
      </c>
      <c r="N1688" t="s">
        <v>2419</v>
      </c>
      <c r="O1688">
        <v>13</v>
      </c>
      <c r="P1688">
        <v>0</v>
      </c>
      <c r="Q1688">
        <v>0</v>
      </c>
      <c r="R1688">
        <v>0</v>
      </c>
      <c r="S1688">
        <v>0</v>
      </c>
      <c r="T1688">
        <v>0</v>
      </c>
      <c r="U1688" s="1091">
        <v>0</v>
      </c>
      <c r="V1688" s="1091">
        <v>1319.07</v>
      </c>
    </row>
    <row r="1689" spans="1:22" x14ac:dyDescent="0.25">
      <c r="A1689">
        <v>4088200100</v>
      </c>
      <c r="B1689" s="1087">
        <v>2</v>
      </c>
      <c r="C1689" s="1087">
        <v>5</v>
      </c>
      <c r="D1689" s="1088">
        <v>2</v>
      </c>
      <c r="E1689" s="1087" t="s">
        <v>2418</v>
      </c>
      <c r="F1689" s="1087">
        <v>287</v>
      </c>
      <c r="G1689" s="1087" t="s">
        <v>711</v>
      </c>
      <c r="H1689" s="1089">
        <v>1</v>
      </c>
      <c r="I1689">
        <v>24901</v>
      </c>
      <c r="J1689">
        <v>1</v>
      </c>
      <c r="K1689">
        <v>2020</v>
      </c>
      <c r="L1689" s="1090">
        <v>2</v>
      </c>
      <c r="M1689" s="1090">
        <v>2</v>
      </c>
      <c r="N1689" t="s">
        <v>2419</v>
      </c>
      <c r="O1689">
        <v>13</v>
      </c>
      <c r="P1689">
        <v>0</v>
      </c>
      <c r="Q1689">
        <v>0</v>
      </c>
      <c r="R1689">
        <v>0</v>
      </c>
      <c r="S1689">
        <v>0</v>
      </c>
      <c r="T1689">
        <v>0</v>
      </c>
      <c r="U1689" s="1091">
        <v>1319.07</v>
      </c>
      <c r="V1689" s="1091">
        <v>0</v>
      </c>
    </row>
    <row r="1690" spans="1:22" x14ac:dyDescent="0.25">
      <c r="A1690">
        <v>4088200100</v>
      </c>
      <c r="B1690" s="1087">
        <v>2</v>
      </c>
      <c r="C1690" s="1087">
        <v>5</v>
      </c>
      <c r="D1690" s="1088">
        <v>2</v>
      </c>
      <c r="E1690" s="1087" t="s">
        <v>2418</v>
      </c>
      <c r="F1690" s="1087">
        <v>287</v>
      </c>
      <c r="G1690" s="1087" t="s">
        <v>711</v>
      </c>
      <c r="H1690" s="1089">
        <v>1</v>
      </c>
      <c r="I1690">
        <v>24901</v>
      </c>
      <c r="J1690">
        <v>1</v>
      </c>
      <c r="K1690">
        <v>2020</v>
      </c>
      <c r="L1690" s="1090">
        <v>2</v>
      </c>
      <c r="M1690" s="1090">
        <v>2</v>
      </c>
      <c r="N1690" t="s">
        <v>2419</v>
      </c>
      <c r="O1690">
        <v>13</v>
      </c>
      <c r="P1690">
        <v>0</v>
      </c>
      <c r="Q1690">
        <v>0</v>
      </c>
      <c r="R1690">
        <v>0</v>
      </c>
      <c r="S1690">
        <v>0</v>
      </c>
      <c r="T1690">
        <v>0</v>
      </c>
      <c r="U1690" s="1091">
        <v>0</v>
      </c>
      <c r="V1690" s="1091">
        <v>0</v>
      </c>
    </row>
    <row r="1691" spans="1:22" x14ac:dyDescent="0.25">
      <c r="A1691">
        <v>4088200100</v>
      </c>
      <c r="B1691" s="1087">
        <v>2</v>
      </c>
      <c r="C1691" s="1087">
        <v>5</v>
      </c>
      <c r="D1691" s="1088">
        <v>2</v>
      </c>
      <c r="E1691" s="1087" t="s">
        <v>2418</v>
      </c>
      <c r="F1691" s="1087">
        <v>287</v>
      </c>
      <c r="G1691" s="1087" t="s">
        <v>711</v>
      </c>
      <c r="H1691" s="1089">
        <v>1</v>
      </c>
      <c r="I1691">
        <v>24901</v>
      </c>
      <c r="J1691">
        <v>1</v>
      </c>
      <c r="K1691">
        <v>2020</v>
      </c>
      <c r="L1691" s="1090">
        <v>2</v>
      </c>
      <c r="M1691" s="1090">
        <v>2</v>
      </c>
      <c r="N1691" t="s">
        <v>2419</v>
      </c>
      <c r="O1691">
        <v>13</v>
      </c>
      <c r="P1691">
        <v>0</v>
      </c>
      <c r="Q1691">
        <v>0</v>
      </c>
      <c r="R1691">
        <v>0</v>
      </c>
      <c r="S1691">
        <v>0</v>
      </c>
      <c r="T1691">
        <v>0</v>
      </c>
      <c r="U1691" s="1091">
        <v>0</v>
      </c>
      <c r="V1691" s="1091">
        <v>0</v>
      </c>
    </row>
    <row r="1692" spans="1:22" x14ac:dyDescent="0.25">
      <c r="A1692">
        <v>4088200100</v>
      </c>
      <c r="B1692" s="1087">
        <v>2</v>
      </c>
      <c r="C1692" s="1087">
        <v>5</v>
      </c>
      <c r="D1692" s="1088">
        <v>2</v>
      </c>
      <c r="E1692" s="1087" t="s">
        <v>2418</v>
      </c>
      <c r="F1692" s="1087">
        <v>287</v>
      </c>
      <c r="G1692" s="1087" t="s">
        <v>711</v>
      </c>
      <c r="H1692" s="1089">
        <v>1</v>
      </c>
      <c r="I1692">
        <v>24901</v>
      </c>
      <c r="J1692">
        <v>1</v>
      </c>
      <c r="K1692">
        <v>2020</v>
      </c>
      <c r="L1692" s="1090">
        <v>2</v>
      </c>
      <c r="M1692" s="1090">
        <v>2</v>
      </c>
      <c r="N1692" t="s">
        <v>2419</v>
      </c>
      <c r="O1692">
        <v>13</v>
      </c>
      <c r="P1692">
        <v>0</v>
      </c>
      <c r="Q1692">
        <v>0</v>
      </c>
      <c r="R1692">
        <v>0</v>
      </c>
      <c r="S1692">
        <v>1319.07</v>
      </c>
      <c r="T1692">
        <v>1319.07</v>
      </c>
      <c r="U1692" s="1091">
        <v>0</v>
      </c>
      <c r="V1692" s="1091">
        <v>0</v>
      </c>
    </row>
    <row r="1693" spans="1:22" x14ac:dyDescent="0.25">
      <c r="A1693">
        <v>4088200100</v>
      </c>
      <c r="B1693" s="1087">
        <v>2</v>
      </c>
      <c r="C1693" s="1087">
        <v>5</v>
      </c>
      <c r="D1693" s="1088">
        <v>2</v>
      </c>
      <c r="E1693" s="1087" t="s">
        <v>2418</v>
      </c>
      <c r="F1693" s="1087">
        <v>287</v>
      </c>
      <c r="G1693" s="1087" t="s">
        <v>711</v>
      </c>
      <c r="H1693" s="1089">
        <v>1</v>
      </c>
      <c r="I1693">
        <v>24901</v>
      </c>
      <c r="J1693">
        <v>1</v>
      </c>
      <c r="K1693">
        <v>2020</v>
      </c>
      <c r="L1693" s="1090">
        <v>2</v>
      </c>
      <c r="M1693" s="1090">
        <v>2</v>
      </c>
      <c r="N1693" t="s">
        <v>2419</v>
      </c>
      <c r="O1693">
        <v>13</v>
      </c>
      <c r="P1693">
        <v>0</v>
      </c>
      <c r="Q1693">
        <v>2000</v>
      </c>
      <c r="R1693">
        <v>2000</v>
      </c>
      <c r="S1693">
        <v>0</v>
      </c>
      <c r="T1693">
        <v>0</v>
      </c>
      <c r="U1693" s="1091">
        <v>0</v>
      </c>
      <c r="V1693" s="1091">
        <v>0</v>
      </c>
    </row>
    <row r="1694" spans="1:22" x14ac:dyDescent="0.25">
      <c r="A1694">
        <v>4088200100</v>
      </c>
      <c r="B1694" s="1087">
        <v>2</v>
      </c>
      <c r="C1694" s="1087">
        <v>5</v>
      </c>
      <c r="D1694" s="1088">
        <v>2</v>
      </c>
      <c r="E1694" s="1087" t="s">
        <v>2418</v>
      </c>
      <c r="F1694" s="1087">
        <v>287</v>
      </c>
      <c r="G1694" s="1087" t="s">
        <v>711</v>
      </c>
      <c r="H1694" s="1089">
        <v>1</v>
      </c>
      <c r="I1694">
        <v>24901</v>
      </c>
      <c r="J1694">
        <v>1</v>
      </c>
      <c r="K1694">
        <v>2020</v>
      </c>
      <c r="L1694" s="1090">
        <v>1</v>
      </c>
      <c r="M1694" s="1090">
        <v>1</v>
      </c>
      <c r="N1694" t="s">
        <v>2421</v>
      </c>
      <c r="O1694">
        <v>13</v>
      </c>
      <c r="P1694">
        <v>23941.65</v>
      </c>
      <c r="Q1694">
        <v>-1000</v>
      </c>
      <c r="R1694">
        <v>22941.65</v>
      </c>
      <c r="S1694">
        <v>8354.7199999999993</v>
      </c>
      <c r="T1694">
        <v>8354.7199999999993</v>
      </c>
      <c r="U1694" s="1091">
        <v>8354.7199999999993</v>
      </c>
      <c r="V1694" s="1091">
        <v>8354.7199999999993</v>
      </c>
    </row>
    <row r="1695" spans="1:22" x14ac:dyDescent="0.25">
      <c r="A1695">
        <v>4088200100</v>
      </c>
      <c r="B1695" s="1087">
        <v>2</v>
      </c>
      <c r="C1695" s="1087">
        <v>5</v>
      </c>
      <c r="D1695" s="1088">
        <v>2</v>
      </c>
      <c r="E1695" s="1087" t="s">
        <v>2418</v>
      </c>
      <c r="F1695" s="1087">
        <v>287</v>
      </c>
      <c r="G1695" s="1087" t="s">
        <v>711</v>
      </c>
      <c r="H1695" s="1089">
        <v>1</v>
      </c>
      <c r="I1695">
        <v>26101</v>
      </c>
      <c r="J1695">
        <v>1</v>
      </c>
      <c r="K1695">
        <v>2020</v>
      </c>
      <c r="L1695" s="1090">
        <v>2</v>
      </c>
      <c r="M1695" s="1090">
        <v>2</v>
      </c>
      <c r="N1695" t="s">
        <v>2419</v>
      </c>
      <c r="O1695">
        <v>13</v>
      </c>
      <c r="P1695">
        <v>0</v>
      </c>
      <c r="Q1695">
        <v>0</v>
      </c>
      <c r="R1695">
        <v>0</v>
      </c>
      <c r="S1695">
        <v>0</v>
      </c>
      <c r="T1695">
        <v>0</v>
      </c>
      <c r="U1695" s="1091">
        <v>0</v>
      </c>
      <c r="V1695" s="1091">
        <v>500</v>
      </c>
    </row>
    <row r="1696" spans="1:22" x14ac:dyDescent="0.25">
      <c r="A1696">
        <v>4088200100</v>
      </c>
      <c r="B1696" s="1087">
        <v>2</v>
      </c>
      <c r="C1696" s="1087">
        <v>5</v>
      </c>
      <c r="D1696" s="1088">
        <v>2</v>
      </c>
      <c r="E1696" s="1087" t="s">
        <v>2418</v>
      </c>
      <c r="F1696" s="1087">
        <v>287</v>
      </c>
      <c r="G1696" s="1087" t="s">
        <v>711</v>
      </c>
      <c r="H1696" s="1089">
        <v>1</v>
      </c>
      <c r="I1696">
        <v>26101</v>
      </c>
      <c r="J1696">
        <v>1</v>
      </c>
      <c r="K1696">
        <v>2020</v>
      </c>
      <c r="L1696" s="1090">
        <v>2</v>
      </c>
      <c r="M1696" s="1090">
        <v>2</v>
      </c>
      <c r="N1696" t="s">
        <v>2419</v>
      </c>
      <c r="O1696">
        <v>13</v>
      </c>
      <c r="P1696">
        <v>0</v>
      </c>
      <c r="Q1696">
        <v>0</v>
      </c>
      <c r="R1696">
        <v>0</v>
      </c>
      <c r="S1696">
        <v>0</v>
      </c>
      <c r="T1696">
        <v>0</v>
      </c>
      <c r="U1696" s="1091">
        <v>500</v>
      </c>
      <c r="V1696" s="1091">
        <v>0</v>
      </c>
    </row>
    <row r="1697" spans="1:22" x14ac:dyDescent="0.25">
      <c r="A1697">
        <v>4088200100</v>
      </c>
      <c r="B1697" s="1087">
        <v>2</v>
      </c>
      <c r="C1697" s="1087">
        <v>5</v>
      </c>
      <c r="D1697" s="1088">
        <v>2</v>
      </c>
      <c r="E1697" s="1087" t="s">
        <v>2418</v>
      </c>
      <c r="F1697" s="1087">
        <v>287</v>
      </c>
      <c r="G1697" s="1087" t="s">
        <v>711</v>
      </c>
      <c r="H1697" s="1089">
        <v>1</v>
      </c>
      <c r="I1697">
        <v>26101</v>
      </c>
      <c r="J1697">
        <v>1</v>
      </c>
      <c r="K1697">
        <v>2020</v>
      </c>
      <c r="L1697" s="1090">
        <v>2</v>
      </c>
      <c r="M1697" s="1090">
        <v>2</v>
      </c>
      <c r="N1697" t="s">
        <v>2419</v>
      </c>
      <c r="O1697">
        <v>13</v>
      </c>
      <c r="P1697">
        <v>0</v>
      </c>
      <c r="Q1697">
        <v>0</v>
      </c>
      <c r="R1697">
        <v>0</v>
      </c>
      <c r="S1697">
        <v>0</v>
      </c>
      <c r="T1697">
        <v>0</v>
      </c>
      <c r="U1697" s="1091">
        <v>0</v>
      </c>
      <c r="V1697" s="1091">
        <v>0</v>
      </c>
    </row>
    <row r="1698" spans="1:22" x14ac:dyDescent="0.25">
      <c r="A1698">
        <v>4088200100</v>
      </c>
      <c r="B1698" s="1087">
        <v>2</v>
      </c>
      <c r="C1698" s="1087">
        <v>5</v>
      </c>
      <c r="D1698" s="1088">
        <v>2</v>
      </c>
      <c r="E1698" s="1087" t="s">
        <v>2418</v>
      </c>
      <c r="F1698" s="1087">
        <v>287</v>
      </c>
      <c r="G1698" s="1087" t="s">
        <v>711</v>
      </c>
      <c r="H1698" s="1089">
        <v>1</v>
      </c>
      <c r="I1698">
        <v>26101</v>
      </c>
      <c r="J1698">
        <v>1</v>
      </c>
      <c r="K1698">
        <v>2020</v>
      </c>
      <c r="L1698" s="1090">
        <v>2</v>
      </c>
      <c r="M1698" s="1090">
        <v>2</v>
      </c>
      <c r="N1698" t="s">
        <v>2419</v>
      </c>
      <c r="O1698">
        <v>13</v>
      </c>
      <c r="P1698">
        <v>0</v>
      </c>
      <c r="Q1698">
        <v>0</v>
      </c>
      <c r="R1698">
        <v>0</v>
      </c>
      <c r="S1698">
        <v>0</v>
      </c>
      <c r="T1698">
        <v>0</v>
      </c>
      <c r="U1698" s="1091">
        <v>0</v>
      </c>
      <c r="V1698" s="1091">
        <v>0</v>
      </c>
    </row>
    <row r="1699" spans="1:22" x14ac:dyDescent="0.25">
      <c r="A1699">
        <v>4088200100</v>
      </c>
      <c r="B1699" s="1087">
        <v>2</v>
      </c>
      <c r="C1699" s="1087">
        <v>5</v>
      </c>
      <c r="D1699" s="1088">
        <v>2</v>
      </c>
      <c r="E1699" s="1087" t="s">
        <v>2418</v>
      </c>
      <c r="F1699" s="1087">
        <v>287</v>
      </c>
      <c r="G1699" s="1087" t="s">
        <v>711</v>
      </c>
      <c r="H1699" s="1089">
        <v>1</v>
      </c>
      <c r="I1699">
        <v>26101</v>
      </c>
      <c r="J1699">
        <v>1</v>
      </c>
      <c r="K1699">
        <v>2020</v>
      </c>
      <c r="L1699" s="1090">
        <v>2</v>
      </c>
      <c r="M1699" s="1090">
        <v>2</v>
      </c>
      <c r="N1699" t="s">
        <v>2419</v>
      </c>
      <c r="O1699">
        <v>13</v>
      </c>
      <c r="P1699">
        <v>0</v>
      </c>
      <c r="Q1699">
        <v>0</v>
      </c>
      <c r="R1699">
        <v>0</v>
      </c>
      <c r="S1699">
        <v>500</v>
      </c>
      <c r="T1699">
        <v>500</v>
      </c>
      <c r="U1699" s="1091">
        <v>0</v>
      </c>
      <c r="V1699" s="1091">
        <v>0</v>
      </c>
    </row>
    <row r="1700" spans="1:22" x14ac:dyDescent="0.25">
      <c r="A1700">
        <v>4088200100</v>
      </c>
      <c r="B1700" s="1087">
        <v>2</v>
      </c>
      <c r="C1700" s="1087">
        <v>5</v>
      </c>
      <c r="D1700" s="1088">
        <v>2</v>
      </c>
      <c r="E1700" s="1087" t="s">
        <v>2418</v>
      </c>
      <c r="F1700" s="1087">
        <v>287</v>
      </c>
      <c r="G1700" s="1087" t="s">
        <v>711</v>
      </c>
      <c r="H1700" s="1089">
        <v>1</v>
      </c>
      <c r="I1700">
        <v>26101</v>
      </c>
      <c r="J1700">
        <v>1</v>
      </c>
      <c r="K1700">
        <v>2020</v>
      </c>
      <c r="L1700" s="1090">
        <v>2</v>
      </c>
      <c r="M1700" s="1090">
        <v>2</v>
      </c>
      <c r="N1700" t="s">
        <v>2419</v>
      </c>
      <c r="O1700">
        <v>13</v>
      </c>
      <c r="P1700">
        <v>0</v>
      </c>
      <c r="Q1700">
        <v>500</v>
      </c>
      <c r="R1700">
        <v>500</v>
      </c>
      <c r="S1700">
        <v>0</v>
      </c>
      <c r="T1700">
        <v>0</v>
      </c>
      <c r="U1700" s="1091">
        <v>0</v>
      </c>
      <c r="V1700" s="1091">
        <v>0</v>
      </c>
    </row>
    <row r="1701" spans="1:22" x14ac:dyDescent="0.25">
      <c r="A1701">
        <v>4088200100</v>
      </c>
      <c r="B1701" s="1087">
        <v>2</v>
      </c>
      <c r="C1701" s="1087">
        <v>5</v>
      </c>
      <c r="D1701" s="1088">
        <v>2</v>
      </c>
      <c r="E1701" s="1087" t="s">
        <v>2418</v>
      </c>
      <c r="F1701" s="1087">
        <v>287</v>
      </c>
      <c r="G1701" s="1087" t="s">
        <v>711</v>
      </c>
      <c r="H1701" s="1089">
        <v>1</v>
      </c>
      <c r="I1701">
        <v>26101</v>
      </c>
      <c r="J1701">
        <v>1</v>
      </c>
      <c r="K1701">
        <v>2020</v>
      </c>
      <c r="L1701" s="1090">
        <v>2</v>
      </c>
      <c r="M1701" s="1090">
        <v>2</v>
      </c>
      <c r="N1701" t="s">
        <v>2419</v>
      </c>
      <c r="O1701">
        <v>13</v>
      </c>
      <c r="P1701">
        <v>249123.58</v>
      </c>
      <c r="Q1701">
        <v>-16632</v>
      </c>
      <c r="R1701">
        <v>232491.58</v>
      </c>
      <c r="S1701">
        <v>109710.08</v>
      </c>
      <c r="T1701">
        <v>109710.08</v>
      </c>
      <c r="U1701" s="1091">
        <v>109710.08</v>
      </c>
      <c r="V1701" s="1091">
        <v>109710.08</v>
      </c>
    </row>
    <row r="1702" spans="1:22" x14ac:dyDescent="0.25">
      <c r="A1702">
        <v>4088200100</v>
      </c>
      <c r="B1702" s="1087">
        <v>2</v>
      </c>
      <c r="C1702" s="1087">
        <v>5</v>
      </c>
      <c r="D1702" s="1088">
        <v>2</v>
      </c>
      <c r="E1702" s="1087" t="s">
        <v>2418</v>
      </c>
      <c r="F1702" s="1087">
        <v>287</v>
      </c>
      <c r="G1702" s="1087" t="s">
        <v>711</v>
      </c>
      <c r="H1702" s="1089">
        <v>1</v>
      </c>
      <c r="I1702">
        <v>26101</v>
      </c>
      <c r="J1702">
        <v>1</v>
      </c>
      <c r="K1702">
        <v>2020</v>
      </c>
      <c r="L1702" s="1090">
        <v>2</v>
      </c>
      <c r="M1702" s="1090">
        <v>2</v>
      </c>
      <c r="N1702" t="s">
        <v>2419</v>
      </c>
      <c r="O1702">
        <v>13</v>
      </c>
      <c r="P1702">
        <v>350000</v>
      </c>
      <c r="Q1702">
        <v>0</v>
      </c>
      <c r="R1702">
        <v>350000</v>
      </c>
      <c r="S1702">
        <v>250188.67</v>
      </c>
      <c r="T1702">
        <v>250188.67</v>
      </c>
      <c r="U1702" s="1091">
        <v>250188.67</v>
      </c>
      <c r="V1702" s="1091">
        <v>250188.67</v>
      </c>
    </row>
    <row r="1703" spans="1:22" x14ac:dyDescent="0.25">
      <c r="A1703">
        <v>4088200100</v>
      </c>
      <c r="B1703" s="1087">
        <v>2</v>
      </c>
      <c r="C1703" s="1087">
        <v>5</v>
      </c>
      <c r="D1703" s="1088">
        <v>2</v>
      </c>
      <c r="E1703" s="1087" t="s">
        <v>2418</v>
      </c>
      <c r="F1703" s="1087">
        <v>287</v>
      </c>
      <c r="G1703" s="1087" t="s">
        <v>711</v>
      </c>
      <c r="H1703" s="1089">
        <v>1</v>
      </c>
      <c r="I1703">
        <v>26101</v>
      </c>
      <c r="J1703">
        <v>1</v>
      </c>
      <c r="K1703">
        <v>2020</v>
      </c>
      <c r="L1703" s="1090">
        <v>2</v>
      </c>
      <c r="M1703" s="1090">
        <v>2</v>
      </c>
      <c r="N1703" t="s">
        <v>2419</v>
      </c>
      <c r="O1703">
        <v>13</v>
      </c>
      <c r="P1703">
        <v>0</v>
      </c>
      <c r="Q1703">
        <v>0</v>
      </c>
      <c r="R1703">
        <v>0</v>
      </c>
      <c r="S1703">
        <v>0</v>
      </c>
      <c r="T1703">
        <v>0</v>
      </c>
      <c r="U1703" s="1091">
        <v>0</v>
      </c>
      <c r="V1703" s="1091">
        <v>2016.22</v>
      </c>
    </row>
    <row r="1704" spans="1:22" x14ac:dyDescent="0.25">
      <c r="A1704">
        <v>4088200100</v>
      </c>
      <c r="B1704" s="1087">
        <v>2</v>
      </c>
      <c r="C1704" s="1087">
        <v>5</v>
      </c>
      <c r="D1704" s="1088">
        <v>2</v>
      </c>
      <c r="E1704" s="1087" t="s">
        <v>2418</v>
      </c>
      <c r="F1704" s="1087">
        <v>287</v>
      </c>
      <c r="G1704" s="1087" t="s">
        <v>711</v>
      </c>
      <c r="H1704" s="1089">
        <v>1</v>
      </c>
      <c r="I1704">
        <v>26101</v>
      </c>
      <c r="J1704">
        <v>1</v>
      </c>
      <c r="K1704">
        <v>2020</v>
      </c>
      <c r="L1704" s="1090">
        <v>2</v>
      </c>
      <c r="M1704" s="1090">
        <v>2</v>
      </c>
      <c r="N1704" t="s">
        <v>2419</v>
      </c>
      <c r="O1704">
        <v>13</v>
      </c>
      <c r="P1704">
        <v>0</v>
      </c>
      <c r="Q1704">
        <v>0</v>
      </c>
      <c r="R1704">
        <v>0</v>
      </c>
      <c r="S1704">
        <v>0</v>
      </c>
      <c r="T1704">
        <v>0</v>
      </c>
      <c r="U1704" s="1091">
        <v>2016.22</v>
      </c>
      <c r="V1704" s="1091">
        <v>0</v>
      </c>
    </row>
    <row r="1705" spans="1:22" x14ac:dyDescent="0.25">
      <c r="A1705">
        <v>4088200100</v>
      </c>
      <c r="B1705" s="1087">
        <v>2</v>
      </c>
      <c r="C1705" s="1087">
        <v>5</v>
      </c>
      <c r="D1705" s="1088">
        <v>2</v>
      </c>
      <c r="E1705" s="1087" t="s">
        <v>2418</v>
      </c>
      <c r="F1705" s="1087">
        <v>287</v>
      </c>
      <c r="G1705" s="1087" t="s">
        <v>711</v>
      </c>
      <c r="H1705" s="1089">
        <v>1</v>
      </c>
      <c r="I1705">
        <v>26101</v>
      </c>
      <c r="J1705">
        <v>1</v>
      </c>
      <c r="K1705">
        <v>2020</v>
      </c>
      <c r="L1705" s="1090">
        <v>2</v>
      </c>
      <c r="M1705" s="1090">
        <v>2</v>
      </c>
      <c r="N1705" t="s">
        <v>2419</v>
      </c>
      <c r="O1705">
        <v>13</v>
      </c>
      <c r="P1705">
        <v>0</v>
      </c>
      <c r="Q1705">
        <v>0</v>
      </c>
      <c r="R1705">
        <v>0</v>
      </c>
      <c r="S1705">
        <v>0</v>
      </c>
      <c r="T1705">
        <v>0</v>
      </c>
      <c r="U1705" s="1091">
        <v>0</v>
      </c>
      <c r="V1705" s="1091">
        <v>0</v>
      </c>
    </row>
    <row r="1706" spans="1:22" x14ac:dyDescent="0.25">
      <c r="A1706">
        <v>4088200100</v>
      </c>
      <c r="B1706" s="1087">
        <v>2</v>
      </c>
      <c r="C1706" s="1087">
        <v>5</v>
      </c>
      <c r="D1706" s="1088">
        <v>2</v>
      </c>
      <c r="E1706" s="1087" t="s">
        <v>2418</v>
      </c>
      <c r="F1706" s="1087">
        <v>287</v>
      </c>
      <c r="G1706" s="1087" t="s">
        <v>711</v>
      </c>
      <c r="H1706" s="1089">
        <v>1</v>
      </c>
      <c r="I1706">
        <v>26101</v>
      </c>
      <c r="J1706">
        <v>1</v>
      </c>
      <c r="K1706">
        <v>2020</v>
      </c>
      <c r="L1706" s="1090">
        <v>2</v>
      </c>
      <c r="M1706" s="1090">
        <v>2</v>
      </c>
      <c r="N1706" t="s">
        <v>2419</v>
      </c>
      <c r="O1706">
        <v>13</v>
      </c>
      <c r="P1706">
        <v>0</v>
      </c>
      <c r="Q1706">
        <v>0</v>
      </c>
      <c r="R1706">
        <v>0</v>
      </c>
      <c r="S1706">
        <v>0</v>
      </c>
      <c r="T1706">
        <v>0</v>
      </c>
      <c r="U1706" s="1091">
        <v>0</v>
      </c>
      <c r="V1706" s="1091">
        <v>0</v>
      </c>
    </row>
    <row r="1707" spans="1:22" x14ac:dyDescent="0.25">
      <c r="A1707">
        <v>4088200100</v>
      </c>
      <c r="B1707" s="1087">
        <v>2</v>
      </c>
      <c r="C1707" s="1087">
        <v>5</v>
      </c>
      <c r="D1707" s="1088">
        <v>2</v>
      </c>
      <c r="E1707" s="1087" t="s">
        <v>2418</v>
      </c>
      <c r="F1707" s="1087">
        <v>287</v>
      </c>
      <c r="G1707" s="1087" t="s">
        <v>711</v>
      </c>
      <c r="H1707" s="1089">
        <v>1</v>
      </c>
      <c r="I1707">
        <v>26101</v>
      </c>
      <c r="J1707">
        <v>1</v>
      </c>
      <c r="K1707">
        <v>2020</v>
      </c>
      <c r="L1707" s="1090">
        <v>2</v>
      </c>
      <c r="M1707" s="1090">
        <v>2</v>
      </c>
      <c r="N1707" t="s">
        <v>2419</v>
      </c>
      <c r="O1707">
        <v>13</v>
      </c>
      <c r="P1707">
        <v>0</v>
      </c>
      <c r="Q1707">
        <v>0</v>
      </c>
      <c r="R1707">
        <v>0</v>
      </c>
      <c r="S1707">
        <v>2016.22</v>
      </c>
      <c r="T1707">
        <v>2016.22</v>
      </c>
      <c r="U1707" s="1091">
        <v>0</v>
      </c>
      <c r="V1707" s="1091">
        <v>0</v>
      </c>
    </row>
    <row r="1708" spans="1:22" x14ac:dyDescent="0.25">
      <c r="A1708">
        <v>4088200100</v>
      </c>
      <c r="B1708" s="1087">
        <v>2</v>
      </c>
      <c r="C1708" s="1087">
        <v>5</v>
      </c>
      <c r="D1708" s="1088">
        <v>2</v>
      </c>
      <c r="E1708" s="1087" t="s">
        <v>2418</v>
      </c>
      <c r="F1708" s="1087">
        <v>287</v>
      </c>
      <c r="G1708" s="1087" t="s">
        <v>711</v>
      </c>
      <c r="H1708" s="1089">
        <v>1</v>
      </c>
      <c r="I1708">
        <v>26101</v>
      </c>
      <c r="J1708">
        <v>1</v>
      </c>
      <c r="K1708">
        <v>2020</v>
      </c>
      <c r="L1708" s="1090">
        <v>2</v>
      </c>
      <c r="M1708" s="1090">
        <v>2</v>
      </c>
      <c r="N1708" t="s">
        <v>2419</v>
      </c>
      <c r="O1708">
        <v>13</v>
      </c>
      <c r="P1708">
        <v>0</v>
      </c>
      <c r="Q1708">
        <v>2632</v>
      </c>
      <c r="R1708">
        <v>2632</v>
      </c>
      <c r="S1708">
        <v>0</v>
      </c>
      <c r="T1708">
        <v>0</v>
      </c>
      <c r="U1708" s="1091">
        <v>0</v>
      </c>
      <c r="V1708" s="1091">
        <v>0</v>
      </c>
    </row>
    <row r="1709" spans="1:22" x14ac:dyDescent="0.25">
      <c r="A1709">
        <v>4088200100</v>
      </c>
      <c r="B1709" s="1087">
        <v>2</v>
      </c>
      <c r="C1709" s="1087">
        <v>5</v>
      </c>
      <c r="D1709" s="1088">
        <v>2</v>
      </c>
      <c r="E1709" s="1087" t="s">
        <v>2418</v>
      </c>
      <c r="F1709" s="1087">
        <v>287</v>
      </c>
      <c r="G1709" s="1087" t="s">
        <v>711</v>
      </c>
      <c r="H1709" s="1089">
        <v>1</v>
      </c>
      <c r="I1709">
        <v>26102</v>
      </c>
      <c r="J1709">
        <v>1</v>
      </c>
      <c r="K1709">
        <v>2020</v>
      </c>
      <c r="L1709" s="1090">
        <v>1</v>
      </c>
      <c r="M1709" s="1090">
        <v>1</v>
      </c>
      <c r="N1709" t="s">
        <v>2421</v>
      </c>
      <c r="O1709">
        <v>13</v>
      </c>
      <c r="P1709">
        <v>3970.46</v>
      </c>
      <c r="Q1709">
        <v>0</v>
      </c>
      <c r="R1709">
        <v>3970.46</v>
      </c>
      <c r="S1709">
        <v>0</v>
      </c>
      <c r="T1709">
        <v>0</v>
      </c>
      <c r="U1709" s="1091">
        <v>0</v>
      </c>
      <c r="V1709" s="1091">
        <v>0</v>
      </c>
    </row>
    <row r="1710" spans="1:22" x14ac:dyDescent="0.25">
      <c r="A1710">
        <v>4088200100</v>
      </c>
      <c r="B1710" s="1087">
        <v>2</v>
      </c>
      <c r="C1710" s="1087">
        <v>5</v>
      </c>
      <c r="D1710" s="1088">
        <v>2</v>
      </c>
      <c r="E1710" s="1087" t="s">
        <v>2418</v>
      </c>
      <c r="F1710" s="1087">
        <v>287</v>
      </c>
      <c r="G1710" s="1087" t="s">
        <v>711</v>
      </c>
      <c r="H1710" s="1089">
        <v>1</v>
      </c>
      <c r="I1710">
        <v>26102</v>
      </c>
      <c r="J1710">
        <v>1</v>
      </c>
      <c r="K1710">
        <v>2020</v>
      </c>
      <c r="L1710" s="1090">
        <v>2</v>
      </c>
      <c r="M1710" s="1090">
        <v>2</v>
      </c>
      <c r="N1710" t="s">
        <v>2419</v>
      </c>
      <c r="O1710">
        <v>13</v>
      </c>
      <c r="P1710">
        <v>3879.72</v>
      </c>
      <c r="Q1710">
        <v>0</v>
      </c>
      <c r="R1710">
        <v>3879.72</v>
      </c>
      <c r="S1710">
        <v>0</v>
      </c>
      <c r="T1710">
        <v>0</v>
      </c>
      <c r="U1710" s="1091">
        <v>0</v>
      </c>
      <c r="V1710" s="1091">
        <v>0</v>
      </c>
    </row>
    <row r="1711" spans="1:22" x14ac:dyDescent="0.25">
      <c r="A1711">
        <v>4088200100</v>
      </c>
      <c r="B1711" s="1087">
        <v>2</v>
      </c>
      <c r="C1711" s="1087">
        <v>5</v>
      </c>
      <c r="D1711" s="1088">
        <v>2</v>
      </c>
      <c r="E1711" s="1087" t="s">
        <v>2418</v>
      </c>
      <c r="F1711" s="1087">
        <v>287</v>
      </c>
      <c r="G1711" s="1087" t="s">
        <v>711</v>
      </c>
      <c r="H1711" s="1089">
        <v>1</v>
      </c>
      <c r="I1711">
        <v>27101</v>
      </c>
      <c r="J1711">
        <v>1</v>
      </c>
      <c r="K1711">
        <v>2020</v>
      </c>
      <c r="L1711" s="1090">
        <v>2</v>
      </c>
      <c r="M1711" s="1090">
        <v>2</v>
      </c>
      <c r="N1711" t="s">
        <v>2419</v>
      </c>
      <c r="O1711">
        <v>13</v>
      </c>
      <c r="P1711">
        <v>0</v>
      </c>
      <c r="Q1711">
        <v>0</v>
      </c>
      <c r="R1711">
        <v>0</v>
      </c>
      <c r="S1711">
        <v>0</v>
      </c>
      <c r="T1711">
        <v>0</v>
      </c>
      <c r="U1711" s="1091">
        <v>0</v>
      </c>
      <c r="V1711" s="1091">
        <v>51747.6</v>
      </c>
    </row>
    <row r="1712" spans="1:22" x14ac:dyDescent="0.25">
      <c r="A1712">
        <v>4088200100</v>
      </c>
      <c r="B1712" s="1087">
        <v>2</v>
      </c>
      <c r="C1712" s="1087">
        <v>5</v>
      </c>
      <c r="D1712" s="1088">
        <v>2</v>
      </c>
      <c r="E1712" s="1087" t="s">
        <v>2418</v>
      </c>
      <c r="F1712" s="1087">
        <v>287</v>
      </c>
      <c r="G1712" s="1087" t="s">
        <v>711</v>
      </c>
      <c r="H1712" s="1089">
        <v>1</v>
      </c>
      <c r="I1712">
        <v>27101</v>
      </c>
      <c r="J1712">
        <v>1</v>
      </c>
      <c r="K1712">
        <v>2020</v>
      </c>
      <c r="L1712" s="1090">
        <v>2</v>
      </c>
      <c r="M1712" s="1090">
        <v>2</v>
      </c>
      <c r="N1712" t="s">
        <v>2419</v>
      </c>
      <c r="O1712">
        <v>13</v>
      </c>
      <c r="P1712">
        <v>0</v>
      </c>
      <c r="Q1712">
        <v>0</v>
      </c>
      <c r="R1712">
        <v>0</v>
      </c>
      <c r="S1712">
        <v>0</v>
      </c>
      <c r="T1712">
        <v>0</v>
      </c>
      <c r="U1712" s="1091">
        <v>51747.6</v>
      </c>
      <c r="V1712" s="1091">
        <v>0</v>
      </c>
    </row>
    <row r="1713" spans="1:22" x14ac:dyDescent="0.25">
      <c r="A1713">
        <v>4088200100</v>
      </c>
      <c r="B1713" s="1087">
        <v>2</v>
      </c>
      <c r="C1713" s="1087">
        <v>5</v>
      </c>
      <c r="D1713" s="1088">
        <v>2</v>
      </c>
      <c r="E1713" s="1087" t="s">
        <v>2418</v>
      </c>
      <c r="F1713" s="1087">
        <v>287</v>
      </c>
      <c r="G1713" s="1087" t="s">
        <v>711</v>
      </c>
      <c r="H1713" s="1089">
        <v>1</v>
      </c>
      <c r="I1713">
        <v>27101</v>
      </c>
      <c r="J1713">
        <v>1</v>
      </c>
      <c r="K1713">
        <v>2020</v>
      </c>
      <c r="L1713" s="1090">
        <v>2</v>
      </c>
      <c r="M1713" s="1090">
        <v>2</v>
      </c>
      <c r="N1713" t="s">
        <v>2419</v>
      </c>
      <c r="O1713">
        <v>13</v>
      </c>
      <c r="P1713">
        <v>0</v>
      </c>
      <c r="Q1713">
        <v>0</v>
      </c>
      <c r="R1713">
        <v>0</v>
      </c>
      <c r="S1713">
        <v>0</v>
      </c>
      <c r="T1713">
        <v>0</v>
      </c>
      <c r="U1713" s="1091">
        <v>0</v>
      </c>
      <c r="V1713" s="1091">
        <v>0</v>
      </c>
    </row>
    <row r="1714" spans="1:22" x14ac:dyDescent="0.25">
      <c r="A1714">
        <v>4088200100</v>
      </c>
      <c r="B1714" s="1087">
        <v>2</v>
      </c>
      <c r="C1714" s="1087">
        <v>5</v>
      </c>
      <c r="D1714" s="1088">
        <v>2</v>
      </c>
      <c r="E1714" s="1087" t="s">
        <v>2418</v>
      </c>
      <c r="F1714" s="1087">
        <v>287</v>
      </c>
      <c r="G1714" s="1087" t="s">
        <v>711</v>
      </c>
      <c r="H1714" s="1089">
        <v>1</v>
      </c>
      <c r="I1714">
        <v>27101</v>
      </c>
      <c r="J1714">
        <v>1</v>
      </c>
      <c r="K1714">
        <v>2020</v>
      </c>
      <c r="L1714" s="1090">
        <v>2</v>
      </c>
      <c r="M1714" s="1090">
        <v>2</v>
      </c>
      <c r="N1714" t="s">
        <v>2419</v>
      </c>
      <c r="O1714">
        <v>13</v>
      </c>
      <c r="P1714">
        <v>0</v>
      </c>
      <c r="Q1714">
        <v>0</v>
      </c>
      <c r="R1714">
        <v>0</v>
      </c>
      <c r="S1714">
        <v>0</v>
      </c>
      <c r="T1714">
        <v>0</v>
      </c>
      <c r="U1714" s="1091">
        <v>0</v>
      </c>
      <c r="V1714" s="1091">
        <v>0</v>
      </c>
    </row>
    <row r="1715" spans="1:22" x14ac:dyDescent="0.25">
      <c r="A1715">
        <v>4088200100</v>
      </c>
      <c r="B1715" s="1087">
        <v>2</v>
      </c>
      <c r="C1715" s="1087">
        <v>5</v>
      </c>
      <c r="D1715" s="1088">
        <v>2</v>
      </c>
      <c r="E1715" s="1087" t="s">
        <v>2418</v>
      </c>
      <c r="F1715" s="1087">
        <v>287</v>
      </c>
      <c r="G1715" s="1087" t="s">
        <v>711</v>
      </c>
      <c r="H1715" s="1089">
        <v>1</v>
      </c>
      <c r="I1715">
        <v>27101</v>
      </c>
      <c r="J1715">
        <v>1</v>
      </c>
      <c r="K1715">
        <v>2020</v>
      </c>
      <c r="L1715" s="1090">
        <v>2</v>
      </c>
      <c r="M1715" s="1090">
        <v>2</v>
      </c>
      <c r="N1715" t="s">
        <v>2419</v>
      </c>
      <c r="O1715">
        <v>13</v>
      </c>
      <c r="P1715">
        <v>0</v>
      </c>
      <c r="Q1715">
        <v>0</v>
      </c>
      <c r="R1715">
        <v>0</v>
      </c>
      <c r="S1715">
        <v>51747.6</v>
      </c>
      <c r="T1715">
        <v>51747.6</v>
      </c>
      <c r="U1715" s="1091">
        <v>0</v>
      </c>
      <c r="V1715" s="1091">
        <v>0</v>
      </c>
    </row>
    <row r="1716" spans="1:22" x14ac:dyDescent="0.25">
      <c r="A1716">
        <v>4088200100</v>
      </c>
      <c r="B1716" s="1087">
        <v>2</v>
      </c>
      <c r="C1716" s="1087">
        <v>5</v>
      </c>
      <c r="D1716" s="1088">
        <v>2</v>
      </c>
      <c r="E1716" s="1087" t="s">
        <v>2418</v>
      </c>
      <c r="F1716" s="1087">
        <v>287</v>
      </c>
      <c r="G1716" s="1087" t="s">
        <v>711</v>
      </c>
      <c r="H1716" s="1089">
        <v>1</v>
      </c>
      <c r="I1716">
        <v>27101</v>
      </c>
      <c r="J1716">
        <v>1</v>
      </c>
      <c r="K1716">
        <v>2020</v>
      </c>
      <c r="L1716" s="1090">
        <v>2</v>
      </c>
      <c r="M1716" s="1090">
        <v>2</v>
      </c>
      <c r="N1716" t="s">
        <v>2419</v>
      </c>
      <c r="O1716">
        <v>13</v>
      </c>
      <c r="P1716">
        <v>0</v>
      </c>
      <c r="Q1716">
        <v>51747.6</v>
      </c>
      <c r="R1716">
        <v>51747.6</v>
      </c>
      <c r="S1716">
        <v>0</v>
      </c>
      <c r="T1716">
        <v>0</v>
      </c>
      <c r="U1716" s="1091">
        <v>0</v>
      </c>
      <c r="V1716" s="1091">
        <v>0</v>
      </c>
    </row>
    <row r="1717" spans="1:22" x14ac:dyDescent="0.25">
      <c r="A1717">
        <v>4088200100</v>
      </c>
      <c r="B1717" s="1087">
        <v>2</v>
      </c>
      <c r="C1717" s="1087">
        <v>5</v>
      </c>
      <c r="D1717" s="1088">
        <v>2</v>
      </c>
      <c r="E1717" s="1087" t="s">
        <v>2418</v>
      </c>
      <c r="F1717" s="1087">
        <v>287</v>
      </c>
      <c r="G1717" s="1087" t="s">
        <v>711</v>
      </c>
      <c r="H1717" s="1089">
        <v>1</v>
      </c>
      <c r="I1717">
        <v>27201</v>
      </c>
      <c r="J1717">
        <v>1</v>
      </c>
      <c r="K1717">
        <v>2020</v>
      </c>
      <c r="L1717" s="1090">
        <v>1</v>
      </c>
      <c r="M1717" s="1090">
        <v>1</v>
      </c>
      <c r="N1717" t="s">
        <v>2421</v>
      </c>
      <c r="O1717">
        <v>13</v>
      </c>
      <c r="P1717">
        <v>33643.46</v>
      </c>
      <c r="Q1717">
        <v>0</v>
      </c>
      <c r="R1717">
        <v>33643.46</v>
      </c>
      <c r="S1717">
        <v>10440</v>
      </c>
      <c r="T1717">
        <v>10440</v>
      </c>
      <c r="U1717" s="1091">
        <v>10440</v>
      </c>
      <c r="V1717" s="1091">
        <v>10440</v>
      </c>
    </row>
    <row r="1718" spans="1:22" x14ac:dyDescent="0.25">
      <c r="A1718">
        <v>4088200100</v>
      </c>
      <c r="B1718" s="1087">
        <v>2</v>
      </c>
      <c r="C1718" s="1087">
        <v>5</v>
      </c>
      <c r="D1718" s="1088">
        <v>2</v>
      </c>
      <c r="E1718" s="1087" t="s">
        <v>2418</v>
      </c>
      <c r="F1718" s="1087">
        <v>287</v>
      </c>
      <c r="G1718" s="1087" t="s">
        <v>711</v>
      </c>
      <c r="H1718" s="1089">
        <v>1</v>
      </c>
      <c r="I1718">
        <v>27201</v>
      </c>
      <c r="J1718">
        <v>1</v>
      </c>
      <c r="K1718">
        <v>2020</v>
      </c>
      <c r="L1718" s="1090">
        <v>2</v>
      </c>
      <c r="M1718" s="1090">
        <v>2</v>
      </c>
      <c r="N1718" t="s">
        <v>2419</v>
      </c>
      <c r="O1718">
        <v>13</v>
      </c>
      <c r="P1718">
        <v>0</v>
      </c>
      <c r="Q1718">
        <v>0</v>
      </c>
      <c r="R1718">
        <v>0</v>
      </c>
      <c r="S1718">
        <v>0</v>
      </c>
      <c r="T1718">
        <v>0</v>
      </c>
      <c r="U1718" s="1091">
        <v>0</v>
      </c>
      <c r="V1718" s="1091">
        <v>8392.7000000000007</v>
      </c>
    </row>
    <row r="1719" spans="1:22" x14ac:dyDescent="0.25">
      <c r="A1719">
        <v>4088200100</v>
      </c>
      <c r="B1719" s="1087">
        <v>2</v>
      </c>
      <c r="C1719" s="1087">
        <v>5</v>
      </c>
      <c r="D1719" s="1088">
        <v>2</v>
      </c>
      <c r="E1719" s="1087" t="s">
        <v>2418</v>
      </c>
      <c r="F1719" s="1087">
        <v>287</v>
      </c>
      <c r="G1719" s="1087" t="s">
        <v>711</v>
      </c>
      <c r="H1719" s="1089">
        <v>1</v>
      </c>
      <c r="I1719">
        <v>27201</v>
      </c>
      <c r="J1719">
        <v>1</v>
      </c>
      <c r="K1719">
        <v>2020</v>
      </c>
      <c r="L1719" s="1090">
        <v>2</v>
      </c>
      <c r="M1719" s="1090">
        <v>2</v>
      </c>
      <c r="N1719" t="s">
        <v>2419</v>
      </c>
      <c r="O1719">
        <v>13</v>
      </c>
      <c r="P1719">
        <v>0</v>
      </c>
      <c r="Q1719">
        <v>0</v>
      </c>
      <c r="R1719">
        <v>0</v>
      </c>
      <c r="S1719">
        <v>0</v>
      </c>
      <c r="T1719">
        <v>0</v>
      </c>
      <c r="U1719" s="1091">
        <v>8392.7000000000007</v>
      </c>
      <c r="V1719" s="1091">
        <v>0</v>
      </c>
    </row>
    <row r="1720" spans="1:22" x14ac:dyDescent="0.25">
      <c r="A1720">
        <v>4088200100</v>
      </c>
      <c r="B1720" s="1087">
        <v>2</v>
      </c>
      <c r="C1720" s="1087">
        <v>5</v>
      </c>
      <c r="D1720" s="1088">
        <v>2</v>
      </c>
      <c r="E1720" s="1087" t="s">
        <v>2418</v>
      </c>
      <c r="F1720" s="1087">
        <v>287</v>
      </c>
      <c r="G1720" s="1087" t="s">
        <v>711</v>
      </c>
      <c r="H1720" s="1089">
        <v>1</v>
      </c>
      <c r="I1720">
        <v>27201</v>
      </c>
      <c r="J1720">
        <v>1</v>
      </c>
      <c r="K1720">
        <v>2020</v>
      </c>
      <c r="L1720" s="1090">
        <v>2</v>
      </c>
      <c r="M1720" s="1090">
        <v>2</v>
      </c>
      <c r="N1720" t="s">
        <v>2419</v>
      </c>
      <c r="O1720">
        <v>13</v>
      </c>
      <c r="P1720">
        <v>0</v>
      </c>
      <c r="Q1720">
        <v>0</v>
      </c>
      <c r="R1720">
        <v>0</v>
      </c>
      <c r="S1720">
        <v>0</v>
      </c>
      <c r="T1720">
        <v>0</v>
      </c>
      <c r="U1720" s="1091">
        <v>0</v>
      </c>
      <c r="V1720" s="1091">
        <v>0</v>
      </c>
    </row>
    <row r="1721" spans="1:22" x14ac:dyDescent="0.25">
      <c r="A1721">
        <v>4088200100</v>
      </c>
      <c r="B1721" s="1087">
        <v>2</v>
      </c>
      <c r="C1721" s="1087">
        <v>5</v>
      </c>
      <c r="D1721" s="1088">
        <v>2</v>
      </c>
      <c r="E1721" s="1087" t="s">
        <v>2418</v>
      </c>
      <c r="F1721" s="1087">
        <v>287</v>
      </c>
      <c r="G1721" s="1087" t="s">
        <v>711</v>
      </c>
      <c r="H1721" s="1089">
        <v>1</v>
      </c>
      <c r="I1721">
        <v>27201</v>
      </c>
      <c r="J1721">
        <v>1</v>
      </c>
      <c r="K1721">
        <v>2020</v>
      </c>
      <c r="L1721" s="1090">
        <v>2</v>
      </c>
      <c r="M1721" s="1090">
        <v>2</v>
      </c>
      <c r="N1721" t="s">
        <v>2419</v>
      </c>
      <c r="O1721">
        <v>13</v>
      </c>
      <c r="P1721">
        <v>0</v>
      </c>
      <c r="Q1721">
        <v>0</v>
      </c>
      <c r="R1721">
        <v>0</v>
      </c>
      <c r="S1721">
        <v>0</v>
      </c>
      <c r="T1721">
        <v>0</v>
      </c>
      <c r="U1721" s="1091">
        <v>0</v>
      </c>
      <c r="V1721" s="1091">
        <v>0</v>
      </c>
    </row>
    <row r="1722" spans="1:22" x14ac:dyDescent="0.25">
      <c r="A1722">
        <v>4088200100</v>
      </c>
      <c r="B1722" s="1087">
        <v>2</v>
      </c>
      <c r="C1722" s="1087">
        <v>5</v>
      </c>
      <c r="D1722" s="1088">
        <v>2</v>
      </c>
      <c r="E1722" s="1087" t="s">
        <v>2418</v>
      </c>
      <c r="F1722" s="1087">
        <v>287</v>
      </c>
      <c r="G1722" s="1087" t="s">
        <v>711</v>
      </c>
      <c r="H1722" s="1089">
        <v>1</v>
      </c>
      <c r="I1722">
        <v>27201</v>
      </c>
      <c r="J1722">
        <v>1</v>
      </c>
      <c r="K1722">
        <v>2020</v>
      </c>
      <c r="L1722" s="1090">
        <v>2</v>
      </c>
      <c r="M1722" s="1090">
        <v>2</v>
      </c>
      <c r="N1722" t="s">
        <v>2419</v>
      </c>
      <c r="O1722">
        <v>13</v>
      </c>
      <c r="P1722">
        <v>0</v>
      </c>
      <c r="Q1722">
        <v>0</v>
      </c>
      <c r="R1722">
        <v>0</v>
      </c>
      <c r="S1722">
        <v>8392.7000000000007</v>
      </c>
      <c r="T1722">
        <v>8392.7000000000007</v>
      </c>
      <c r="U1722" s="1091">
        <v>0</v>
      </c>
      <c r="V1722" s="1091">
        <v>0</v>
      </c>
    </row>
    <row r="1723" spans="1:22" x14ac:dyDescent="0.25">
      <c r="A1723">
        <v>4088200100</v>
      </c>
      <c r="B1723" s="1087">
        <v>2</v>
      </c>
      <c r="C1723" s="1087">
        <v>5</v>
      </c>
      <c r="D1723" s="1088">
        <v>2</v>
      </c>
      <c r="E1723" s="1087" t="s">
        <v>2418</v>
      </c>
      <c r="F1723" s="1087">
        <v>287</v>
      </c>
      <c r="G1723" s="1087" t="s">
        <v>711</v>
      </c>
      <c r="H1723" s="1089">
        <v>1</v>
      </c>
      <c r="I1723">
        <v>27201</v>
      </c>
      <c r="J1723">
        <v>1</v>
      </c>
      <c r="K1723">
        <v>2020</v>
      </c>
      <c r="L1723" s="1090">
        <v>2</v>
      </c>
      <c r="M1723" s="1090">
        <v>2</v>
      </c>
      <c r="N1723" t="s">
        <v>2419</v>
      </c>
      <c r="O1723">
        <v>13</v>
      </c>
      <c r="P1723">
        <v>0</v>
      </c>
      <c r="Q1723">
        <v>9976</v>
      </c>
      <c r="R1723">
        <v>9976</v>
      </c>
      <c r="S1723">
        <v>0</v>
      </c>
      <c r="T1723">
        <v>0</v>
      </c>
      <c r="U1723" s="1091">
        <v>0</v>
      </c>
      <c r="V1723" s="1091">
        <v>0</v>
      </c>
    </row>
    <row r="1724" spans="1:22" x14ac:dyDescent="0.25">
      <c r="A1724">
        <v>4088200100</v>
      </c>
      <c r="B1724" s="1087">
        <v>2</v>
      </c>
      <c r="C1724" s="1087">
        <v>5</v>
      </c>
      <c r="D1724" s="1088">
        <v>2</v>
      </c>
      <c r="E1724" s="1087" t="s">
        <v>2418</v>
      </c>
      <c r="F1724" s="1087">
        <v>287</v>
      </c>
      <c r="G1724" s="1087" t="s">
        <v>711</v>
      </c>
      <c r="H1724" s="1089">
        <v>1</v>
      </c>
      <c r="I1724">
        <v>29101</v>
      </c>
      <c r="J1724">
        <v>1</v>
      </c>
      <c r="K1724">
        <v>2020</v>
      </c>
      <c r="L1724" s="1090">
        <v>2</v>
      </c>
      <c r="M1724" s="1090">
        <v>2</v>
      </c>
      <c r="N1724" t="s">
        <v>2419</v>
      </c>
      <c r="O1724">
        <v>13</v>
      </c>
      <c r="P1724">
        <v>0</v>
      </c>
      <c r="Q1724">
        <v>0</v>
      </c>
      <c r="R1724">
        <v>0</v>
      </c>
      <c r="S1724">
        <v>0</v>
      </c>
      <c r="T1724">
        <v>0</v>
      </c>
      <c r="U1724" s="1091">
        <v>0</v>
      </c>
      <c r="V1724" s="1091">
        <v>838</v>
      </c>
    </row>
    <row r="1725" spans="1:22" x14ac:dyDescent="0.25">
      <c r="A1725">
        <v>4088200100</v>
      </c>
      <c r="B1725" s="1087">
        <v>2</v>
      </c>
      <c r="C1725" s="1087">
        <v>5</v>
      </c>
      <c r="D1725" s="1088">
        <v>2</v>
      </c>
      <c r="E1725" s="1087" t="s">
        <v>2418</v>
      </c>
      <c r="F1725" s="1087">
        <v>287</v>
      </c>
      <c r="G1725" s="1087" t="s">
        <v>711</v>
      </c>
      <c r="H1725" s="1089">
        <v>1</v>
      </c>
      <c r="I1725">
        <v>29101</v>
      </c>
      <c r="J1725">
        <v>1</v>
      </c>
      <c r="K1725">
        <v>2020</v>
      </c>
      <c r="L1725" s="1090">
        <v>2</v>
      </c>
      <c r="M1725" s="1090">
        <v>2</v>
      </c>
      <c r="N1725" t="s">
        <v>2419</v>
      </c>
      <c r="O1725">
        <v>13</v>
      </c>
      <c r="P1725">
        <v>0</v>
      </c>
      <c r="Q1725">
        <v>0</v>
      </c>
      <c r="R1725">
        <v>0</v>
      </c>
      <c r="S1725">
        <v>0</v>
      </c>
      <c r="T1725">
        <v>0</v>
      </c>
      <c r="U1725" s="1091">
        <v>838</v>
      </c>
      <c r="V1725" s="1091">
        <v>0</v>
      </c>
    </row>
    <row r="1726" spans="1:22" x14ac:dyDescent="0.25">
      <c r="A1726">
        <v>4088200100</v>
      </c>
      <c r="B1726" s="1087">
        <v>2</v>
      </c>
      <c r="C1726" s="1087">
        <v>5</v>
      </c>
      <c r="D1726" s="1088">
        <v>2</v>
      </c>
      <c r="E1726" s="1087" t="s">
        <v>2418</v>
      </c>
      <c r="F1726" s="1087">
        <v>287</v>
      </c>
      <c r="G1726" s="1087" t="s">
        <v>711</v>
      </c>
      <c r="H1726" s="1089">
        <v>1</v>
      </c>
      <c r="I1726">
        <v>29101</v>
      </c>
      <c r="J1726">
        <v>1</v>
      </c>
      <c r="K1726">
        <v>2020</v>
      </c>
      <c r="L1726" s="1090">
        <v>2</v>
      </c>
      <c r="M1726" s="1090">
        <v>2</v>
      </c>
      <c r="N1726" t="s">
        <v>2419</v>
      </c>
      <c r="O1726">
        <v>13</v>
      </c>
      <c r="P1726">
        <v>0</v>
      </c>
      <c r="Q1726">
        <v>0</v>
      </c>
      <c r="R1726">
        <v>0</v>
      </c>
      <c r="S1726">
        <v>0</v>
      </c>
      <c r="T1726">
        <v>0</v>
      </c>
      <c r="U1726" s="1091">
        <v>0</v>
      </c>
      <c r="V1726" s="1091">
        <v>0</v>
      </c>
    </row>
    <row r="1727" spans="1:22" x14ac:dyDescent="0.25">
      <c r="A1727">
        <v>4088200100</v>
      </c>
      <c r="B1727" s="1087">
        <v>2</v>
      </c>
      <c r="C1727" s="1087">
        <v>5</v>
      </c>
      <c r="D1727" s="1088">
        <v>2</v>
      </c>
      <c r="E1727" s="1087" t="s">
        <v>2418</v>
      </c>
      <c r="F1727" s="1087">
        <v>287</v>
      </c>
      <c r="G1727" s="1087" t="s">
        <v>711</v>
      </c>
      <c r="H1727" s="1089">
        <v>1</v>
      </c>
      <c r="I1727">
        <v>29101</v>
      </c>
      <c r="J1727">
        <v>1</v>
      </c>
      <c r="K1727">
        <v>2020</v>
      </c>
      <c r="L1727" s="1090">
        <v>2</v>
      </c>
      <c r="M1727" s="1090">
        <v>2</v>
      </c>
      <c r="N1727" t="s">
        <v>2419</v>
      </c>
      <c r="O1727">
        <v>13</v>
      </c>
      <c r="P1727">
        <v>0</v>
      </c>
      <c r="Q1727">
        <v>0</v>
      </c>
      <c r="R1727">
        <v>0</v>
      </c>
      <c r="S1727">
        <v>0</v>
      </c>
      <c r="T1727">
        <v>0</v>
      </c>
      <c r="U1727" s="1091">
        <v>0</v>
      </c>
      <c r="V1727" s="1091">
        <v>0</v>
      </c>
    </row>
    <row r="1728" spans="1:22" x14ac:dyDescent="0.25">
      <c r="A1728">
        <v>4088200100</v>
      </c>
      <c r="B1728" s="1087">
        <v>2</v>
      </c>
      <c r="C1728" s="1087">
        <v>5</v>
      </c>
      <c r="D1728" s="1088">
        <v>2</v>
      </c>
      <c r="E1728" s="1087" t="s">
        <v>2418</v>
      </c>
      <c r="F1728" s="1087">
        <v>287</v>
      </c>
      <c r="G1728" s="1087" t="s">
        <v>711</v>
      </c>
      <c r="H1728" s="1089">
        <v>1</v>
      </c>
      <c r="I1728">
        <v>29101</v>
      </c>
      <c r="J1728">
        <v>1</v>
      </c>
      <c r="K1728">
        <v>2020</v>
      </c>
      <c r="L1728" s="1090">
        <v>2</v>
      </c>
      <c r="M1728" s="1090">
        <v>2</v>
      </c>
      <c r="N1728" t="s">
        <v>2419</v>
      </c>
      <c r="O1728">
        <v>13</v>
      </c>
      <c r="P1728">
        <v>0</v>
      </c>
      <c r="Q1728">
        <v>0</v>
      </c>
      <c r="R1728">
        <v>0</v>
      </c>
      <c r="S1728">
        <v>838</v>
      </c>
      <c r="T1728">
        <v>838</v>
      </c>
      <c r="U1728" s="1091">
        <v>0</v>
      </c>
      <c r="V1728" s="1091">
        <v>0</v>
      </c>
    </row>
    <row r="1729" spans="1:22" x14ac:dyDescent="0.25">
      <c r="A1729">
        <v>4088200100</v>
      </c>
      <c r="B1729" s="1087">
        <v>2</v>
      </c>
      <c r="C1729" s="1087">
        <v>5</v>
      </c>
      <c r="D1729" s="1088">
        <v>2</v>
      </c>
      <c r="E1729" s="1087" t="s">
        <v>2418</v>
      </c>
      <c r="F1729" s="1087">
        <v>287</v>
      </c>
      <c r="G1729" s="1087" t="s">
        <v>711</v>
      </c>
      <c r="H1729" s="1089">
        <v>1</v>
      </c>
      <c r="I1729">
        <v>29101</v>
      </c>
      <c r="J1729">
        <v>1</v>
      </c>
      <c r="K1729">
        <v>2020</v>
      </c>
      <c r="L1729" s="1090">
        <v>2</v>
      </c>
      <c r="M1729" s="1090">
        <v>2</v>
      </c>
      <c r="N1729" t="s">
        <v>2419</v>
      </c>
      <c r="O1729">
        <v>13</v>
      </c>
      <c r="P1729">
        <v>0</v>
      </c>
      <c r="Q1729">
        <v>839</v>
      </c>
      <c r="R1729">
        <v>839</v>
      </c>
      <c r="S1729">
        <v>0</v>
      </c>
      <c r="T1729">
        <v>0</v>
      </c>
      <c r="U1729" s="1091">
        <v>0</v>
      </c>
      <c r="V1729" s="1091">
        <v>0</v>
      </c>
    </row>
    <row r="1730" spans="1:22" x14ac:dyDescent="0.25">
      <c r="A1730">
        <v>4088200100</v>
      </c>
      <c r="B1730" s="1087">
        <v>2</v>
      </c>
      <c r="C1730" s="1087">
        <v>5</v>
      </c>
      <c r="D1730" s="1088">
        <v>2</v>
      </c>
      <c r="E1730" s="1087" t="s">
        <v>2418</v>
      </c>
      <c r="F1730" s="1087">
        <v>287</v>
      </c>
      <c r="G1730" s="1087" t="s">
        <v>711</v>
      </c>
      <c r="H1730" s="1089">
        <v>1</v>
      </c>
      <c r="I1730">
        <v>29101</v>
      </c>
      <c r="J1730">
        <v>1</v>
      </c>
      <c r="K1730">
        <v>2020</v>
      </c>
      <c r="L1730" s="1090">
        <v>2</v>
      </c>
      <c r="M1730" s="1090">
        <v>2</v>
      </c>
      <c r="N1730" t="s">
        <v>2419</v>
      </c>
      <c r="O1730">
        <v>13</v>
      </c>
      <c r="P1730">
        <v>1575.21</v>
      </c>
      <c r="Q1730">
        <v>-1065.2</v>
      </c>
      <c r="R1730">
        <v>510.01</v>
      </c>
      <c r="S1730">
        <v>1200.51</v>
      </c>
      <c r="T1730">
        <v>1200.51</v>
      </c>
      <c r="U1730" s="1091">
        <v>1200.51</v>
      </c>
      <c r="V1730" s="1091">
        <v>1200.51</v>
      </c>
    </row>
    <row r="1731" spans="1:22" x14ac:dyDescent="0.25">
      <c r="A1731">
        <v>4088200100</v>
      </c>
      <c r="B1731" s="1087">
        <v>2</v>
      </c>
      <c r="C1731" s="1087">
        <v>5</v>
      </c>
      <c r="D1731" s="1088">
        <v>2</v>
      </c>
      <c r="E1731" s="1087" t="s">
        <v>2418</v>
      </c>
      <c r="F1731" s="1087">
        <v>287</v>
      </c>
      <c r="G1731" s="1087" t="s">
        <v>711</v>
      </c>
      <c r="H1731" s="1089">
        <v>1</v>
      </c>
      <c r="I1731">
        <v>29201</v>
      </c>
      <c r="J1731">
        <v>1</v>
      </c>
      <c r="K1731">
        <v>2020</v>
      </c>
      <c r="L1731" s="1090">
        <v>2</v>
      </c>
      <c r="M1731" s="1090">
        <v>2</v>
      </c>
      <c r="N1731" t="s">
        <v>2419</v>
      </c>
      <c r="O1731">
        <v>13</v>
      </c>
      <c r="P1731">
        <v>0</v>
      </c>
      <c r="Q1731">
        <v>0</v>
      </c>
      <c r="R1731">
        <v>0</v>
      </c>
      <c r="S1731">
        <v>0</v>
      </c>
      <c r="T1731">
        <v>0</v>
      </c>
      <c r="U1731" s="1091">
        <v>0</v>
      </c>
      <c r="V1731" s="1091">
        <v>1544.97</v>
      </c>
    </row>
    <row r="1732" spans="1:22" x14ac:dyDescent="0.25">
      <c r="A1732">
        <v>4088200100</v>
      </c>
      <c r="B1732" s="1087">
        <v>2</v>
      </c>
      <c r="C1732" s="1087">
        <v>5</v>
      </c>
      <c r="D1732" s="1088">
        <v>2</v>
      </c>
      <c r="E1732" s="1087" t="s">
        <v>2418</v>
      </c>
      <c r="F1732" s="1087">
        <v>287</v>
      </c>
      <c r="G1732" s="1087" t="s">
        <v>711</v>
      </c>
      <c r="H1732" s="1089">
        <v>1</v>
      </c>
      <c r="I1732">
        <v>29201</v>
      </c>
      <c r="J1732">
        <v>1</v>
      </c>
      <c r="K1732">
        <v>2020</v>
      </c>
      <c r="L1732" s="1090">
        <v>2</v>
      </c>
      <c r="M1732" s="1090">
        <v>2</v>
      </c>
      <c r="N1732" t="s">
        <v>2419</v>
      </c>
      <c r="O1732">
        <v>13</v>
      </c>
      <c r="P1732">
        <v>0</v>
      </c>
      <c r="Q1732">
        <v>0</v>
      </c>
      <c r="R1732">
        <v>0</v>
      </c>
      <c r="S1732">
        <v>0</v>
      </c>
      <c r="T1732">
        <v>0</v>
      </c>
      <c r="U1732" s="1091">
        <v>1544.97</v>
      </c>
      <c r="V1732" s="1091">
        <v>0</v>
      </c>
    </row>
    <row r="1733" spans="1:22" x14ac:dyDescent="0.25">
      <c r="A1733">
        <v>4088200100</v>
      </c>
      <c r="B1733" s="1087">
        <v>2</v>
      </c>
      <c r="C1733" s="1087">
        <v>5</v>
      </c>
      <c r="D1733" s="1088">
        <v>2</v>
      </c>
      <c r="E1733" s="1087" t="s">
        <v>2418</v>
      </c>
      <c r="F1733" s="1087">
        <v>287</v>
      </c>
      <c r="G1733" s="1087" t="s">
        <v>711</v>
      </c>
      <c r="H1733" s="1089">
        <v>1</v>
      </c>
      <c r="I1733">
        <v>29201</v>
      </c>
      <c r="J1733">
        <v>1</v>
      </c>
      <c r="K1733">
        <v>2020</v>
      </c>
      <c r="L1733" s="1090">
        <v>2</v>
      </c>
      <c r="M1733" s="1090">
        <v>2</v>
      </c>
      <c r="N1733" t="s">
        <v>2419</v>
      </c>
      <c r="O1733">
        <v>13</v>
      </c>
      <c r="P1733">
        <v>0</v>
      </c>
      <c r="Q1733">
        <v>0</v>
      </c>
      <c r="R1733">
        <v>0</v>
      </c>
      <c r="S1733">
        <v>0</v>
      </c>
      <c r="T1733">
        <v>0</v>
      </c>
      <c r="U1733" s="1091">
        <v>0</v>
      </c>
      <c r="V1733" s="1091">
        <v>0</v>
      </c>
    </row>
    <row r="1734" spans="1:22" x14ac:dyDescent="0.25">
      <c r="A1734">
        <v>4088200100</v>
      </c>
      <c r="B1734" s="1087">
        <v>2</v>
      </c>
      <c r="C1734" s="1087">
        <v>5</v>
      </c>
      <c r="D1734" s="1088">
        <v>2</v>
      </c>
      <c r="E1734" s="1087" t="s">
        <v>2418</v>
      </c>
      <c r="F1734" s="1087">
        <v>287</v>
      </c>
      <c r="G1734" s="1087" t="s">
        <v>711</v>
      </c>
      <c r="H1734" s="1089">
        <v>1</v>
      </c>
      <c r="I1734">
        <v>29201</v>
      </c>
      <c r="J1734">
        <v>1</v>
      </c>
      <c r="K1734">
        <v>2020</v>
      </c>
      <c r="L1734" s="1090">
        <v>2</v>
      </c>
      <c r="M1734" s="1090">
        <v>2</v>
      </c>
      <c r="N1734" t="s">
        <v>2419</v>
      </c>
      <c r="O1734">
        <v>13</v>
      </c>
      <c r="P1734">
        <v>0</v>
      </c>
      <c r="Q1734">
        <v>0</v>
      </c>
      <c r="R1734">
        <v>0</v>
      </c>
      <c r="S1734">
        <v>0</v>
      </c>
      <c r="T1734">
        <v>0</v>
      </c>
      <c r="U1734" s="1091">
        <v>0</v>
      </c>
      <c r="V1734" s="1091">
        <v>0</v>
      </c>
    </row>
    <row r="1735" spans="1:22" x14ac:dyDescent="0.25">
      <c r="A1735">
        <v>4088200100</v>
      </c>
      <c r="B1735" s="1087">
        <v>2</v>
      </c>
      <c r="C1735" s="1087">
        <v>5</v>
      </c>
      <c r="D1735" s="1088">
        <v>2</v>
      </c>
      <c r="E1735" s="1087" t="s">
        <v>2418</v>
      </c>
      <c r="F1735" s="1087">
        <v>287</v>
      </c>
      <c r="G1735" s="1087" t="s">
        <v>711</v>
      </c>
      <c r="H1735" s="1089">
        <v>1</v>
      </c>
      <c r="I1735">
        <v>29201</v>
      </c>
      <c r="J1735">
        <v>1</v>
      </c>
      <c r="K1735">
        <v>2020</v>
      </c>
      <c r="L1735" s="1090">
        <v>2</v>
      </c>
      <c r="M1735" s="1090">
        <v>2</v>
      </c>
      <c r="N1735" t="s">
        <v>2419</v>
      </c>
      <c r="O1735">
        <v>13</v>
      </c>
      <c r="P1735">
        <v>0</v>
      </c>
      <c r="Q1735">
        <v>0</v>
      </c>
      <c r="R1735">
        <v>0</v>
      </c>
      <c r="S1735">
        <v>1544.97</v>
      </c>
      <c r="T1735">
        <v>1544.97</v>
      </c>
      <c r="U1735" s="1091">
        <v>0</v>
      </c>
      <c r="V1735" s="1091">
        <v>0</v>
      </c>
    </row>
    <row r="1736" spans="1:22" x14ac:dyDescent="0.25">
      <c r="A1736">
        <v>4088200100</v>
      </c>
      <c r="B1736" s="1087">
        <v>2</v>
      </c>
      <c r="C1736" s="1087">
        <v>5</v>
      </c>
      <c r="D1736" s="1088">
        <v>2</v>
      </c>
      <c r="E1736" s="1087" t="s">
        <v>2418</v>
      </c>
      <c r="F1736" s="1087">
        <v>287</v>
      </c>
      <c r="G1736" s="1087" t="s">
        <v>711</v>
      </c>
      <c r="H1736" s="1089">
        <v>1</v>
      </c>
      <c r="I1736">
        <v>29201</v>
      </c>
      <c r="J1736">
        <v>1</v>
      </c>
      <c r="K1736">
        <v>2020</v>
      </c>
      <c r="L1736" s="1090">
        <v>2</v>
      </c>
      <c r="M1736" s="1090">
        <v>2</v>
      </c>
      <c r="N1736" t="s">
        <v>2419</v>
      </c>
      <c r="O1736">
        <v>13</v>
      </c>
      <c r="P1736">
        <v>0</v>
      </c>
      <c r="Q1736">
        <v>3100</v>
      </c>
      <c r="R1736">
        <v>3100</v>
      </c>
      <c r="S1736">
        <v>0</v>
      </c>
      <c r="T1736">
        <v>0</v>
      </c>
      <c r="U1736" s="1091">
        <v>0</v>
      </c>
      <c r="V1736" s="1091">
        <v>0</v>
      </c>
    </row>
    <row r="1737" spans="1:22" x14ac:dyDescent="0.25">
      <c r="A1737">
        <v>4088200100</v>
      </c>
      <c r="B1737" s="1087">
        <v>2</v>
      </c>
      <c r="C1737" s="1087">
        <v>5</v>
      </c>
      <c r="D1737" s="1088">
        <v>2</v>
      </c>
      <c r="E1737" s="1087" t="s">
        <v>2418</v>
      </c>
      <c r="F1737" s="1087">
        <v>287</v>
      </c>
      <c r="G1737" s="1087" t="s">
        <v>711</v>
      </c>
      <c r="H1737" s="1089">
        <v>1</v>
      </c>
      <c r="I1737">
        <v>29401</v>
      </c>
      <c r="J1737">
        <v>1</v>
      </c>
      <c r="K1737">
        <v>2020</v>
      </c>
      <c r="L1737" s="1090">
        <v>1</v>
      </c>
      <c r="M1737" s="1090">
        <v>1</v>
      </c>
      <c r="N1737" t="s">
        <v>2421</v>
      </c>
      <c r="O1737">
        <v>13</v>
      </c>
      <c r="P1737">
        <v>14801.56</v>
      </c>
      <c r="Q1737">
        <v>0</v>
      </c>
      <c r="R1737">
        <v>14801.56</v>
      </c>
      <c r="S1737">
        <v>0</v>
      </c>
      <c r="T1737">
        <v>0</v>
      </c>
      <c r="U1737" s="1091">
        <v>0</v>
      </c>
      <c r="V1737" s="1091">
        <v>0</v>
      </c>
    </row>
    <row r="1738" spans="1:22" x14ac:dyDescent="0.25">
      <c r="A1738">
        <v>4088200100</v>
      </c>
      <c r="B1738" s="1087">
        <v>2</v>
      </c>
      <c r="C1738" s="1087">
        <v>5</v>
      </c>
      <c r="D1738" s="1088">
        <v>2</v>
      </c>
      <c r="E1738" s="1087" t="s">
        <v>2418</v>
      </c>
      <c r="F1738" s="1087">
        <v>287</v>
      </c>
      <c r="G1738" s="1087" t="s">
        <v>711</v>
      </c>
      <c r="H1738" s="1089">
        <v>1</v>
      </c>
      <c r="I1738">
        <v>29601</v>
      </c>
      <c r="J1738">
        <v>1</v>
      </c>
      <c r="K1738">
        <v>2020</v>
      </c>
      <c r="L1738" s="1090">
        <v>2</v>
      </c>
      <c r="M1738" s="1090">
        <v>2</v>
      </c>
      <c r="N1738" t="s">
        <v>2419</v>
      </c>
      <c r="O1738">
        <v>13</v>
      </c>
      <c r="P1738">
        <v>0</v>
      </c>
      <c r="Q1738">
        <v>0</v>
      </c>
      <c r="R1738">
        <v>0</v>
      </c>
      <c r="S1738">
        <v>0</v>
      </c>
      <c r="T1738">
        <v>0</v>
      </c>
      <c r="U1738" s="1091">
        <v>0</v>
      </c>
      <c r="V1738" s="1091">
        <v>47155.64</v>
      </c>
    </row>
    <row r="1739" spans="1:22" x14ac:dyDescent="0.25">
      <c r="A1739">
        <v>4088200100</v>
      </c>
      <c r="B1739" s="1087">
        <v>2</v>
      </c>
      <c r="C1739" s="1087">
        <v>5</v>
      </c>
      <c r="D1739" s="1088">
        <v>2</v>
      </c>
      <c r="E1739" s="1087" t="s">
        <v>2418</v>
      </c>
      <c r="F1739" s="1087">
        <v>287</v>
      </c>
      <c r="G1739" s="1087" t="s">
        <v>711</v>
      </c>
      <c r="H1739" s="1089">
        <v>1</v>
      </c>
      <c r="I1739">
        <v>29601</v>
      </c>
      <c r="J1739">
        <v>1</v>
      </c>
      <c r="K1739">
        <v>2020</v>
      </c>
      <c r="L1739" s="1090">
        <v>2</v>
      </c>
      <c r="M1739" s="1090">
        <v>2</v>
      </c>
      <c r="N1739" t="s">
        <v>2419</v>
      </c>
      <c r="O1739">
        <v>13</v>
      </c>
      <c r="P1739">
        <v>0</v>
      </c>
      <c r="Q1739">
        <v>0</v>
      </c>
      <c r="R1739">
        <v>0</v>
      </c>
      <c r="S1739">
        <v>0</v>
      </c>
      <c r="T1739">
        <v>0</v>
      </c>
      <c r="U1739" s="1091">
        <v>47155.64</v>
      </c>
      <c r="V1739" s="1091">
        <v>0</v>
      </c>
    </row>
    <row r="1740" spans="1:22" x14ac:dyDescent="0.25">
      <c r="A1740">
        <v>4088200100</v>
      </c>
      <c r="B1740" s="1087">
        <v>2</v>
      </c>
      <c r="C1740" s="1087">
        <v>5</v>
      </c>
      <c r="D1740" s="1088">
        <v>2</v>
      </c>
      <c r="E1740" s="1087" t="s">
        <v>2418</v>
      </c>
      <c r="F1740" s="1087">
        <v>287</v>
      </c>
      <c r="G1740" s="1087" t="s">
        <v>711</v>
      </c>
      <c r="H1740" s="1089">
        <v>1</v>
      </c>
      <c r="I1740">
        <v>29601</v>
      </c>
      <c r="J1740">
        <v>1</v>
      </c>
      <c r="K1740">
        <v>2020</v>
      </c>
      <c r="L1740" s="1090">
        <v>2</v>
      </c>
      <c r="M1740" s="1090">
        <v>2</v>
      </c>
      <c r="N1740" t="s">
        <v>2419</v>
      </c>
      <c r="O1740">
        <v>13</v>
      </c>
      <c r="P1740">
        <v>0</v>
      </c>
      <c r="Q1740">
        <v>0</v>
      </c>
      <c r="R1740">
        <v>0</v>
      </c>
      <c r="S1740">
        <v>0</v>
      </c>
      <c r="T1740">
        <v>0</v>
      </c>
      <c r="U1740" s="1091">
        <v>0</v>
      </c>
      <c r="V1740" s="1091">
        <v>0</v>
      </c>
    </row>
    <row r="1741" spans="1:22" x14ac:dyDescent="0.25">
      <c r="A1741">
        <v>4088200100</v>
      </c>
      <c r="B1741" s="1087">
        <v>2</v>
      </c>
      <c r="C1741" s="1087">
        <v>5</v>
      </c>
      <c r="D1741" s="1088">
        <v>2</v>
      </c>
      <c r="E1741" s="1087" t="s">
        <v>2418</v>
      </c>
      <c r="F1741" s="1087">
        <v>287</v>
      </c>
      <c r="G1741" s="1087" t="s">
        <v>711</v>
      </c>
      <c r="H1741" s="1089">
        <v>1</v>
      </c>
      <c r="I1741">
        <v>29601</v>
      </c>
      <c r="J1741">
        <v>1</v>
      </c>
      <c r="K1741">
        <v>2020</v>
      </c>
      <c r="L1741" s="1090">
        <v>2</v>
      </c>
      <c r="M1741" s="1090">
        <v>2</v>
      </c>
      <c r="N1741" t="s">
        <v>2419</v>
      </c>
      <c r="O1741">
        <v>13</v>
      </c>
      <c r="P1741">
        <v>0</v>
      </c>
      <c r="Q1741">
        <v>0</v>
      </c>
      <c r="R1741">
        <v>0</v>
      </c>
      <c r="S1741">
        <v>0</v>
      </c>
      <c r="T1741">
        <v>0</v>
      </c>
      <c r="U1741" s="1091">
        <v>0</v>
      </c>
      <c r="V1741" s="1091">
        <v>0</v>
      </c>
    </row>
    <row r="1742" spans="1:22" x14ac:dyDescent="0.25">
      <c r="A1742">
        <v>4088200100</v>
      </c>
      <c r="B1742" s="1087">
        <v>2</v>
      </c>
      <c r="C1742" s="1087">
        <v>5</v>
      </c>
      <c r="D1742" s="1088">
        <v>2</v>
      </c>
      <c r="E1742" s="1087" t="s">
        <v>2418</v>
      </c>
      <c r="F1742" s="1087">
        <v>287</v>
      </c>
      <c r="G1742" s="1087" t="s">
        <v>711</v>
      </c>
      <c r="H1742" s="1089">
        <v>1</v>
      </c>
      <c r="I1742">
        <v>29601</v>
      </c>
      <c r="J1742">
        <v>1</v>
      </c>
      <c r="K1742">
        <v>2020</v>
      </c>
      <c r="L1742" s="1090">
        <v>2</v>
      </c>
      <c r="M1742" s="1090">
        <v>2</v>
      </c>
      <c r="N1742" t="s">
        <v>2419</v>
      </c>
      <c r="O1742">
        <v>13</v>
      </c>
      <c r="P1742">
        <v>0</v>
      </c>
      <c r="Q1742">
        <v>0</v>
      </c>
      <c r="R1742">
        <v>0</v>
      </c>
      <c r="S1742">
        <v>47155.64</v>
      </c>
      <c r="T1742">
        <v>47155.64</v>
      </c>
      <c r="U1742" s="1091">
        <v>0</v>
      </c>
      <c r="V1742" s="1091">
        <v>0</v>
      </c>
    </row>
    <row r="1743" spans="1:22" x14ac:dyDescent="0.25">
      <c r="A1743">
        <v>4088200100</v>
      </c>
      <c r="B1743" s="1087">
        <v>2</v>
      </c>
      <c r="C1743" s="1087">
        <v>5</v>
      </c>
      <c r="D1743" s="1088">
        <v>2</v>
      </c>
      <c r="E1743" s="1087" t="s">
        <v>2418</v>
      </c>
      <c r="F1743" s="1087">
        <v>287</v>
      </c>
      <c r="G1743" s="1087" t="s">
        <v>711</v>
      </c>
      <c r="H1743" s="1089">
        <v>1</v>
      </c>
      <c r="I1743">
        <v>29601</v>
      </c>
      <c r="J1743">
        <v>1</v>
      </c>
      <c r="K1743">
        <v>2020</v>
      </c>
      <c r="L1743" s="1090">
        <v>2</v>
      </c>
      <c r="M1743" s="1090">
        <v>2</v>
      </c>
      <c r="N1743" t="s">
        <v>2419</v>
      </c>
      <c r="O1743">
        <v>13</v>
      </c>
      <c r="P1743">
        <v>0</v>
      </c>
      <c r="Q1743">
        <v>47311.199999999997</v>
      </c>
      <c r="R1743">
        <v>47311.199999999997</v>
      </c>
      <c r="S1743">
        <v>0</v>
      </c>
      <c r="T1743">
        <v>0</v>
      </c>
      <c r="U1743" s="1091">
        <v>0</v>
      </c>
      <c r="V1743" s="1091">
        <v>0</v>
      </c>
    </row>
    <row r="1744" spans="1:22" x14ac:dyDescent="0.25">
      <c r="A1744">
        <v>4088200100</v>
      </c>
      <c r="B1744" s="1087">
        <v>2</v>
      </c>
      <c r="C1744" s="1087">
        <v>5</v>
      </c>
      <c r="D1744" s="1088">
        <v>2</v>
      </c>
      <c r="E1744" s="1087" t="s">
        <v>2418</v>
      </c>
      <c r="F1744" s="1087">
        <v>287</v>
      </c>
      <c r="G1744" s="1087" t="s">
        <v>711</v>
      </c>
      <c r="H1744" s="1089">
        <v>1</v>
      </c>
      <c r="I1744">
        <v>29601</v>
      </c>
      <c r="J1744">
        <v>1</v>
      </c>
      <c r="K1744">
        <v>2020</v>
      </c>
      <c r="L1744" s="1090">
        <v>1</v>
      </c>
      <c r="M1744" s="1090">
        <v>1</v>
      </c>
      <c r="N1744" t="s">
        <v>2421</v>
      </c>
      <c r="O1744">
        <v>13</v>
      </c>
      <c r="P1744">
        <v>45122.67</v>
      </c>
      <c r="Q1744">
        <v>0</v>
      </c>
      <c r="R1744">
        <v>45122.67</v>
      </c>
      <c r="S1744">
        <v>41829.82</v>
      </c>
      <c r="T1744">
        <v>41829.82</v>
      </c>
      <c r="U1744" s="1091">
        <v>41829.82</v>
      </c>
      <c r="V1744" s="1091">
        <v>41829.82</v>
      </c>
    </row>
    <row r="1745" spans="1:22" x14ac:dyDescent="0.25">
      <c r="A1745">
        <v>4088200100</v>
      </c>
      <c r="B1745" s="1087">
        <v>2</v>
      </c>
      <c r="C1745" s="1087">
        <v>5</v>
      </c>
      <c r="D1745" s="1088">
        <v>2</v>
      </c>
      <c r="E1745" s="1087" t="s">
        <v>2418</v>
      </c>
      <c r="F1745" s="1087">
        <v>287</v>
      </c>
      <c r="G1745" s="1087" t="s">
        <v>711</v>
      </c>
      <c r="H1745" s="1089">
        <v>1</v>
      </c>
      <c r="I1745">
        <v>29601</v>
      </c>
      <c r="J1745">
        <v>1</v>
      </c>
      <c r="K1745">
        <v>2020</v>
      </c>
      <c r="L1745" s="1090">
        <v>2</v>
      </c>
      <c r="M1745" s="1090">
        <v>2</v>
      </c>
      <c r="N1745" t="s">
        <v>2419</v>
      </c>
      <c r="O1745">
        <v>13</v>
      </c>
      <c r="P1745">
        <v>0</v>
      </c>
      <c r="Q1745">
        <v>0</v>
      </c>
      <c r="R1745">
        <v>0</v>
      </c>
      <c r="S1745">
        <v>0</v>
      </c>
      <c r="T1745">
        <v>0</v>
      </c>
      <c r="U1745" s="1091">
        <v>0</v>
      </c>
      <c r="V1745" s="1091">
        <v>14931.82</v>
      </c>
    </row>
    <row r="1746" spans="1:22" x14ac:dyDescent="0.25">
      <c r="A1746">
        <v>4088200100</v>
      </c>
      <c r="B1746" s="1087">
        <v>2</v>
      </c>
      <c r="C1746" s="1087">
        <v>5</v>
      </c>
      <c r="D1746" s="1088">
        <v>2</v>
      </c>
      <c r="E1746" s="1087" t="s">
        <v>2418</v>
      </c>
      <c r="F1746" s="1087">
        <v>287</v>
      </c>
      <c r="G1746" s="1087" t="s">
        <v>711</v>
      </c>
      <c r="H1746" s="1089">
        <v>1</v>
      </c>
      <c r="I1746">
        <v>29601</v>
      </c>
      <c r="J1746">
        <v>1</v>
      </c>
      <c r="K1746">
        <v>2020</v>
      </c>
      <c r="L1746" s="1090">
        <v>2</v>
      </c>
      <c r="M1746" s="1090">
        <v>2</v>
      </c>
      <c r="N1746" t="s">
        <v>2419</v>
      </c>
      <c r="O1746">
        <v>13</v>
      </c>
      <c r="P1746">
        <v>0</v>
      </c>
      <c r="Q1746">
        <v>0</v>
      </c>
      <c r="R1746">
        <v>0</v>
      </c>
      <c r="S1746">
        <v>0</v>
      </c>
      <c r="T1746">
        <v>0</v>
      </c>
      <c r="U1746" s="1091">
        <v>14931.82</v>
      </c>
      <c r="V1746" s="1091">
        <v>0</v>
      </c>
    </row>
    <row r="1747" spans="1:22" x14ac:dyDescent="0.25">
      <c r="A1747">
        <v>4088200100</v>
      </c>
      <c r="B1747" s="1087">
        <v>2</v>
      </c>
      <c r="C1747" s="1087">
        <v>5</v>
      </c>
      <c r="D1747" s="1088">
        <v>2</v>
      </c>
      <c r="E1747" s="1087" t="s">
        <v>2418</v>
      </c>
      <c r="F1747" s="1087">
        <v>287</v>
      </c>
      <c r="G1747" s="1087" t="s">
        <v>711</v>
      </c>
      <c r="H1747" s="1089">
        <v>1</v>
      </c>
      <c r="I1747">
        <v>29601</v>
      </c>
      <c r="J1747">
        <v>1</v>
      </c>
      <c r="K1747">
        <v>2020</v>
      </c>
      <c r="L1747" s="1090">
        <v>2</v>
      </c>
      <c r="M1747" s="1090">
        <v>2</v>
      </c>
      <c r="N1747" t="s">
        <v>2419</v>
      </c>
      <c r="O1747">
        <v>13</v>
      </c>
      <c r="P1747">
        <v>0</v>
      </c>
      <c r="Q1747">
        <v>0</v>
      </c>
      <c r="R1747">
        <v>0</v>
      </c>
      <c r="S1747">
        <v>0</v>
      </c>
      <c r="T1747">
        <v>0</v>
      </c>
      <c r="U1747" s="1091">
        <v>0</v>
      </c>
      <c r="V1747" s="1091">
        <v>0</v>
      </c>
    </row>
    <row r="1748" spans="1:22" x14ac:dyDescent="0.25">
      <c r="A1748">
        <v>4088200100</v>
      </c>
      <c r="B1748" s="1087">
        <v>2</v>
      </c>
      <c r="C1748" s="1087">
        <v>5</v>
      </c>
      <c r="D1748" s="1088">
        <v>2</v>
      </c>
      <c r="E1748" s="1087" t="s">
        <v>2418</v>
      </c>
      <c r="F1748" s="1087">
        <v>287</v>
      </c>
      <c r="G1748" s="1087" t="s">
        <v>711</v>
      </c>
      <c r="H1748" s="1089">
        <v>1</v>
      </c>
      <c r="I1748">
        <v>29601</v>
      </c>
      <c r="J1748">
        <v>1</v>
      </c>
      <c r="K1748">
        <v>2020</v>
      </c>
      <c r="L1748" s="1090">
        <v>2</v>
      </c>
      <c r="M1748" s="1090">
        <v>2</v>
      </c>
      <c r="N1748" t="s">
        <v>2419</v>
      </c>
      <c r="O1748">
        <v>13</v>
      </c>
      <c r="P1748">
        <v>0</v>
      </c>
      <c r="Q1748">
        <v>0</v>
      </c>
      <c r="R1748">
        <v>0</v>
      </c>
      <c r="S1748">
        <v>0</v>
      </c>
      <c r="T1748">
        <v>0</v>
      </c>
      <c r="U1748" s="1091">
        <v>0</v>
      </c>
      <c r="V1748" s="1091">
        <v>0</v>
      </c>
    </row>
    <row r="1749" spans="1:22" x14ac:dyDescent="0.25">
      <c r="A1749">
        <v>4088200100</v>
      </c>
      <c r="B1749" s="1087">
        <v>2</v>
      </c>
      <c r="C1749" s="1087">
        <v>5</v>
      </c>
      <c r="D1749" s="1088">
        <v>2</v>
      </c>
      <c r="E1749" s="1087" t="s">
        <v>2418</v>
      </c>
      <c r="F1749" s="1087">
        <v>287</v>
      </c>
      <c r="G1749" s="1087" t="s">
        <v>711</v>
      </c>
      <c r="H1749" s="1089">
        <v>1</v>
      </c>
      <c r="I1749">
        <v>29601</v>
      </c>
      <c r="J1749">
        <v>1</v>
      </c>
      <c r="K1749">
        <v>2020</v>
      </c>
      <c r="L1749" s="1090">
        <v>2</v>
      </c>
      <c r="M1749" s="1090">
        <v>2</v>
      </c>
      <c r="N1749" t="s">
        <v>2419</v>
      </c>
      <c r="O1749">
        <v>13</v>
      </c>
      <c r="P1749">
        <v>0</v>
      </c>
      <c r="Q1749">
        <v>0</v>
      </c>
      <c r="R1749">
        <v>0</v>
      </c>
      <c r="S1749">
        <v>14931.82</v>
      </c>
      <c r="T1749">
        <v>14931.82</v>
      </c>
      <c r="U1749" s="1091">
        <v>0</v>
      </c>
      <c r="V1749" s="1091">
        <v>0</v>
      </c>
    </row>
    <row r="1750" spans="1:22" x14ac:dyDescent="0.25">
      <c r="A1750">
        <v>4088200100</v>
      </c>
      <c r="B1750" s="1087">
        <v>2</v>
      </c>
      <c r="C1750" s="1087">
        <v>5</v>
      </c>
      <c r="D1750" s="1088">
        <v>2</v>
      </c>
      <c r="E1750" s="1087" t="s">
        <v>2418</v>
      </c>
      <c r="F1750" s="1087">
        <v>287</v>
      </c>
      <c r="G1750" s="1087" t="s">
        <v>711</v>
      </c>
      <c r="H1750" s="1089">
        <v>1</v>
      </c>
      <c r="I1750">
        <v>29601</v>
      </c>
      <c r="J1750">
        <v>1</v>
      </c>
      <c r="K1750">
        <v>2020</v>
      </c>
      <c r="L1750" s="1090">
        <v>2</v>
      </c>
      <c r="M1750" s="1090">
        <v>2</v>
      </c>
      <c r="N1750" t="s">
        <v>2419</v>
      </c>
      <c r="O1750">
        <v>13</v>
      </c>
      <c r="P1750">
        <v>0</v>
      </c>
      <c r="Q1750">
        <v>14950</v>
      </c>
      <c r="R1750">
        <v>14950</v>
      </c>
      <c r="S1750">
        <v>0</v>
      </c>
      <c r="T1750">
        <v>0</v>
      </c>
      <c r="U1750" s="1091">
        <v>0</v>
      </c>
      <c r="V1750" s="1091">
        <v>0</v>
      </c>
    </row>
    <row r="1751" spans="1:22" x14ac:dyDescent="0.25">
      <c r="A1751">
        <v>4088200100</v>
      </c>
      <c r="B1751" s="1087">
        <v>2</v>
      </c>
      <c r="C1751" s="1087">
        <v>5</v>
      </c>
      <c r="D1751" s="1088">
        <v>2</v>
      </c>
      <c r="E1751" s="1087" t="s">
        <v>2418</v>
      </c>
      <c r="F1751" s="1087">
        <v>287</v>
      </c>
      <c r="G1751" s="1087" t="s">
        <v>711</v>
      </c>
      <c r="H1751" s="1089">
        <v>1</v>
      </c>
      <c r="I1751">
        <v>31101</v>
      </c>
      <c r="J1751">
        <v>1</v>
      </c>
      <c r="K1751">
        <v>2020</v>
      </c>
      <c r="L1751" s="1090">
        <v>2</v>
      </c>
      <c r="M1751" s="1090">
        <v>2</v>
      </c>
      <c r="N1751" t="s">
        <v>2419</v>
      </c>
      <c r="O1751">
        <v>13</v>
      </c>
      <c r="P1751">
        <v>2593.91</v>
      </c>
      <c r="Q1751">
        <v>0</v>
      </c>
      <c r="R1751">
        <v>2593.91</v>
      </c>
      <c r="S1751">
        <v>2239</v>
      </c>
      <c r="T1751">
        <v>2239</v>
      </c>
      <c r="U1751" s="1091">
        <v>2239</v>
      </c>
      <c r="V1751" s="1091">
        <v>2239</v>
      </c>
    </row>
    <row r="1752" spans="1:22" x14ac:dyDescent="0.25">
      <c r="A1752">
        <v>4088200100</v>
      </c>
      <c r="B1752" s="1087">
        <v>2</v>
      </c>
      <c r="C1752" s="1087">
        <v>5</v>
      </c>
      <c r="D1752" s="1088">
        <v>2</v>
      </c>
      <c r="E1752" s="1087" t="s">
        <v>2418</v>
      </c>
      <c r="F1752" s="1087">
        <v>287</v>
      </c>
      <c r="G1752" s="1087" t="s">
        <v>711</v>
      </c>
      <c r="H1752" s="1089">
        <v>1</v>
      </c>
      <c r="I1752">
        <v>31101</v>
      </c>
      <c r="J1752">
        <v>1</v>
      </c>
      <c r="K1752">
        <v>2020</v>
      </c>
      <c r="L1752" s="1090">
        <v>2</v>
      </c>
      <c r="M1752" s="1090">
        <v>2</v>
      </c>
      <c r="N1752" t="s">
        <v>2419</v>
      </c>
      <c r="O1752">
        <v>13</v>
      </c>
      <c r="P1752">
        <v>138218.45000000001</v>
      </c>
      <c r="Q1752">
        <v>0</v>
      </c>
      <c r="R1752">
        <v>138218.45000000001</v>
      </c>
      <c r="S1752">
        <v>106910</v>
      </c>
      <c r="T1752">
        <v>106910</v>
      </c>
      <c r="U1752" s="1091">
        <v>106910</v>
      </c>
      <c r="V1752" s="1091">
        <v>106910</v>
      </c>
    </row>
    <row r="1753" spans="1:22" x14ac:dyDescent="0.25">
      <c r="A1753">
        <v>4088200100</v>
      </c>
      <c r="B1753" s="1087">
        <v>2</v>
      </c>
      <c r="C1753" s="1087">
        <v>5</v>
      </c>
      <c r="D1753" s="1088">
        <v>2</v>
      </c>
      <c r="E1753" s="1087" t="s">
        <v>2418</v>
      </c>
      <c r="F1753" s="1087">
        <v>287</v>
      </c>
      <c r="G1753" s="1087" t="s">
        <v>711</v>
      </c>
      <c r="H1753" s="1089">
        <v>1</v>
      </c>
      <c r="I1753">
        <v>31301</v>
      </c>
      <c r="J1753">
        <v>1</v>
      </c>
      <c r="K1753">
        <v>2020</v>
      </c>
      <c r="L1753" s="1090">
        <v>2</v>
      </c>
      <c r="M1753" s="1090">
        <v>2</v>
      </c>
      <c r="N1753" t="s">
        <v>2419</v>
      </c>
      <c r="O1753">
        <v>13</v>
      </c>
      <c r="P1753">
        <v>50000</v>
      </c>
      <c r="Q1753">
        <v>0</v>
      </c>
      <c r="R1753">
        <v>50000</v>
      </c>
      <c r="S1753">
        <v>22227</v>
      </c>
      <c r="T1753">
        <v>22227</v>
      </c>
      <c r="U1753" s="1091">
        <v>22227</v>
      </c>
      <c r="V1753" s="1091">
        <v>22227</v>
      </c>
    </row>
    <row r="1754" spans="1:22" x14ac:dyDescent="0.25">
      <c r="A1754">
        <v>4088200100</v>
      </c>
      <c r="B1754" s="1087">
        <v>2</v>
      </c>
      <c r="C1754" s="1087">
        <v>5</v>
      </c>
      <c r="D1754" s="1088">
        <v>2</v>
      </c>
      <c r="E1754" s="1087" t="s">
        <v>2418</v>
      </c>
      <c r="F1754" s="1087">
        <v>287</v>
      </c>
      <c r="G1754" s="1087" t="s">
        <v>711</v>
      </c>
      <c r="H1754" s="1089">
        <v>1</v>
      </c>
      <c r="I1754">
        <v>31301</v>
      </c>
      <c r="J1754">
        <v>1</v>
      </c>
      <c r="K1754">
        <v>2020</v>
      </c>
      <c r="L1754" s="1090">
        <v>2</v>
      </c>
      <c r="M1754" s="1090">
        <v>2</v>
      </c>
      <c r="N1754" t="s">
        <v>2419</v>
      </c>
      <c r="O1754">
        <v>13</v>
      </c>
      <c r="P1754">
        <v>8000</v>
      </c>
      <c r="Q1754">
        <v>0</v>
      </c>
      <c r="R1754">
        <v>8000</v>
      </c>
      <c r="S1754">
        <v>1602</v>
      </c>
      <c r="T1754">
        <v>1602</v>
      </c>
      <c r="U1754" s="1091">
        <v>1602</v>
      </c>
      <c r="V1754" s="1091">
        <v>1602</v>
      </c>
    </row>
    <row r="1755" spans="1:22" x14ac:dyDescent="0.25">
      <c r="A1755">
        <v>4088200100</v>
      </c>
      <c r="B1755" s="1087">
        <v>2</v>
      </c>
      <c r="C1755" s="1087">
        <v>5</v>
      </c>
      <c r="D1755" s="1088">
        <v>2</v>
      </c>
      <c r="E1755" s="1087" t="s">
        <v>2418</v>
      </c>
      <c r="F1755" s="1087">
        <v>287</v>
      </c>
      <c r="G1755" s="1087" t="s">
        <v>711</v>
      </c>
      <c r="H1755" s="1089">
        <v>1</v>
      </c>
      <c r="I1755">
        <v>31401</v>
      </c>
      <c r="J1755">
        <v>1</v>
      </c>
      <c r="K1755">
        <v>2020</v>
      </c>
      <c r="L1755" s="1090">
        <v>2</v>
      </c>
      <c r="M1755" s="1090">
        <v>2</v>
      </c>
      <c r="N1755" t="s">
        <v>2419</v>
      </c>
      <c r="O1755">
        <v>13</v>
      </c>
      <c r="P1755">
        <v>7835.89</v>
      </c>
      <c r="Q1755">
        <v>0</v>
      </c>
      <c r="R1755">
        <v>7835.89</v>
      </c>
      <c r="S1755">
        <v>1797</v>
      </c>
      <c r="T1755">
        <v>1797</v>
      </c>
      <c r="U1755" s="1091">
        <v>1797</v>
      </c>
      <c r="V1755" s="1091">
        <v>1797</v>
      </c>
    </row>
    <row r="1756" spans="1:22" x14ac:dyDescent="0.25">
      <c r="A1756">
        <v>4088200100</v>
      </c>
      <c r="B1756" s="1087">
        <v>2</v>
      </c>
      <c r="C1756" s="1087">
        <v>5</v>
      </c>
      <c r="D1756" s="1088">
        <v>2</v>
      </c>
      <c r="E1756" s="1087" t="s">
        <v>2418</v>
      </c>
      <c r="F1756" s="1087">
        <v>287</v>
      </c>
      <c r="G1756" s="1087" t="s">
        <v>711</v>
      </c>
      <c r="H1756" s="1089">
        <v>1</v>
      </c>
      <c r="I1756">
        <v>31401</v>
      </c>
      <c r="J1756">
        <v>1</v>
      </c>
      <c r="K1756">
        <v>2020</v>
      </c>
      <c r="L1756" s="1090">
        <v>2</v>
      </c>
      <c r="M1756" s="1090">
        <v>2</v>
      </c>
      <c r="N1756" t="s">
        <v>2419</v>
      </c>
      <c r="O1756">
        <v>13</v>
      </c>
      <c r="P1756">
        <v>77399.03</v>
      </c>
      <c r="Q1756">
        <v>88848.15</v>
      </c>
      <c r="R1756">
        <v>166247.18</v>
      </c>
      <c r="S1756">
        <v>165836.13</v>
      </c>
      <c r="T1756">
        <v>165836.13</v>
      </c>
      <c r="U1756" s="1091">
        <v>165836.13</v>
      </c>
      <c r="V1756" s="1091">
        <v>165836.13</v>
      </c>
    </row>
    <row r="1757" spans="1:22" x14ac:dyDescent="0.25">
      <c r="A1757">
        <v>4088200100</v>
      </c>
      <c r="B1757" s="1087">
        <v>2</v>
      </c>
      <c r="C1757" s="1087">
        <v>5</v>
      </c>
      <c r="D1757" s="1088">
        <v>2</v>
      </c>
      <c r="E1757" s="1087" t="s">
        <v>2418</v>
      </c>
      <c r="F1757" s="1087">
        <v>287</v>
      </c>
      <c r="G1757" s="1087" t="s">
        <v>711</v>
      </c>
      <c r="H1757" s="1089">
        <v>1</v>
      </c>
      <c r="I1757">
        <v>31701</v>
      </c>
      <c r="J1757">
        <v>1</v>
      </c>
      <c r="K1757">
        <v>2020</v>
      </c>
      <c r="L1757" s="1090">
        <v>2</v>
      </c>
      <c r="M1757" s="1090">
        <v>2</v>
      </c>
      <c r="N1757" t="s">
        <v>2419</v>
      </c>
      <c r="O1757">
        <v>13</v>
      </c>
      <c r="P1757">
        <v>0</v>
      </c>
      <c r="Q1757">
        <v>0</v>
      </c>
      <c r="R1757">
        <v>0</v>
      </c>
      <c r="S1757">
        <v>0</v>
      </c>
      <c r="T1757">
        <v>0</v>
      </c>
      <c r="U1757" s="1091">
        <v>0</v>
      </c>
      <c r="V1757" s="1091">
        <v>3032.85</v>
      </c>
    </row>
    <row r="1758" spans="1:22" x14ac:dyDescent="0.25">
      <c r="A1758">
        <v>4088200100</v>
      </c>
      <c r="B1758" s="1087">
        <v>2</v>
      </c>
      <c r="C1758" s="1087">
        <v>5</v>
      </c>
      <c r="D1758" s="1088">
        <v>2</v>
      </c>
      <c r="E1758" s="1087" t="s">
        <v>2418</v>
      </c>
      <c r="F1758" s="1087">
        <v>287</v>
      </c>
      <c r="G1758" s="1087" t="s">
        <v>711</v>
      </c>
      <c r="H1758" s="1089">
        <v>1</v>
      </c>
      <c r="I1758">
        <v>31701</v>
      </c>
      <c r="J1758">
        <v>1</v>
      </c>
      <c r="K1758">
        <v>2020</v>
      </c>
      <c r="L1758" s="1090">
        <v>2</v>
      </c>
      <c r="M1758" s="1090">
        <v>2</v>
      </c>
      <c r="N1758" t="s">
        <v>2419</v>
      </c>
      <c r="O1758">
        <v>13</v>
      </c>
      <c r="P1758">
        <v>0</v>
      </c>
      <c r="Q1758">
        <v>0</v>
      </c>
      <c r="R1758">
        <v>0</v>
      </c>
      <c r="S1758">
        <v>0</v>
      </c>
      <c r="T1758">
        <v>0</v>
      </c>
      <c r="U1758" s="1091">
        <v>3032.85</v>
      </c>
      <c r="V1758" s="1091">
        <v>0</v>
      </c>
    </row>
    <row r="1759" spans="1:22" x14ac:dyDescent="0.25">
      <c r="A1759">
        <v>4088200100</v>
      </c>
      <c r="B1759" s="1087">
        <v>2</v>
      </c>
      <c r="C1759" s="1087">
        <v>5</v>
      </c>
      <c r="D1759" s="1088">
        <v>2</v>
      </c>
      <c r="E1759" s="1087" t="s">
        <v>2418</v>
      </c>
      <c r="F1759" s="1087">
        <v>287</v>
      </c>
      <c r="G1759" s="1087" t="s">
        <v>711</v>
      </c>
      <c r="H1759" s="1089">
        <v>1</v>
      </c>
      <c r="I1759">
        <v>31701</v>
      </c>
      <c r="J1759">
        <v>1</v>
      </c>
      <c r="K1759">
        <v>2020</v>
      </c>
      <c r="L1759" s="1090">
        <v>2</v>
      </c>
      <c r="M1759" s="1090">
        <v>2</v>
      </c>
      <c r="N1759" t="s">
        <v>2419</v>
      </c>
      <c r="O1759">
        <v>13</v>
      </c>
      <c r="P1759">
        <v>0</v>
      </c>
      <c r="Q1759">
        <v>0</v>
      </c>
      <c r="R1759">
        <v>0</v>
      </c>
      <c r="S1759">
        <v>3032.85</v>
      </c>
      <c r="T1759">
        <v>3032.85</v>
      </c>
      <c r="U1759" s="1091">
        <v>0</v>
      </c>
      <c r="V1759" s="1091">
        <v>0</v>
      </c>
    </row>
    <row r="1760" spans="1:22" x14ac:dyDescent="0.25">
      <c r="A1760">
        <v>4088200100</v>
      </c>
      <c r="B1760" s="1087">
        <v>2</v>
      </c>
      <c r="C1760" s="1087">
        <v>5</v>
      </c>
      <c r="D1760" s="1088">
        <v>2</v>
      </c>
      <c r="E1760" s="1087" t="s">
        <v>2418</v>
      </c>
      <c r="F1760" s="1087">
        <v>287</v>
      </c>
      <c r="G1760" s="1087" t="s">
        <v>711</v>
      </c>
      <c r="H1760" s="1089">
        <v>1</v>
      </c>
      <c r="I1760">
        <v>31701</v>
      </c>
      <c r="J1760">
        <v>1</v>
      </c>
      <c r="K1760">
        <v>2020</v>
      </c>
      <c r="L1760" s="1090">
        <v>2</v>
      </c>
      <c r="M1760" s="1090">
        <v>2</v>
      </c>
      <c r="N1760" t="s">
        <v>2419</v>
      </c>
      <c r="O1760">
        <v>13</v>
      </c>
      <c r="P1760">
        <v>0</v>
      </c>
      <c r="Q1760">
        <v>3228</v>
      </c>
      <c r="R1760">
        <v>3228</v>
      </c>
      <c r="S1760">
        <v>0</v>
      </c>
      <c r="T1760">
        <v>0</v>
      </c>
      <c r="U1760" s="1091">
        <v>0</v>
      </c>
      <c r="V1760" s="1091">
        <v>0</v>
      </c>
    </row>
    <row r="1761" spans="1:22" x14ac:dyDescent="0.25">
      <c r="A1761">
        <v>4088200100</v>
      </c>
      <c r="B1761" s="1087">
        <v>2</v>
      </c>
      <c r="C1761" s="1087">
        <v>5</v>
      </c>
      <c r="D1761" s="1088">
        <v>2</v>
      </c>
      <c r="E1761" s="1087" t="s">
        <v>2418</v>
      </c>
      <c r="F1761" s="1087">
        <v>287</v>
      </c>
      <c r="G1761" s="1087" t="s">
        <v>711</v>
      </c>
      <c r="H1761" s="1089">
        <v>1</v>
      </c>
      <c r="I1761">
        <v>31701</v>
      </c>
      <c r="J1761">
        <v>1</v>
      </c>
      <c r="K1761">
        <v>2020</v>
      </c>
      <c r="L1761" s="1090">
        <v>2</v>
      </c>
      <c r="M1761" s="1090">
        <v>2</v>
      </c>
      <c r="N1761" t="s">
        <v>2419</v>
      </c>
      <c r="O1761">
        <v>13</v>
      </c>
      <c r="P1761">
        <v>0</v>
      </c>
      <c r="Q1761">
        <v>0</v>
      </c>
      <c r="R1761">
        <v>0</v>
      </c>
      <c r="S1761">
        <v>0</v>
      </c>
      <c r="T1761">
        <v>0</v>
      </c>
      <c r="U1761" s="1091">
        <v>0</v>
      </c>
      <c r="V1761" s="1091">
        <v>0</v>
      </c>
    </row>
    <row r="1762" spans="1:22" x14ac:dyDescent="0.25">
      <c r="A1762">
        <v>4088200100</v>
      </c>
      <c r="B1762" s="1087">
        <v>2</v>
      </c>
      <c r="C1762" s="1087">
        <v>5</v>
      </c>
      <c r="D1762" s="1088">
        <v>2</v>
      </c>
      <c r="E1762" s="1087" t="s">
        <v>2418</v>
      </c>
      <c r="F1762" s="1087">
        <v>287</v>
      </c>
      <c r="G1762" s="1087" t="s">
        <v>711</v>
      </c>
      <c r="H1762" s="1089">
        <v>1</v>
      </c>
      <c r="I1762">
        <v>31701</v>
      </c>
      <c r="J1762">
        <v>1</v>
      </c>
      <c r="K1762">
        <v>2020</v>
      </c>
      <c r="L1762" s="1090">
        <v>2</v>
      </c>
      <c r="M1762" s="1090">
        <v>2</v>
      </c>
      <c r="N1762" t="s">
        <v>2419</v>
      </c>
      <c r="O1762">
        <v>13</v>
      </c>
      <c r="P1762">
        <v>0</v>
      </c>
      <c r="Q1762">
        <v>0</v>
      </c>
      <c r="R1762">
        <v>0</v>
      </c>
      <c r="S1762">
        <v>0</v>
      </c>
      <c r="T1762">
        <v>0</v>
      </c>
      <c r="U1762" s="1091">
        <v>0</v>
      </c>
      <c r="V1762" s="1091">
        <v>0</v>
      </c>
    </row>
    <row r="1763" spans="1:22" x14ac:dyDescent="0.25">
      <c r="A1763">
        <v>4088200100</v>
      </c>
      <c r="B1763" s="1087">
        <v>2</v>
      </c>
      <c r="C1763" s="1087">
        <v>5</v>
      </c>
      <c r="D1763" s="1088">
        <v>2</v>
      </c>
      <c r="E1763" s="1087" t="s">
        <v>2418</v>
      </c>
      <c r="F1763" s="1087">
        <v>287</v>
      </c>
      <c r="G1763" s="1087" t="s">
        <v>711</v>
      </c>
      <c r="H1763" s="1089">
        <v>1</v>
      </c>
      <c r="I1763">
        <v>31701</v>
      </c>
      <c r="J1763">
        <v>1</v>
      </c>
      <c r="K1763">
        <v>2020</v>
      </c>
      <c r="L1763" s="1090">
        <v>2</v>
      </c>
      <c r="M1763" s="1090">
        <v>2</v>
      </c>
      <c r="N1763" t="s">
        <v>2419</v>
      </c>
      <c r="O1763">
        <v>13</v>
      </c>
      <c r="P1763">
        <v>0</v>
      </c>
      <c r="Q1763">
        <v>0</v>
      </c>
      <c r="R1763">
        <v>0</v>
      </c>
      <c r="S1763">
        <v>0</v>
      </c>
      <c r="T1763">
        <v>0</v>
      </c>
      <c r="U1763" s="1091">
        <v>0</v>
      </c>
      <c r="V1763" s="1091">
        <v>3545</v>
      </c>
    </row>
    <row r="1764" spans="1:22" x14ac:dyDescent="0.25">
      <c r="A1764">
        <v>4088200100</v>
      </c>
      <c r="B1764" s="1087">
        <v>2</v>
      </c>
      <c r="C1764" s="1087">
        <v>5</v>
      </c>
      <c r="D1764" s="1088">
        <v>2</v>
      </c>
      <c r="E1764" s="1087" t="s">
        <v>2418</v>
      </c>
      <c r="F1764" s="1087">
        <v>287</v>
      </c>
      <c r="G1764" s="1087" t="s">
        <v>711</v>
      </c>
      <c r="H1764" s="1089">
        <v>1</v>
      </c>
      <c r="I1764">
        <v>31701</v>
      </c>
      <c r="J1764">
        <v>1</v>
      </c>
      <c r="K1764">
        <v>2020</v>
      </c>
      <c r="L1764" s="1090">
        <v>2</v>
      </c>
      <c r="M1764" s="1090">
        <v>2</v>
      </c>
      <c r="N1764" t="s">
        <v>2419</v>
      </c>
      <c r="O1764">
        <v>13</v>
      </c>
      <c r="P1764">
        <v>0</v>
      </c>
      <c r="Q1764">
        <v>0</v>
      </c>
      <c r="R1764">
        <v>0</v>
      </c>
      <c r="S1764">
        <v>0</v>
      </c>
      <c r="T1764">
        <v>0</v>
      </c>
      <c r="U1764" s="1091">
        <v>3545</v>
      </c>
      <c r="V1764" s="1091">
        <v>0</v>
      </c>
    </row>
    <row r="1765" spans="1:22" x14ac:dyDescent="0.25">
      <c r="A1765">
        <v>4088200100</v>
      </c>
      <c r="B1765" s="1087">
        <v>2</v>
      </c>
      <c r="C1765" s="1087">
        <v>5</v>
      </c>
      <c r="D1765" s="1088">
        <v>2</v>
      </c>
      <c r="E1765" s="1087" t="s">
        <v>2418</v>
      </c>
      <c r="F1765" s="1087">
        <v>287</v>
      </c>
      <c r="G1765" s="1087" t="s">
        <v>711</v>
      </c>
      <c r="H1765" s="1089">
        <v>1</v>
      </c>
      <c r="I1765">
        <v>31701</v>
      </c>
      <c r="J1765">
        <v>1</v>
      </c>
      <c r="K1765">
        <v>2020</v>
      </c>
      <c r="L1765" s="1090">
        <v>2</v>
      </c>
      <c r="M1765" s="1090">
        <v>2</v>
      </c>
      <c r="N1765" t="s">
        <v>2419</v>
      </c>
      <c r="O1765">
        <v>13</v>
      </c>
      <c r="P1765">
        <v>0</v>
      </c>
      <c r="Q1765">
        <v>0</v>
      </c>
      <c r="R1765">
        <v>0</v>
      </c>
      <c r="S1765">
        <v>0</v>
      </c>
      <c r="T1765">
        <v>0</v>
      </c>
      <c r="U1765" s="1091">
        <v>0</v>
      </c>
      <c r="V1765" s="1091">
        <v>0</v>
      </c>
    </row>
    <row r="1766" spans="1:22" x14ac:dyDescent="0.25">
      <c r="A1766">
        <v>4088200100</v>
      </c>
      <c r="B1766" s="1087">
        <v>2</v>
      </c>
      <c r="C1766" s="1087">
        <v>5</v>
      </c>
      <c r="D1766" s="1088">
        <v>2</v>
      </c>
      <c r="E1766" s="1087" t="s">
        <v>2418</v>
      </c>
      <c r="F1766" s="1087">
        <v>287</v>
      </c>
      <c r="G1766" s="1087" t="s">
        <v>711</v>
      </c>
      <c r="H1766" s="1089">
        <v>1</v>
      </c>
      <c r="I1766">
        <v>31701</v>
      </c>
      <c r="J1766">
        <v>1</v>
      </c>
      <c r="K1766">
        <v>2020</v>
      </c>
      <c r="L1766" s="1090">
        <v>2</v>
      </c>
      <c r="M1766" s="1090">
        <v>2</v>
      </c>
      <c r="N1766" t="s">
        <v>2419</v>
      </c>
      <c r="O1766">
        <v>13</v>
      </c>
      <c r="P1766">
        <v>0</v>
      </c>
      <c r="Q1766">
        <v>0</v>
      </c>
      <c r="R1766">
        <v>0</v>
      </c>
      <c r="S1766">
        <v>0</v>
      </c>
      <c r="T1766">
        <v>0</v>
      </c>
      <c r="U1766" s="1091">
        <v>0</v>
      </c>
      <c r="V1766" s="1091">
        <v>0</v>
      </c>
    </row>
    <row r="1767" spans="1:22" x14ac:dyDescent="0.25">
      <c r="A1767">
        <v>4088200100</v>
      </c>
      <c r="B1767" s="1087">
        <v>2</v>
      </c>
      <c r="C1767" s="1087">
        <v>5</v>
      </c>
      <c r="D1767" s="1088">
        <v>2</v>
      </c>
      <c r="E1767" s="1087" t="s">
        <v>2418</v>
      </c>
      <c r="F1767" s="1087">
        <v>287</v>
      </c>
      <c r="G1767" s="1087" t="s">
        <v>711</v>
      </c>
      <c r="H1767" s="1089">
        <v>1</v>
      </c>
      <c r="I1767">
        <v>31701</v>
      </c>
      <c r="J1767">
        <v>1</v>
      </c>
      <c r="K1767">
        <v>2020</v>
      </c>
      <c r="L1767" s="1090">
        <v>2</v>
      </c>
      <c r="M1767" s="1090">
        <v>2</v>
      </c>
      <c r="N1767" t="s">
        <v>2419</v>
      </c>
      <c r="O1767">
        <v>13</v>
      </c>
      <c r="P1767">
        <v>0</v>
      </c>
      <c r="Q1767">
        <v>0</v>
      </c>
      <c r="R1767">
        <v>0</v>
      </c>
      <c r="S1767">
        <v>3545</v>
      </c>
      <c r="T1767">
        <v>3545</v>
      </c>
      <c r="U1767" s="1091">
        <v>0</v>
      </c>
      <c r="V1767" s="1091">
        <v>0</v>
      </c>
    </row>
    <row r="1768" spans="1:22" x14ac:dyDescent="0.25">
      <c r="A1768">
        <v>4088200100</v>
      </c>
      <c r="B1768" s="1087">
        <v>2</v>
      </c>
      <c r="C1768" s="1087">
        <v>5</v>
      </c>
      <c r="D1768" s="1088">
        <v>2</v>
      </c>
      <c r="E1768" s="1087" t="s">
        <v>2418</v>
      </c>
      <c r="F1768" s="1087">
        <v>287</v>
      </c>
      <c r="G1768" s="1087" t="s">
        <v>711</v>
      </c>
      <c r="H1768" s="1089">
        <v>1</v>
      </c>
      <c r="I1768">
        <v>31701</v>
      </c>
      <c r="J1768">
        <v>1</v>
      </c>
      <c r="K1768">
        <v>2020</v>
      </c>
      <c r="L1768" s="1090">
        <v>2</v>
      </c>
      <c r="M1768" s="1090">
        <v>2</v>
      </c>
      <c r="N1768" t="s">
        <v>2419</v>
      </c>
      <c r="O1768">
        <v>13</v>
      </c>
      <c r="P1768">
        <v>0</v>
      </c>
      <c r="Q1768">
        <v>4001</v>
      </c>
      <c r="R1768">
        <v>4001</v>
      </c>
      <c r="S1768">
        <v>0</v>
      </c>
      <c r="T1768">
        <v>0</v>
      </c>
      <c r="U1768" s="1091">
        <v>0</v>
      </c>
      <c r="V1768" s="1091">
        <v>0</v>
      </c>
    </row>
    <row r="1769" spans="1:22" x14ac:dyDescent="0.25">
      <c r="A1769">
        <v>4088200100</v>
      </c>
      <c r="B1769" s="1087">
        <v>2</v>
      </c>
      <c r="C1769" s="1087">
        <v>5</v>
      </c>
      <c r="D1769" s="1088">
        <v>2</v>
      </c>
      <c r="E1769" s="1087" t="s">
        <v>2418</v>
      </c>
      <c r="F1769" s="1087">
        <v>287</v>
      </c>
      <c r="G1769" s="1087" t="s">
        <v>711</v>
      </c>
      <c r="H1769" s="1089">
        <v>1</v>
      </c>
      <c r="I1769">
        <v>31801</v>
      </c>
      <c r="J1769">
        <v>1</v>
      </c>
      <c r="K1769">
        <v>2020</v>
      </c>
      <c r="L1769" s="1090">
        <v>2</v>
      </c>
      <c r="M1769" s="1090">
        <v>2</v>
      </c>
      <c r="N1769" t="s">
        <v>2419</v>
      </c>
      <c r="O1769">
        <v>13</v>
      </c>
      <c r="P1769">
        <v>154200.22</v>
      </c>
      <c r="Q1769">
        <v>-3280</v>
      </c>
      <c r="R1769">
        <v>150920.22</v>
      </c>
      <c r="S1769">
        <v>41524.720000000001</v>
      </c>
      <c r="T1769">
        <v>41524.720000000001</v>
      </c>
      <c r="U1769" s="1091">
        <v>41524.720000000001</v>
      </c>
      <c r="V1769" s="1091">
        <v>41524.720000000001</v>
      </c>
    </row>
    <row r="1770" spans="1:22" x14ac:dyDescent="0.25">
      <c r="A1770">
        <v>4088200100</v>
      </c>
      <c r="B1770" s="1087">
        <v>2</v>
      </c>
      <c r="C1770" s="1087">
        <v>5</v>
      </c>
      <c r="D1770" s="1088">
        <v>2</v>
      </c>
      <c r="E1770" s="1087" t="s">
        <v>2418</v>
      </c>
      <c r="F1770" s="1087">
        <v>287</v>
      </c>
      <c r="G1770" s="1087" t="s">
        <v>711</v>
      </c>
      <c r="H1770" s="1089">
        <v>1</v>
      </c>
      <c r="I1770">
        <v>31801</v>
      </c>
      <c r="J1770">
        <v>1</v>
      </c>
      <c r="K1770">
        <v>2020</v>
      </c>
      <c r="L1770" s="1090">
        <v>2</v>
      </c>
      <c r="M1770" s="1090">
        <v>2</v>
      </c>
      <c r="N1770" t="s">
        <v>2419</v>
      </c>
      <c r="O1770">
        <v>13</v>
      </c>
      <c r="P1770">
        <v>335.82</v>
      </c>
      <c r="Q1770">
        <v>3080</v>
      </c>
      <c r="R1770">
        <v>3415.82</v>
      </c>
      <c r="S1770">
        <v>3075.93</v>
      </c>
      <c r="T1770">
        <v>3075.93</v>
      </c>
      <c r="U1770" s="1091">
        <v>3075.93</v>
      </c>
      <c r="V1770" s="1091">
        <v>3075.93</v>
      </c>
    </row>
    <row r="1771" spans="1:22" x14ac:dyDescent="0.25">
      <c r="A1771">
        <v>4088200100</v>
      </c>
      <c r="B1771" s="1087">
        <v>2</v>
      </c>
      <c r="C1771" s="1087">
        <v>5</v>
      </c>
      <c r="D1771" s="1088">
        <v>2</v>
      </c>
      <c r="E1771" s="1087" t="s">
        <v>2418</v>
      </c>
      <c r="F1771" s="1087">
        <v>287</v>
      </c>
      <c r="G1771" s="1087" t="s">
        <v>711</v>
      </c>
      <c r="H1771" s="1089">
        <v>1</v>
      </c>
      <c r="I1771">
        <v>32201</v>
      </c>
      <c r="J1771">
        <v>1</v>
      </c>
      <c r="K1771">
        <v>2020</v>
      </c>
      <c r="L1771" s="1090">
        <v>2</v>
      </c>
      <c r="M1771" s="1090">
        <v>2</v>
      </c>
      <c r="N1771" t="s">
        <v>2419</v>
      </c>
      <c r="O1771">
        <v>13</v>
      </c>
      <c r="P1771">
        <v>671738.19</v>
      </c>
      <c r="Q1771">
        <v>0</v>
      </c>
      <c r="R1771">
        <v>671738.19</v>
      </c>
      <c r="S1771">
        <v>409308.82</v>
      </c>
      <c r="T1771">
        <v>409308.82</v>
      </c>
      <c r="U1771" s="1091">
        <v>409308.82</v>
      </c>
      <c r="V1771" s="1091">
        <v>409308.82</v>
      </c>
    </row>
    <row r="1772" spans="1:22" x14ac:dyDescent="0.25">
      <c r="A1772">
        <v>4088200100</v>
      </c>
      <c r="B1772" s="1087">
        <v>2</v>
      </c>
      <c r="C1772" s="1087">
        <v>5</v>
      </c>
      <c r="D1772" s="1088">
        <v>2</v>
      </c>
      <c r="E1772" s="1087" t="s">
        <v>2418</v>
      </c>
      <c r="F1772" s="1087">
        <v>287</v>
      </c>
      <c r="G1772" s="1087" t="s">
        <v>711</v>
      </c>
      <c r="H1772" s="1089">
        <v>1</v>
      </c>
      <c r="I1772">
        <v>32302</v>
      </c>
      <c r="J1772">
        <v>1</v>
      </c>
      <c r="K1772">
        <v>2020</v>
      </c>
      <c r="L1772" s="1090">
        <v>2</v>
      </c>
      <c r="M1772" s="1090">
        <v>2</v>
      </c>
      <c r="N1772" t="s">
        <v>2419</v>
      </c>
      <c r="O1772">
        <v>13</v>
      </c>
      <c r="P1772">
        <v>34653.1</v>
      </c>
      <c r="Q1772">
        <v>0</v>
      </c>
      <c r="R1772">
        <v>34653.1</v>
      </c>
      <c r="S1772">
        <v>31287.29</v>
      </c>
      <c r="T1772">
        <v>31287.29</v>
      </c>
      <c r="U1772" s="1091">
        <v>31287.29</v>
      </c>
      <c r="V1772" s="1091">
        <v>31287.29</v>
      </c>
    </row>
    <row r="1773" spans="1:22" x14ac:dyDescent="0.25">
      <c r="A1773">
        <v>4088200100</v>
      </c>
      <c r="B1773" s="1087">
        <v>2</v>
      </c>
      <c r="C1773" s="1087">
        <v>5</v>
      </c>
      <c r="D1773" s="1088">
        <v>2</v>
      </c>
      <c r="E1773" s="1087" t="s">
        <v>2418</v>
      </c>
      <c r="F1773" s="1087">
        <v>287</v>
      </c>
      <c r="G1773" s="1087" t="s">
        <v>711</v>
      </c>
      <c r="H1773" s="1089">
        <v>1</v>
      </c>
      <c r="I1773">
        <v>32302</v>
      </c>
      <c r="J1773">
        <v>1</v>
      </c>
      <c r="K1773">
        <v>2020</v>
      </c>
      <c r="L1773" s="1090">
        <v>1</v>
      </c>
      <c r="M1773" s="1090">
        <v>1</v>
      </c>
      <c r="N1773" t="s">
        <v>2421</v>
      </c>
      <c r="O1773">
        <v>13</v>
      </c>
      <c r="P1773">
        <v>11954.42</v>
      </c>
      <c r="Q1773">
        <v>0</v>
      </c>
      <c r="R1773">
        <v>11954.42</v>
      </c>
      <c r="S1773">
        <v>7295.84</v>
      </c>
      <c r="T1773">
        <v>7295.84</v>
      </c>
      <c r="U1773" s="1091">
        <v>7295.84</v>
      </c>
      <c r="V1773" s="1091">
        <v>7295.84</v>
      </c>
    </row>
    <row r="1774" spans="1:22" x14ac:dyDescent="0.25">
      <c r="A1774">
        <v>4088200100</v>
      </c>
      <c r="B1774" s="1087">
        <v>2</v>
      </c>
      <c r="C1774" s="1087">
        <v>5</v>
      </c>
      <c r="D1774" s="1088">
        <v>2</v>
      </c>
      <c r="E1774" s="1087" t="s">
        <v>2418</v>
      </c>
      <c r="F1774" s="1087">
        <v>287</v>
      </c>
      <c r="G1774" s="1087" t="s">
        <v>711</v>
      </c>
      <c r="H1774" s="1089">
        <v>1</v>
      </c>
      <c r="I1774">
        <v>32501</v>
      </c>
      <c r="J1774">
        <v>1</v>
      </c>
      <c r="K1774">
        <v>2020</v>
      </c>
      <c r="L1774" s="1090">
        <v>2</v>
      </c>
      <c r="M1774" s="1090">
        <v>2</v>
      </c>
      <c r="N1774" t="s">
        <v>2419</v>
      </c>
      <c r="O1774">
        <v>13</v>
      </c>
      <c r="P1774">
        <v>0</v>
      </c>
      <c r="Q1774">
        <v>0</v>
      </c>
      <c r="R1774">
        <v>0</v>
      </c>
      <c r="S1774">
        <v>0</v>
      </c>
      <c r="T1774">
        <v>0</v>
      </c>
      <c r="U1774" s="1091">
        <v>0</v>
      </c>
      <c r="V1774" s="1091">
        <v>101417.04</v>
      </c>
    </row>
    <row r="1775" spans="1:22" x14ac:dyDescent="0.25">
      <c r="A1775">
        <v>4088200100</v>
      </c>
      <c r="B1775" s="1087">
        <v>2</v>
      </c>
      <c r="C1775" s="1087">
        <v>5</v>
      </c>
      <c r="D1775" s="1088">
        <v>2</v>
      </c>
      <c r="E1775" s="1087" t="s">
        <v>2418</v>
      </c>
      <c r="F1775" s="1087">
        <v>287</v>
      </c>
      <c r="G1775" s="1087" t="s">
        <v>711</v>
      </c>
      <c r="H1775" s="1089">
        <v>1</v>
      </c>
      <c r="I1775">
        <v>32501</v>
      </c>
      <c r="J1775">
        <v>1</v>
      </c>
      <c r="K1775">
        <v>2020</v>
      </c>
      <c r="L1775" s="1090">
        <v>2</v>
      </c>
      <c r="M1775" s="1090">
        <v>2</v>
      </c>
      <c r="N1775" t="s">
        <v>2419</v>
      </c>
      <c r="O1775">
        <v>13</v>
      </c>
      <c r="P1775">
        <v>0</v>
      </c>
      <c r="Q1775">
        <v>0</v>
      </c>
      <c r="R1775">
        <v>0</v>
      </c>
      <c r="S1775">
        <v>0</v>
      </c>
      <c r="T1775">
        <v>0</v>
      </c>
      <c r="U1775" s="1091">
        <v>101417.04</v>
      </c>
      <c r="V1775" s="1091">
        <v>0</v>
      </c>
    </row>
    <row r="1776" spans="1:22" x14ac:dyDescent="0.25">
      <c r="A1776">
        <v>4088200100</v>
      </c>
      <c r="B1776" s="1087">
        <v>2</v>
      </c>
      <c r="C1776" s="1087">
        <v>5</v>
      </c>
      <c r="D1776" s="1088">
        <v>2</v>
      </c>
      <c r="E1776" s="1087" t="s">
        <v>2418</v>
      </c>
      <c r="F1776" s="1087">
        <v>287</v>
      </c>
      <c r="G1776" s="1087" t="s">
        <v>711</v>
      </c>
      <c r="H1776" s="1089">
        <v>1</v>
      </c>
      <c r="I1776">
        <v>32501</v>
      </c>
      <c r="J1776">
        <v>1</v>
      </c>
      <c r="K1776">
        <v>2020</v>
      </c>
      <c r="L1776" s="1090">
        <v>2</v>
      </c>
      <c r="M1776" s="1090">
        <v>2</v>
      </c>
      <c r="N1776" t="s">
        <v>2419</v>
      </c>
      <c r="O1776">
        <v>13</v>
      </c>
      <c r="P1776">
        <v>0</v>
      </c>
      <c r="Q1776">
        <v>0</v>
      </c>
      <c r="R1776">
        <v>0</v>
      </c>
      <c r="S1776">
        <v>0</v>
      </c>
      <c r="T1776">
        <v>0</v>
      </c>
      <c r="U1776" s="1091">
        <v>0</v>
      </c>
      <c r="V1776" s="1091">
        <v>0</v>
      </c>
    </row>
    <row r="1777" spans="1:22" x14ac:dyDescent="0.25">
      <c r="A1777">
        <v>4088200100</v>
      </c>
      <c r="B1777" s="1087">
        <v>2</v>
      </c>
      <c r="C1777" s="1087">
        <v>5</v>
      </c>
      <c r="D1777" s="1088">
        <v>2</v>
      </c>
      <c r="E1777" s="1087" t="s">
        <v>2418</v>
      </c>
      <c r="F1777" s="1087">
        <v>287</v>
      </c>
      <c r="G1777" s="1087" t="s">
        <v>711</v>
      </c>
      <c r="H1777" s="1089">
        <v>1</v>
      </c>
      <c r="I1777">
        <v>32501</v>
      </c>
      <c r="J1777">
        <v>1</v>
      </c>
      <c r="K1777">
        <v>2020</v>
      </c>
      <c r="L1777" s="1090">
        <v>2</v>
      </c>
      <c r="M1777" s="1090">
        <v>2</v>
      </c>
      <c r="N1777" t="s">
        <v>2419</v>
      </c>
      <c r="O1777">
        <v>13</v>
      </c>
      <c r="P1777">
        <v>0</v>
      </c>
      <c r="Q1777">
        <v>0</v>
      </c>
      <c r="R1777">
        <v>0</v>
      </c>
      <c r="S1777">
        <v>0</v>
      </c>
      <c r="T1777">
        <v>0</v>
      </c>
      <c r="U1777" s="1091">
        <v>0</v>
      </c>
      <c r="V1777" s="1091">
        <v>0</v>
      </c>
    </row>
    <row r="1778" spans="1:22" x14ac:dyDescent="0.25">
      <c r="A1778">
        <v>4088200100</v>
      </c>
      <c r="B1778" s="1087">
        <v>2</v>
      </c>
      <c r="C1778" s="1087">
        <v>5</v>
      </c>
      <c r="D1778" s="1088">
        <v>2</v>
      </c>
      <c r="E1778" s="1087" t="s">
        <v>2418</v>
      </c>
      <c r="F1778" s="1087">
        <v>287</v>
      </c>
      <c r="G1778" s="1087" t="s">
        <v>711</v>
      </c>
      <c r="H1778" s="1089">
        <v>1</v>
      </c>
      <c r="I1778">
        <v>32501</v>
      </c>
      <c r="J1778">
        <v>1</v>
      </c>
      <c r="K1778">
        <v>2020</v>
      </c>
      <c r="L1778" s="1090">
        <v>2</v>
      </c>
      <c r="M1778" s="1090">
        <v>2</v>
      </c>
      <c r="N1778" t="s">
        <v>2419</v>
      </c>
      <c r="O1778">
        <v>13</v>
      </c>
      <c r="P1778">
        <v>0</v>
      </c>
      <c r="Q1778">
        <v>0</v>
      </c>
      <c r="R1778">
        <v>0</v>
      </c>
      <c r="S1778">
        <v>101417.04</v>
      </c>
      <c r="T1778">
        <v>101417.04</v>
      </c>
      <c r="U1778" s="1091">
        <v>0</v>
      </c>
      <c r="V1778" s="1091">
        <v>0</v>
      </c>
    </row>
    <row r="1779" spans="1:22" x14ac:dyDescent="0.25">
      <c r="A1779">
        <v>4088200100</v>
      </c>
      <c r="B1779" s="1087">
        <v>2</v>
      </c>
      <c r="C1779" s="1087">
        <v>5</v>
      </c>
      <c r="D1779" s="1088">
        <v>2</v>
      </c>
      <c r="E1779" s="1087" t="s">
        <v>2418</v>
      </c>
      <c r="F1779" s="1087">
        <v>287</v>
      </c>
      <c r="G1779" s="1087" t="s">
        <v>711</v>
      </c>
      <c r="H1779" s="1089">
        <v>1</v>
      </c>
      <c r="I1779">
        <v>32501</v>
      </c>
      <c r="J1779">
        <v>1</v>
      </c>
      <c r="K1779">
        <v>2020</v>
      </c>
      <c r="L1779" s="1090">
        <v>2</v>
      </c>
      <c r="M1779" s="1090">
        <v>2</v>
      </c>
      <c r="N1779" t="s">
        <v>2419</v>
      </c>
      <c r="O1779">
        <v>13</v>
      </c>
      <c r="P1779">
        <v>0</v>
      </c>
      <c r="Q1779">
        <v>103274.07</v>
      </c>
      <c r="R1779">
        <v>103274.07</v>
      </c>
      <c r="S1779">
        <v>0</v>
      </c>
      <c r="T1779">
        <v>0</v>
      </c>
      <c r="U1779" s="1091">
        <v>0</v>
      </c>
      <c r="V1779" s="1091">
        <v>0</v>
      </c>
    </row>
    <row r="1780" spans="1:22" x14ac:dyDescent="0.25">
      <c r="A1780">
        <v>4088200100</v>
      </c>
      <c r="B1780" s="1087">
        <v>2</v>
      </c>
      <c r="C1780" s="1087">
        <v>5</v>
      </c>
      <c r="D1780" s="1088">
        <v>2</v>
      </c>
      <c r="E1780" s="1087" t="s">
        <v>2418</v>
      </c>
      <c r="F1780" s="1087">
        <v>287</v>
      </c>
      <c r="G1780" s="1087" t="s">
        <v>711</v>
      </c>
      <c r="H1780" s="1089">
        <v>1</v>
      </c>
      <c r="I1780">
        <v>32501</v>
      </c>
      <c r="J1780">
        <v>1</v>
      </c>
      <c r="K1780">
        <v>2020</v>
      </c>
      <c r="L1780" s="1090">
        <v>1</v>
      </c>
      <c r="M1780" s="1090">
        <v>1</v>
      </c>
      <c r="N1780" t="s">
        <v>2421</v>
      </c>
      <c r="O1780">
        <v>13</v>
      </c>
      <c r="P1780">
        <v>0</v>
      </c>
      <c r="Q1780">
        <v>0</v>
      </c>
      <c r="R1780">
        <v>0</v>
      </c>
      <c r="S1780">
        <v>0</v>
      </c>
      <c r="T1780">
        <v>0</v>
      </c>
      <c r="U1780" s="1091">
        <v>0</v>
      </c>
      <c r="V1780" s="1091">
        <v>112682.96</v>
      </c>
    </row>
    <row r="1781" spans="1:22" x14ac:dyDescent="0.25">
      <c r="A1781">
        <v>4088200100</v>
      </c>
      <c r="B1781" s="1087">
        <v>2</v>
      </c>
      <c r="C1781" s="1087">
        <v>5</v>
      </c>
      <c r="D1781" s="1088">
        <v>2</v>
      </c>
      <c r="E1781" s="1087" t="s">
        <v>2418</v>
      </c>
      <c r="F1781" s="1087">
        <v>287</v>
      </c>
      <c r="G1781" s="1087" t="s">
        <v>711</v>
      </c>
      <c r="H1781" s="1089">
        <v>1</v>
      </c>
      <c r="I1781">
        <v>32501</v>
      </c>
      <c r="J1781">
        <v>1</v>
      </c>
      <c r="K1781">
        <v>2020</v>
      </c>
      <c r="L1781" s="1090">
        <v>1</v>
      </c>
      <c r="M1781" s="1090">
        <v>1</v>
      </c>
      <c r="N1781" t="s">
        <v>2421</v>
      </c>
      <c r="O1781">
        <v>13</v>
      </c>
      <c r="P1781">
        <v>0</v>
      </c>
      <c r="Q1781">
        <v>0</v>
      </c>
      <c r="R1781">
        <v>0</v>
      </c>
      <c r="S1781">
        <v>0</v>
      </c>
      <c r="T1781">
        <v>0</v>
      </c>
      <c r="U1781" s="1091">
        <v>112682.96</v>
      </c>
      <c r="V1781" s="1091">
        <v>0</v>
      </c>
    </row>
    <row r="1782" spans="1:22" x14ac:dyDescent="0.25">
      <c r="A1782">
        <v>4088200100</v>
      </c>
      <c r="B1782" s="1087">
        <v>2</v>
      </c>
      <c r="C1782" s="1087">
        <v>5</v>
      </c>
      <c r="D1782" s="1088">
        <v>2</v>
      </c>
      <c r="E1782" s="1087" t="s">
        <v>2418</v>
      </c>
      <c r="F1782" s="1087">
        <v>287</v>
      </c>
      <c r="G1782" s="1087" t="s">
        <v>711</v>
      </c>
      <c r="H1782" s="1089">
        <v>1</v>
      </c>
      <c r="I1782">
        <v>32501</v>
      </c>
      <c r="J1782">
        <v>1</v>
      </c>
      <c r="K1782">
        <v>2020</v>
      </c>
      <c r="L1782" s="1090">
        <v>1</v>
      </c>
      <c r="M1782" s="1090">
        <v>1</v>
      </c>
      <c r="N1782" t="s">
        <v>2421</v>
      </c>
      <c r="O1782">
        <v>13</v>
      </c>
      <c r="P1782">
        <v>0</v>
      </c>
      <c r="Q1782">
        <v>0</v>
      </c>
      <c r="R1782">
        <v>0</v>
      </c>
      <c r="S1782">
        <v>0</v>
      </c>
      <c r="T1782">
        <v>0</v>
      </c>
      <c r="U1782" s="1091">
        <v>0</v>
      </c>
      <c r="V1782" s="1091">
        <v>0</v>
      </c>
    </row>
    <row r="1783" spans="1:22" x14ac:dyDescent="0.25">
      <c r="A1783">
        <v>4088200100</v>
      </c>
      <c r="B1783" s="1087">
        <v>2</v>
      </c>
      <c r="C1783" s="1087">
        <v>5</v>
      </c>
      <c r="D1783" s="1088">
        <v>2</v>
      </c>
      <c r="E1783" s="1087" t="s">
        <v>2418</v>
      </c>
      <c r="F1783" s="1087">
        <v>287</v>
      </c>
      <c r="G1783" s="1087" t="s">
        <v>711</v>
      </c>
      <c r="H1783" s="1089">
        <v>1</v>
      </c>
      <c r="I1783">
        <v>32501</v>
      </c>
      <c r="J1783">
        <v>1</v>
      </c>
      <c r="K1783">
        <v>2020</v>
      </c>
      <c r="L1783" s="1090">
        <v>1</v>
      </c>
      <c r="M1783" s="1090">
        <v>1</v>
      </c>
      <c r="N1783" t="s">
        <v>2421</v>
      </c>
      <c r="O1783">
        <v>13</v>
      </c>
      <c r="P1783">
        <v>0</v>
      </c>
      <c r="Q1783">
        <v>0</v>
      </c>
      <c r="R1783">
        <v>0</v>
      </c>
      <c r="S1783">
        <v>0</v>
      </c>
      <c r="T1783">
        <v>0</v>
      </c>
      <c r="U1783" s="1091">
        <v>0</v>
      </c>
      <c r="V1783" s="1091">
        <v>0</v>
      </c>
    </row>
    <row r="1784" spans="1:22" x14ac:dyDescent="0.25">
      <c r="A1784">
        <v>4088200100</v>
      </c>
      <c r="B1784" s="1087">
        <v>2</v>
      </c>
      <c r="C1784" s="1087">
        <v>5</v>
      </c>
      <c r="D1784" s="1088">
        <v>2</v>
      </c>
      <c r="E1784" s="1087" t="s">
        <v>2418</v>
      </c>
      <c r="F1784" s="1087">
        <v>287</v>
      </c>
      <c r="G1784" s="1087" t="s">
        <v>711</v>
      </c>
      <c r="H1784" s="1089">
        <v>1</v>
      </c>
      <c r="I1784">
        <v>32501</v>
      </c>
      <c r="J1784">
        <v>1</v>
      </c>
      <c r="K1784">
        <v>2020</v>
      </c>
      <c r="L1784" s="1090">
        <v>1</v>
      </c>
      <c r="M1784" s="1090">
        <v>1</v>
      </c>
      <c r="N1784" t="s">
        <v>2421</v>
      </c>
      <c r="O1784">
        <v>13</v>
      </c>
      <c r="P1784">
        <v>0</v>
      </c>
      <c r="Q1784">
        <v>0</v>
      </c>
      <c r="R1784">
        <v>0</v>
      </c>
      <c r="S1784">
        <v>112682.96</v>
      </c>
      <c r="T1784">
        <v>112682.96</v>
      </c>
      <c r="U1784" s="1091">
        <v>0</v>
      </c>
      <c r="V1784" s="1091">
        <v>0</v>
      </c>
    </row>
    <row r="1785" spans="1:22" x14ac:dyDescent="0.25">
      <c r="A1785">
        <v>4088200100</v>
      </c>
      <c r="B1785" s="1087">
        <v>2</v>
      </c>
      <c r="C1785" s="1087">
        <v>5</v>
      </c>
      <c r="D1785" s="1088">
        <v>2</v>
      </c>
      <c r="E1785" s="1087" t="s">
        <v>2418</v>
      </c>
      <c r="F1785" s="1087">
        <v>287</v>
      </c>
      <c r="G1785" s="1087" t="s">
        <v>711</v>
      </c>
      <c r="H1785" s="1089">
        <v>1</v>
      </c>
      <c r="I1785">
        <v>32501</v>
      </c>
      <c r="J1785">
        <v>1</v>
      </c>
      <c r="K1785">
        <v>2020</v>
      </c>
      <c r="L1785" s="1090">
        <v>1</v>
      </c>
      <c r="M1785" s="1090">
        <v>1</v>
      </c>
      <c r="N1785" t="s">
        <v>2421</v>
      </c>
      <c r="O1785">
        <v>13</v>
      </c>
      <c r="P1785">
        <v>0</v>
      </c>
      <c r="Q1785">
        <v>114201.93</v>
      </c>
      <c r="R1785">
        <v>114201.93</v>
      </c>
      <c r="S1785">
        <v>0</v>
      </c>
      <c r="T1785">
        <v>0</v>
      </c>
      <c r="U1785" s="1091">
        <v>0</v>
      </c>
      <c r="V1785" s="1091">
        <v>0</v>
      </c>
    </row>
    <row r="1786" spans="1:22" x14ac:dyDescent="0.25">
      <c r="A1786">
        <v>4088200100</v>
      </c>
      <c r="B1786" s="1087">
        <v>2</v>
      </c>
      <c r="C1786" s="1087">
        <v>5</v>
      </c>
      <c r="D1786" s="1088">
        <v>2</v>
      </c>
      <c r="E1786" s="1087" t="s">
        <v>2418</v>
      </c>
      <c r="F1786" s="1087">
        <v>287</v>
      </c>
      <c r="G1786" s="1087" t="s">
        <v>711</v>
      </c>
      <c r="H1786" s="1089">
        <v>1</v>
      </c>
      <c r="I1786">
        <v>32501</v>
      </c>
      <c r="J1786">
        <v>1</v>
      </c>
      <c r="K1786">
        <v>2020</v>
      </c>
      <c r="L1786" s="1090">
        <v>2</v>
      </c>
      <c r="M1786" s="1090">
        <v>2</v>
      </c>
      <c r="N1786" t="s">
        <v>2419</v>
      </c>
      <c r="O1786">
        <v>13</v>
      </c>
      <c r="P1786">
        <v>69634.070000000007</v>
      </c>
      <c r="Q1786">
        <v>-69634.070000000007</v>
      </c>
      <c r="R1786">
        <v>0</v>
      </c>
      <c r="S1786">
        <v>0</v>
      </c>
      <c r="T1786">
        <v>0</v>
      </c>
      <c r="U1786" s="1091">
        <v>0</v>
      </c>
      <c r="V1786" s="1091">
        <v>0</v>
      </c>
    </row>
    <row r="1787" spans="1:22" x14ac:dyDescent="0.25">
      <c r="A1787">
        <v>4088200100</v>
      </c>
      <c r="B1787" s="1087">
        <v>2</v>
      </c>
      <c r="C1787" s="1087">
        <v>5</v>
      </c>
      <c r="D1787" s="1088">
        <v>2</v>
      </c>
      <c r="E1787" s="1087" t="s">
        <v>2418</v>
      </c>
      <c r="F1787" s="1087">
        <v>287</v>
      </c>
      <c r="G1787" s="1087" t="s">
        <v>711</v>
      </c>
      <c r="H1787" s="1089">
        <v>1</v>
      </c>
      <c r="I1787">
        <v>32501</v>
      </c>
      <c r="J1787">
        <v>1</v>
      </c>
      <c r="K1787">
        <v>2020</v>
      </c>
      <c r="L1787" s="1090">
        <v>1</v>
      </c>
      <c r="M1787" s="1090">
        <v>1</v>
      </c>
      <c r="N1787" t="s">
        <v>2421</v>
      </c>
      <c r="O1787">
        <v>13</v>
      </c>
      <c r="P1787">
        <v>17596.93</v>
      </c>
      <c r="Q1787">
        <v>-17596.93</v>
      </c>
      <c r="R1787">
        <v>0</v>
      </c>
      <c r="S1787">
        <v>0</v>
      </c>
      <c r="T1787">
        <v>0</v>
      </c>
      <c r="U1787" s="1091">
        <v>0</v>
      </c>
      <c r="V1787" s="1091">
        <v>0</v>
      </c>
    </row>
    <row r="1788" spans="1:22" x14ac:dyDescent="0.25">
      <c r="A1788">
        <v>4088200100</v>
      </c>
      <c r="B1788" s="1087">
        <v>2</v>
      </c>
      <c r="C1788" s="1087">
        <v>5</v>
      </c>
      <c r="D1788" s="1088">
        <v>2</v>
      </c>
      <c r="E1788" s="1087" t="s">
        <v>2418</v>
      </c>
      <c r="F1788" s="1087">
        <v>287</v>
      </c>
      <c r="G1788" s="1087" t="s">
        <v>711</v>
      </c>
      <c r="H1788" s="1089">
        <v>1</v>
      </c>
      <c r="I1788">
        <v>32901</v>
      </c>
      <c r="J1788">
        <v>1</v>
      </c>
      <c r="K1788">
        <v>2020</v>
      </c>
      <c r="L1788" s="1090">
        <v>2</v>
      </c>
      <c r="M1788" s="1090">
        <v>2</v>
      </c>
      <c r="N1788" t="s">
        <v>2419</v>
      </c>
      <c r="O1788">
        <v>13</v>
      </c>
      <c r="P1788">
        <v>55477.16</v>
      </c>
      <c r="Q1788">
        <v>0</v>
      </c>
      <c r="R1788">
        <v>55477.16</v>
      </c>
      <c r="S1788">
        <v>39614</v>
      </c>
      <c r="T1788">
        <v>39614</v>
      </c>
      <c r="U1788" s="1091">
        <v>39614</v>
      </c>
      <c r="V1788" s="1091">
        <v>39614</v>
      </c>
    </row>
    <row r="1789" spans="1:22" x14ac:dyDescent="0.25">
      <c r="A1789">
        <v>4088200100</v>
      </c>
      <c r="B1789" s="1087">
        <v>2</v>
      </c>
      <c r="C1789" s="1087">
        <v>5</v>
      </c>
      <c r="D1789" s="1088">
        <v>2</v>
      </c>
      <c r="E1789" s="1087" t="s">
        <v>2418</v>
      </c>
      <c r="F1789" s="1087">
        <v>287</v>
      </c>
      <c r="G1789" s="1087" t="s">
        <v>711</v>
      </c>
      <c r="H1789" s="1089">
        <v>1</v>
      </c>
      <c r="I1789">
        <v>32901</v>
      </c>
      <c r="J1789">
        <v>1</v>
      </c>
      <c r="K1789">
        <v>2020</v>
      </c>
      <c r="L1789" s="1090">
        <v>1</v>
      </c>
      <c r="M1789" s="1090">
        <v>1</v>
      </c>
      <c r="N1789" t="s">
        <v>2421</v>
      </c>
      <c r="O1789">
        <v>13</v>
      </c>
      <c r="P1789">
        <v>21982.27</v>
      </c>
      <c r="Q1789">
        <v>0</v>
      </c>
      <c r="R1789">
        <v>21982.27</v>
      </c>
      <c r="S1789">
        <v>0</v>
      </c>
      <c r="T1789">
        <v>0</v>
      </c>
      <c r="U1789" s="1091">
        <v>0</v>
      </c>
      <c r="V1789" s="1091">
        <v>0</v>
      </c>
    </row>
    <row r="1790" spans="1:22" x14ac:dyDescent="0.25">
      <c r="A1790">
        <v>4088200100</v>
      </c>
      <c r="B1790" s="1087">
        <v>2</v>
      </c>
      <c r="C1790" s="1087">
        <v>5</v>
      </c>
      <c r="D1790" s="1088">
        <v>2</v>
      </c>
      <c r="E1790" s="1087" t="s">
        <v>2418</v>
      </c>
      <c r="F1790" s="1087">
        <v>287</v>
      </c>
      <c r="G1790" s="1087" t="s">
        <v>711</v>
      </c>
      <c r="H1790" s="1089">
        <v>1</v>
      </c>
      <c r="I1790">
        <v>33101</v>
      </c>
      <c r="J1790">
        <v>1</v>
      </c>
      <c r="K1790">
        <v>2020</v>
      </c>
      <c r="L1790" s="1090">
        <v>2</v>
      </c>
      <c r="M1790" s="1090">
        <v>2</v>
      </c>
      <c r="N1790" t="s">
        <v>2419</v>
      </c>
      <c r="O1790">
        <v>13</v>
      </c>
      <c r="P1790">
        <v>513739.61</v>
      </c>
      <c r="Q1790">
        <v>0</v>
      </c>
      <c r="R1790">
        <v>513739.61</v>
      </c>
      <c r="S1790">
        <v>344824.71</v>
      </c>
      <c r="T1790">
        <v>344824.71</v>
      </c>
      <c r="U1790" s="1091">
        <v>344824.71</v>
      </c>
      <c r="V1790" s="1091">
        <v>344824.71</v>
      </c>
    </row>
    <row r="1791" spans="1:22" x14ac:dyDescent="0.25">
      <c r="A1791">
        <v>4088200100</v>
      </c>
      <c r="B1791" s="1087">
        <v>2</v>
      </c>
      <c r="C1791" s="1087">
        <v>5</v>
      </c>
      <c r="D1791" s="1088">
        <v>2</v>
      </c>
      <c r="E1791" s="1087" t="s">
        <v>2418</v>
      </c>
      <c r="F1791" s="1087">
        <v>287</v>
      </c>
      <c r="G1791" s="1087" t="s">
        <v>711</v>
      </c>
      <c r="H1791" s="1089">
        <v>1</v>
      </c>
      <c r="I1791">
        <v>33301</v>
      </c>
      <c r="J1791">
        <v>1</v>
      </c>
      <c r="K1791">
        <v>2020</v>
      </c>
      <c r="L1791" s="1090">
        <v>2</v>
      </c>
      <c r="M1791" s="1090">
        <v>2</v>
      </c>
      <c r="N1791" t="s">
        <v>2419</v>
      </c>
      <c r="O1791">
        <v>13</v>
      </c>
      <c r="P1791">
        <v>0</v>
      </c>
      <c r="Q1791">
        <v>0</v>
      </c>
      <c r="R1791">
        <v>0</v>
      </c>
      <c r="S1791">
        <v>0</v>
      </c>
      <c r="T1791">
        <v>0</v>
      </c>
      <c r="U1791" s="1091">
        <v>0</v>
      </c>
      <c r="V1791" s="1091">
        <v>13108</v>
      </c>
    </row>
    <row r="1792" spans="1:22" x14ac:dyDescent="0.25">
      <c r="A1792">
        <v>4088200100</v>
      </c>
      <c r="B1792" s="1087">
        <v>2</v>
      </c>
      <c r="C1792" s="1087">
        <v>5</v>
      </c>
      <c r="D1792" s="1088">
        <v>2</v>
      </c>
      <c r="E1792" s="1087" t="s">
        <v>2418</v>
      </c>
      <c r="F1792" s="1087">
        <v>287</v>
      </c>
      <c r="G1792" s="1087" t="s">
        <v>711</v>
      </c>
      <c r="H1792" s="1089">
        <v>1</v>
      </c>
      <c r="I1792">
        <v>33301</v>
      </c>
      <c r="J1792">
        <v>1</v>
      </c>
      <c r="K1792">
        <v>2020</v>
      </c>
      <c r="L1792" s="1090">
        <v>2</v>
      </c>
      <c r="M1792" s="1090">
        <v>2</v>
      </c>
      <c r="N1792" t="s">
        <v>2419</v>
      </c>
      <c r="O1792">
        <v>13</v>
      </c>
      <c r="P1792">
        <v>0</v>
      </c>
      <c r="Q1792">
        <v>0</v>
      </c>
      <c r="R1792">
        <v>0</v>
      </c>
      <c r="S1792">
        <v>0</v>
      </c>
      <c r="T1792">
        <v>0</v>
      </c>
      <c r="U1792" s="1091">
        <v>13108</v>
      </c>
      <c r="V1792" s="1091">
        <v>0</v>
      </c>
    </row>
    <row r="1793" spans="1:22" x14ac:dyDescent="0.25">
      <c r="A1793">
        <v>4088200100</v>
      </c>
      <c r="B1793" s="1087">
        <v>2</v>
      </c>
      <c r="C1793" s="1087">
        <v>5</v>
      </c>
      <c r="D1793" s="1088">
        <v>2</v>
      </c>
      <c r="E1793" s="1087" t="s">
        <v>2418</v>
      </c>
      <c r="F1793" s="1087">
        <v>287</v>
      </c>
      <c r="G1793" s="1087" t="s">
        <v>711</v>
      </c>
      <c r="H1793" s="1089">
        <v>1</v>
      </c>
      <c r="I1793">
        <v>33301</v>
      </c>
      <c r="J1793">
        <v>1</v>
      </c>
      <c r="K1793">
        <v>2020</v>
      </c>
      <c r="L1793" s="1090">
        <v>2</v>
      </c>
      <c r="M1793" s="1090">
        <v>2</v>
      </c>
      <c r="N1793" t="s">
        <v>2419</v>
      </c>
      <c r="O1793">
        <v>13</v>
      </c>
      <c r="P1793">
        <v>0</v>
      </c>
      <c r="Q1793">
        <v>0</v>
      </c>
      <c r="R1793">
        <v>0</v>
      </c>
      <c r="S1793">
        <v>0</v>
      </c>
      <c r="T1793">
        <v>0</v>
      </c>
      <c r="U1793" s="1091">
        <v>0</v>
      </c>
      <c r="V1793" s="1091">
        <v>0</v>
      </c>
    </row>
    <row r="1794" spans="1:22" x14ac:dyDescent="0.25">
      <c r="A1794">
        <v>4088200100</v>
      </c>
      <c r="B1794" s="1087">
        <v>2</v>
      </c>
      <c r="C1794" s="1087">
        <v>5</v>
      </c>
      <c r="D1794" s="1088">
        <v>2</v>
      </c>
      <c r="E1794" s="1087" t="s">
        <v>2418</v>
      </c>
      <c r="F1794" s="1087">
        <v>287</v>
      </c>
      <c r="G1794" s="1087" t="s">
        <v>711</v>
      </c>
      <c r="H1794" s="1089">
        <v>1</v>
      </c>
      <c r="I1794">
        <v>33301</v>
      </c>
      <c r="J1794">
        <v>1</v>
      </c>
      <c r="K1794">
        <v>2020</v>
      </c>
      <c r="L1794" s="1090">
        <v>2</v>
      </c>
      <c r="M1794" s="1090">
        <v>2</v>
      </c>
      <c r="N1794" t="s">
        <v>2419</v>
      </c>
      <c r="O1794">
        <v>13</v>
      </c>
      <c r="P1794">
        <v>0</v>
      </c>
      <c r="Q1794">
        <v>0</v>
      </c>
      <c r="R1794">
        <v>0</v>
      </c>
      <c r="S1794">
        <v>0</v>
      </c>
      <c r="T1794">
        <v>0</v>
      </c>
      <c r="U1794" s="1091">
        <v>0</v>
      </c>
      <c r="V1794" s="1091">
        <v>0</v>
      </c>
    </row>
    <row r="1795" spans="1:22" x14ac:dyDescent="0.25">
      <c r="A1795">
        <v>4088200100</v>
      </c>
      <c r="B1795" s="1087">
        <v>2</v>
      </c>
      <c r="C1795" s="1087">
        <v>5</v>
      </c>
      <c r="D1795" s="1088">
        <v>2</v>
      </c>
      <c r="E1795" s="1087" t="s">
        <v>2418</v>
      </c>
      <c r="F1795" s="1087">
        <v>287</v>
      </c>
      <c r="G1795" s="1087" t="s">
        <v>711</v>
      </c>
      <c r="H1795" s="1089">
        <v>1</v>
      </c>
      <c r="I1795">
        <v>33301</v>
      </c>
      <c r="J1795">
        <v>1</v>
      </c>
      <c r="K1795">
        <v>2020</v>
      </c>
      <c r="L1795" s="1090">
        <v>2</v>
      </c>
      <c r="M1795" s="1090">
        <v>2</v>
      </c>
      <c r="N1795" t="s">
        <v>2419</v>
      </c>
      <c r="O1795">
        <v>13</v>
      </c>
      <c r="P1795">
        <v>0</v>
      </c>
      <c r="Q1795">
        <v>0</v>
      </c>
      <c r="R1795">
        <v>0</v>
      </c>
      <c r="S1795">
        <v>13108</v>
      </c>
      <c r="T1795">
        <v>13108</v>
      </c>
      <c r="U1795" s="1091">
        <v>0</v>
      </c>
      <c r="V1795" s="1091">
        <v>0</v>
      </c>
    </row>
    <row r="1796" spans="1:22" x14ac:dyDescent="0.25">
      <c r="A1796">
        <v>4088200100</v>
      </c>
      <c r="B1796" s="1087">
        <v>2</v>
      </c>
      <c r="C1796" s="1087">
        <v>5</v>
      </c>
      <c r="D1796" s="1088">
        <v>2</v>
      </c>
      <c r="E1796" s="1087" t="s">
        <v>2418</v>
      </c>
      <c r="F1796" s="1087">
        <v>287</v>
      </c>
      <c r="G1796" s="1087" t="s">
        <v>711</v>
      </c>
      <c r="H1796" s="1089">
        <v>1</v>
      </c>
      <c r="I1796">
        <v>33301</v>
      </c>
      <c r="J1796">
        <v>1</v>
      </c>
      <c r="K1796">
        <v>2020</v>
      </c>
      <c r="L1796" s="1090">
        <v>2</v>
      </c>
      <c r="M1796" s="1090">
        <v>2</v>
      </c>
      <c r="N1796" t="s">
        <v>2419</v>
      </c>
      <c r="O1796">
        <v>13</v>
      </c>
      <c r="P1796">
        <v>0</v>
      </c>
      <c r="Q1796">
        <v>21961</v>
      </c>
      <c r="R1796">
        <v>21961</v>
      </c>
      <c r="S1796">
        <v>0</v>
      </c>
      <c r="T1796">
        <v>0</v>
      </c>
      <c r="U1796" s="1091">
        <v>0</v>
      </c>
      <c r="V1796" s="1091">
        <v>0</v>
      </c>
    </row>
    <row r="1797" spans="1:22" x14ac:dyDescent="0.25">
      <c r="A1797">
        <v>4088200100</v>
      </c>
      <c r="B1797" s="1087">
        <v>2</v>
      </c>
      <c r="C1797" s="1087">
        <v>5</v>
      </c>
      <c r="D1797" s="1088">
        <v>2</v>
      </c>
      <c r="E1797" s="1087" t="s">
        <v>2418</v>
      </c>
      <c r="F1797" s="1087">
        <v>287</v>
      </c>
      <c r="G1797" s="1087" t="s">
        <v>711</v>
      </c>
      <c r="H1797" s="1089">
        <v>1</v>
      </c>
      <c r="I1797">
        <v>33301</v>
      </c>
      <c r="J1797">
        <v>1</v>
      </c>
      <c r="K1797">
        <v>2020</v>
      </c>
      <c r="L1797" s="1090">
        <v>2</v>
      </c>
      <c r="M1797" s="1090">
        <v>2</v>
      </c>
      <c r="N1797" t="s">
        <v>2419</v>
      </c>
      <c r="O1797">
        <v>13</v>
      </c>
      <c r="P1797">
        <v>86206.91</v>
      </c>
      <c r="Q1797">
        <v>-21961</v>
      </c>
      <c r="R1797">
        <v>64245.91</v>
      </c>
      <c r="S1797">
        <v>2788.64</v>
      </c>
      <c r="T1797">
        <v>2788.64</v>
      </c>
      <c r="U1797" s="1091">
        <v>2788.64</v>
      </c>
      <c r="V1797" s="1091">
        <v>2788.64</v>
      </c>
    </row>
    <row r="1798" spans="1:22" x14ac:dyDescent="0.25">
      <c r="A1798">
        <v>4088200100</v>
      </c>
      <c r="B1798" s="1087">
        <v>2</v>
      </c>
      <c r="C1798" s="1087">
        <v>5</v>
      </c>
      <c r="D1798" s="1088">
        <v>2</v>
      </c>
      <c r="E1798" s="1087" t="s">
        <v>2418</v>
      </c>
      <c r="F1798" s="1087">
        <v>287</v>
      </c>
      <c r="G1798" s="1087" t="s">
        <v>711</v>
      </c>
      <c r="H1798" s="1089">
        <v>1</v>
      </c>
      <c r="I1798">
        <v>33401</v>
      </c>
      <c r="J1798">
        <v>1</v>
      </c>
      <c r="K1798">
        <v>2020</v>
      </c>
      <c r="L1798" s="1090">
        <v>2</v>
      </c>
      <c r="M1798" s="1090">
        <v>2</v>
      </c>
      <c r="N1798" t="s">
        <v>2419</v>
      </c>
      <c r="O1798">
        <v>13</v>
      </c>
      <c r="P1798">
        <v>0</v>
      </c>
      <c r="Q1798">
        <v>0</v>
      </c>
      <c r="R1798">
        <v>0</v>
      </c>
      <c r="S1798">
        <v>0</v>
      </c>
      <c r="T1798">
        <v>0</v>
      </c>
      <c r="U1798" s="1091">
        <v>0</v>
      </c>
      <c r="V1798" s="1091">
        <v>12850</v>
      </c>
    </row>
    <row r="1799" spans="1:22" x14ac:dyDescent="0.25">
      <c r="A1799">
        <v>4088200100</v>
      </c>
      <c r="B1799" s="1087">
        <v>2</v>
      </c>
      <c r="C1799" s="1087">
        <v>5</v>
      </c>
      <c r="D1799" s="1088">
        <v>2</v>
      </c>
      <c r="E1799" s="1087" t="s">
        <v>2418</v>
      </c>
      <c r="F1799" s="1087">
        <v>287</v>
      </c>
      <c r="G1799" s="1087" t="s">
        <v>711</v>
      </c>
      <c r="H1799" s="1089">
        <v>1</v>
      </c>
      <c r="I1799">
        <v>33401</v>
      </c>
      <c r="J1799">
        <v>1</v>
      </c>
      <c r="K1799">
        <v>2020</v>
      </c>
      <c r="L1799" s="1090">
        <v>2</v>
      </c>
      <c r="M1799" s="1090">
        <v>2</v>
      </c>
      <c r="N1799" t="s">
        <v>2419</v>
      </c>
      <c r="O1799">
        <v>13</v>
      </c>
      <c r="P1799">
        <v>0</v>
      </c>
      <c r="Q1799">
        <v>0</v>
      </c>
      <c r="R1799">
        <v>0</v>
      </c>
      <c r="S1799">
        <v>0</v>
      </c>
      <c r="T1799">
        <v>0</v>
      </c>
      <c r="U1799" s="1091">
        <v>12850</v>
      </c>
      <c r="V1799" s="1091">
        <v>0</v>
      </c>
    </row>
    <row r="1800" spans="1:22" x14ac:dyDescent="0.25">
      <c r="A1800">
        <v>4088200100</v>
      </c>
      <c r="B1800" s="1087">
        <v>2</v>
      </c>
      <c r="C1800" s="1087">
        <v>5</v>
      </c>
      <c r="D1800" s="1088">
        <v>2</v>
      </c>
      <c r="E1800" s="1087" t="s">
        <v>2418</v>
      </c>
      <c r="F1800" s="1087">
        <v>287</v>
      </c>
      <c r="G1800" s="1087" t="s">
        <v>711</v>
      </c>
      <c r="H1800" s="1089">
        <v>1</v>
      </c>
      <c r="I1800">
        <v>33401</v>
      </c>
      <c r="J1800">
        <v>1</v>
      </c>
      <c r="K1800">
        <v>2020</v>
      </c>
      <c r="L1800" s="1090">
        <v>2</v>
      </c>
      <c r="M1800" s="1090">
        <v>2</v>
      </c>
      <c r="N1800" t="s">
        <v>2419</v>
      </c>
      <c r="O1800">
        <v>13</v>
      </c>
      <c r="P1800">
        <v>0</v>
      </c>
      <c r="Q1800">
        <v>0</v>
      </c>
      <c r="R1800">
        <v>0</v>
      </c>
      <c r="S1800">
        <v>12850</v>
      </c>
      <c r="T1800">
        <v>12850</v>
      </c>
      <c r="U1800" s="1091">
        <v>0</v>
      </c>
      <c r="V1800" s="1091">
        <v>0</v>
      </c>
    </row>
    <row r="1801" spans="1:22" x14ac:dyDescent="0.25">
      <c r="A1801">
        <v>4088200100</v>
      </c>
      <c r="B1801" s="1087">
        <v>2</v>
      </c>
      <c r="C1801" s="1087">
        <v>5</v>
      </c>
      <c r="D1801" s="1088">
        <v>2</v>
      </c>
      <c r="E1801" s="1087" t="s">
        <v>2418</v>
      </c>
      <c r="F1801" s="1087">
        <v>287</v>
      </c>
      <c r="G1801" s="1087" t="s">
        <v>711</v>
      </c>
      <c r="H1801" s="1089">
        <v>1</v>
      </c>
      <c r="I1801">
        <v>33401</v>
      </c>
      <c r="J1801">
        <v>1</v>
      </c>
      <c r="K1801">
        <v>2020</v>
      </c>
      <c r="L1801" s="1090">
        <v>2</v>
      </c>
      <c r="M1801" s="1090">
        <v>2</v>
      </c>
      <c r="N1801" t="s">
        <v>2419</v>
      </c>
      <c r="O1801">
        <v>13</v>
      </c>
      <c r="P1801">
        <v>0</v>
      </c>
      <c r="Q1801">
        <v>12850</v>
      </c>
      <c r="R1801">
        <v>12850</v>
      </c>
      <c r="S1801">
        <v>0</v>
      </c>
      <c r="T1801">
        <v>0</v>
      </c>
      <c r="U1801" s="1091">
        <v>0</v>
      </c>
      <c r="V1801" s="1091">
        <v>0</v>
      </c>
    </row>
    <row r="1802" spans="1:22" x14ac:dyDescent="0.25">
      <c r="A1802">
        <v>4088200100</v>
      </c>
      <c r="B1802" s="1087">
        <v>2</v>
      </c>
      <c r="C1802" s="1087">
        <v>5</v>
      </c>
      <c r="D1802" s="1088">
        <v>2</v>
      </c>
      <c r="E1802" s="1087" t="s">
        <v>2418</v>
      </c>
      <c r="F1802" s="1087">
        <v>287</v>
      </c>
      <c r="G1802" s="1087" t="s">
        <v>711</v>
      </c>
      <c r="H1802" s="1089">
        <v>1</v>
      </c>
      <c r="I1802">
        <v>33401</v>
      </c>
      <c r="J1802">
        <v>1</v>
      </c>
      <c r="K1802">
        <v>2020</v>
      </c>
      <c r="L1802" s="1090">
        <v>2</v>
      </c>
      <c r="M1802" s="1090">
        <v>2</v>
      </c>
      <c r="N1802" t="s">
        <v>2419</v>
      </c>
      <c r="O1802">
        <v>13</v>
      </c>
      <c r="P1802">
        <v>0</v>
      </c>
      <c r="Q1802">
        <v>0</v>
      </c>
      <c r="R1802">
        <v>0</v>
      </c>
      <c r="S1802">
        <v>0</v>
      </c>
      <c r="T1802">
        <v>0</v>
      </c>
      <c r="U1802" s="1091">
        <v>0</v>
      </c>
      <c r="V1802" s="1091">
        <v>0</v>
      </c>
    </row>
    <row r="1803" spans="1:22" x14ac:dyDescent="0.25">
      <c r="A1803">
        <v>4088200100</v>
      </c>
      <c r="B1803" s="1087">
        <v>2</v>
      </c>
      <c r="C1803" s="1087">
        <v>5</v>
      </c>
      <c r="D1803" s="1088">
        <v>2</v>
      </c>
      <c r="E1803" s="1087" t="s">
        <v>2418</v>
      </c>
      <c r="F1803" s="1087">
        <v>287</v>
      </c>
      <c r="G1803" s="1087" t="s">
        <v>711</v>
      </c>
      <c r="H1803" s="1089">
        <v>1</v>
      </c>
      <c r="I1803">
        <v>33401</v>
      </c>
      <c r="J1803">
        <v>1</v>
      </c>
      <c r="K1803">
        <v>2020</v>
      </c>
      <c r="L1803" s="1090">
        <v>2</v>
      </c>
      <c r="M1803" s="1090">
        <v>2</v>
      </c>
      <c r="N1803" t="s">
        <v>2419</v>
      </c>
      <c r="O1803">
        <v>13</v>
      </c>
      <c r="P1803">
        <v>0</v>
      </c>
      <c r="Q1803">
        <v>0</v>
      </c>
      <c r="R1803">
        <v>0</v>
      </c>
      <c r="S1803">
        <v>0</v>
      </c>
      <c r="T1803">
        <v>0</v>
      </c>
      <c r="U1803" s="1091">
        <v>0</v>
      </c>
      <c r="V1803" s="1091">
        <v>0</v>
      </c>
    </row>
    <row r="1804" spans="1:22" x14ac:dyDescent="0.25">
      <c r="A1804">
        <v>4088200100</v>
      </c>
      <c r="B1804" s="1087">
        <v>2</v>
      </c>
      <c r="C1804" s="1087">
        <v>5</v>
      </c>
      <c r="D1804" s="1088">
        <v>2</v>
      </c>
      <c r="E1804" s="1087" t="s">
        <v>2418</v>
      </c>
      <c r="F1804" s="1087">
        <v>287</v>
      </c>
      <c r="G1804" s="1087" t="s">
        <v>711</v>
      </c>
      <c r="H1804" s="1089">
        <v>1</v>
      </c>
      <c r="I1804">
        <v>33401</v>
      </c>
      <c r="J1804">
        <v>1</v>
      </c>
      <c r="K1804">
        <v>2020</v>
      </c>
      <c r="L1804" s="1090">
        <v>1</v>
      </c>
      <c r="M1804" s="1090">
        <v>1</v>
      </c>
      <c r="N1804" t="s">
        <v>2421</v>
      </c>
      <c r="O1804">
        <v>13</v>
      </c>
      <c r="P1804">
        <v>3864.29</v>
      </c>
      <c r="Q1804">
        <v>0</v>
      </c>
      <c r="R1804">
        <v>3864.29</v>
      </c>
      <c r="S1804">
        <v>0</v>
      </c>
      <c r="T1804">
        <v>0</v>
      </c>
      <c r="U1804" s="1091">
        <v>0</v>
      </c>
      <c r="V1804" s="1091">
        <v>0</v>
      </c>
    </row>
    <row r="1805" spans="1:22" x14ac:dyDescent="0.25">
      <c r="A1805">
        <v>4088200100</v>
      </c>
      <c r="B1805" s="1087">
        <v>2</v>
      </c>
      <c r="C1805" s="1087">
        <v>5</v>
      </c>
      <c r="D1805" s="1088">
        <v>2</v>
      </c>
      <c r="E1805" s="1087" t="s">
        <v>2418</v>
      </c>
      <c r="F1805" s="1087">
        <v>287</v>
      </c>
      <c r="G1805" s="1087" t="s">
        <v>711</v>
      </c>
      <c r="H1805" s="1089">
        <v>1</v>
      </c>
      <c r="I1805">
        <v>33401</v>
      </c>
      <c r="J1805">
        <v>1</v>
      </c>
      <c r="K1805">
        <v>2020</v>
      </c>
      <c r="L1805" s="1090">
        <v>2</v>
      </c>
      <c r="M1805" s="1090">
        <v>2</v>
      </c>
      <c r="N1805" t="s">
        <v>2419</v>
      </c>
      <c r="O1805">
        <v>13</v>
      </c>
      <c r="P1805">
        <v>0</v>
      </c>
      <c r="Q1805">
        <v>0</v>
      </c>
      <c r="R1805">
        <v>0</v>
      </c>
      <c r="S1805">
        <v>0</v>
      </c>
      <c r="T1805">
        <v>0</v>
      </c>
      <c r="U1805" s="1091">
        <v>0</v>
      </c>
      <c r="V1805" s="1091">
        <v>139190</v>
      </c>
    </row>
    <row r="1806" spans="1:22" x14ac:dyDescent="0.25">
      <c r="A1806">
        <v>4088200100</v>
      </c>
      <c r="B1806" s="1087">
        <v>2</v>
      </c>
      <c r="C1806" s="1087">
        <v>5</v>
      </c>
      <c r="D1806" s="1088">
        <v>2</v>
      </c>
      <c r="E1806" s="1087" t="s">
        <v>2418</v>
      </c>
      <c r="F1806" s="1087">
        <v>287</v>
      </c>
      <c r="G1806" s="1087" t="s">
        <v>711</v>
      </c>
      <c r="H1806" s="1089">
        <v>1</v>
      </c>
      <c r="I1806">
        <v>33401</v>
      </c>
      <c r="J1806">
        <v>1</v>
      </c>
      <c r="K1806">
        <v>2020</v>
      </c>
      <c r="L1806" s="1090">
        <v>2</v>
      </c>
      <c r="M1806" s="1090">
        <v>2</v>
      </c>
      <c r="N1806" t="s">
        <v>2419</v>
      </c>
      <c r="O1806">
        <v>13</v>
      </c>
      <c r="P1806">
        <v>0</v>
      </c>
      <c r="Q1806">
        <v>0</v>
      </c>
      <c r="R1806">
        <v>0</v>
      </c>
      <c r="S1806">
        <v>0</v>
      </c>
      <c r="T1806">
        <v>0</v>
      </c>
      <c r="U1806" s="1091">
        <v>139190</v>
      </c>
      <c r="V1806" s="1091">
        <v>0</v>
      </c>
    </row>
    <row r="1807" spans="1:22" x14ac:dyDescent="0.25">
      <c r="A1807">
        <v>4088200100</v>
      </c>
      <c r="B1807" s="1087">
        <v>2</v>
      </c>
      <c r="C1807" s="1087">
        <v>5</v>
      </c>
      <c r="D1807" s="1088">
        <v>2</v>
      </c>
      <c r="E1807" s="1087" t="s">
        <v>2418</v>
      </c>
      <c r="F1807" s="1087">
        <v>287</v>
      </c>
      <c r="G1807" s="1087" t="s">
        <v>711</v>
      </c>
      <c r="H1807" s="1089">
        <v>1</v>
      </c>
      <c r="I1807">
        <v>33401</v>
      </c>
      <c r="J1807">
        <v>1</v>
      </c>
      <c r="K1807">
        <v>2020</v>
      </c>
      <c r="L1807" s="1090">
        <v>2</v>
      </c>
      <c r="M1807" s="1090">
        <v>2</v>
      </c>
      <c r="N1807" t="s">
        <v>2419</v>
      </c>
      <c r="O1807">
        <v>13</v>
      </c>
      <c r="P1807">
        <v>0</v>
      </c>
      <c r="Q1807">
        <v>0</v>
      </c>
      <c r="R1807">
        <v>0</v>
      </c>
      <c r="S1807">
        <v>0</v>
      </c>
      <c r="T1807">
        <v>0</v>
      </c>
      <c r="U1807" s="1091">
        <v>0</v>
      </c>
      <c r="V1807" s="1091">
        <v>0</v>
      </c>
    </row>
    <row r="1808" spans="1:22" x14ac:dyDescent="0.25">
      <c r="A1808">
        <v>4088200100</v>
      </c>
      <c r="B1808" s="1087">
        <v>2</v>
      </c>
      <c r="C1808" s="1087">
        <v>5</v>
      </c>
      <c r="D1808" s="1088">
        <v>2</v>
      </c>
      <c r="E1808" s="1087" t="s">
        <v>2418</v>
      </c>
      <c r="F1808" s="1087">
        <v>287</v>
      </c>
      <c r="G1808" s="1087" t="s">
        <v>711</v>
      </c>
      <c r="H1808" s="1089">
        <v>1</v>
      </c>
      <c r="I1808">
        <v>33401</v>
      </c>
      <c r="J1808">
        <v>1</v>
      </c>
      <c r="K1808">
        <v>2020</v>
      </c>
      <c r="L1808" s="1090">
        <v>2</v>
      </c>
      <c r="M1808" s="1090">
        <v>2</v>
      </c>
      <c r="N1808" t="s">
        <v>2419</v>
      </c>
      <c r="O1808">
        <v>13</v>
      </c>
      <c r="P1808">
        <v>0</v>
      </c>
      <c r="Q1808">
        <v>0</v>
      </c>
      <c r="R1808">
        <v>0</v>
      </c>
      <c r="S1808">
        <v>0</v>
      </c>
      <c r="T1808">
        <v>0</v>
      </c>
      <c r="U1808" s="1091">
        <v>0</v>
      </c>
      <c r="V1808" s="1091">
        <v>0</v>
      </c>
    </row>
    <row r="1809" spans="1:22" x14ac:dyDescent="0.25">
      <c r="A1809">
        <v>4088200100</v>
      </c>
      <c r="B1809" s="1087">
        <v>2</v>
      </c>
      <c r="C1809" s="1087">
        <v>5</v>
      </c>
      <c r="D1809" s="1088">
        <v>2</v>
      </c>
      <c r="E1809" s="1087" t="s">
        <v>2418</v>
      </c>
      <c r="F1809" s="1087">
        <v>287</v>
      </c>
      <c r="G1809" s="1087" t="s">
        <v>711</v>
      </c>
      <c r="H1809" s="1089">
        <v>1</v>
      </c>
      <c r="I1809">
        <v>33401</v>
      </c>
      <c r="J1809">
        <v>1</v>
      </c>
      <c r="K1809">
        <v>2020</v>
      </c>
      <c r="L1809" s="1090">
        <v>2</v>
      </c>
      <c r="M1809" s="1090">
        <v>2</v>
      </c>
      <c r="N1809" t="s">
        <v>2419</v>
      </c>
      <c r="O1809">
        <v>13</v>
      </c>
      <c r="P1809">
        <v>0</v>
      </c>
      <c r="Q1809">
        <v>0</v>
      </c>
      <c r="R1809">
        <v>0</v>
      </c>
      <c r="S1809">
        <v>139190</v>
      </c>
      <c r="T1809">
        <v>139190</v>
      </c>
      <c r="U1809" s="1091">
        <v>0</v>
      </c>
      <c r="V1809" s="1091">
        <v>0</v>
      </c>
    </row>
    <row r="1810" spans="1:22" x14ac:dyDescent="0.25">
      <c r="A1810">
        <v>4088200100</v>
      </c>
      <c r="B1810" s="1087">
        <v>2</v>
      </c>
      <c r="C1810" s="1087">
        <v>5</v>
      </c>
      <c r="D1810" s="1088">
        <v>2</v>
      </c>
      <c r="E1810" s="1087" t="s">
        <v>2418</v>
      </c>
      <c r="F1810" s="1087">
        <v>287</v>
      </c>
      <c r="G1810" s="1087" t="s">
        <v>711</v>
      </c>
      <c r="H1810" s="1089">
        <v>1</v>
      </c>
      <c r="I1810">
        <v>33401</v>
      </c>
      <c r="J1810">
        <v>1</v>
      </c>
      <c r="K1810">
        <v>2020</v>
      </c>
      <c r="L1810" s="1090">
        <v>2</v>
      </c>
      <c r="M1810" s="1090">
        <v>2</v>
      </c>
      <c r="N1810" t="s">
        <v>2419</v>
      </c>
      <c r="O1810">
        <v>13</v>
      </c>
      <c r="P1810">
        <v>0</v>
      </c>
      <c r="Q1810">
        <v>139190</v>
      </c>
      <c r="R1810">
        <v>139190</v>
      </c>
      <c r="S1810">
        <v>0</v>
      </c>
      <c r="T1810">
        <v>0</v>
      </c>
      <c r="U1810" s="1091">
        <v>0</v>
      </c>
      <c r="V1810" s="1091">
        <v>0</v>
      </c>
    </row>
    <row r="1811" spans="1:22" x14ac:dyDescent="0.25">
      <c r="A1811">
        <v>4088200100</v>
      </c>
      <c r="B1811" s="1087">
        <v>2</v>
      </c>
      <c r="C1811" s="1087">
        <v>5</v>
      </c>
      <c r="D1811" s="1088">
        <v>2</v>
      </c>
      <c r="E1811" s="1087" t="s">
        <v>2418</v>
      </c>
      <c r="F1811" s="1087">
        <v>287</v>
      </c>
      <c r="G1811" s="1087" t="s">
        <v>711</v>
      </c>
      <c r="H1811" s="1089">
        <v>1</v>
      </c>
      <c r="I1811">
        <v>33603</v>
      </c>
      <c r="J1811">
        <v>1</v>
      </c>
      <c r="K1811">
        <v>2020</v>
      </c>
      <c r="L1811" s="1090">
        <v>2</v>
      </c>
      <c r="M1811" s="1090">
        <v>2</v>
      </c>
      <c r="N1811" t="s">
        <v>2419</v>
      </c>
      <c r="O1811">
        <v>13</v>
      </c>
      <c r="P1811">
        <v>329302.73</v>
      </c>
      <c r="Q1811">
        <v>-251956.2</v>
      </c>
      <c r="R1811">
        <v>77346.53</v>
      </c>
      <c r="S1811">
        <v>71614.11</v>
      </c>
      <c r="T1811">
        <v>71614.11</v>
      </c>
      <c r="U1811" s="1091">
        <v>71614.11</v>
      </c>
      <c r="V1811" s="1091">
        <v>71614.11</v>
      </c>
    </row>
    <row r="1812" spans="1:22" x14ac:dyDescent="0.25">
      <c r="A1812">
        <v>4088200100</v>
      </c>
      <c r="B1812" s="1087">
        <v>2</v>
      </c>
      <c r="C1812" s="1087">
        <v>5</v>
      </c>
      <c r="D1812" s="1088">
        <v>2</v>
      </c>
      <c r="E1812" s="1087" t="s">
        <v>2418</v>
      </c>
      <c r="F1812" s="1087">
        <v>287</v>
      </c>
      <c r="G1812" s="1087" t="s">
        <v>711</v>
      </c>
      <c r="H1812" s="1089">
        <v>1</v>
      </c>
      <c r="I1812">
        <v>33603</v>
      </c>
      <c r="J1812">
        <v>1</v>
      </c>
      <c r="K1812">
        <v>2020</v>
      </c>
      <c r="L1812" s="1090">
        <v>1</v>
      </c>
      <c r="M1812" s="1090">
        <v>1</v>
      </c>
      <c r="N1812" t="s">
        <v>2421</v>
      </c>
      <c r="O1812">
        <v>13</v>
      </c>
      <c r="P1812">
        <v>160336.43</v>
      </c>
      <c r="Q1812">
        <v>-9826.81</v>
      </c>
      <c r="R1812">
        <v>150509.62</v>
      </c>
      <c r="S1812">
        <v>0</v>
      </c>
      <c r="T1812">
        <v>0</v>
      </c>
      <c r="U1812" s="1091">
        <v>0</v>
      </c>
      <c r="V1812" s="1091">
        <v>0</v>
      </c>
    </row>
    <row r="1813" spans="1:22" x14ac:dyDescent="0.25">
      <c r="A1813">
        <v>4088200100</v>
      </c>
      <c r="B1813" s="1087">
        <v>2</v>
      </c>
      <c r="C1813" s="1087">
        <v>5</v>
      </c>
      <c r="D1813" s="1088">
        <v>2</v>
      </c>
      <c r="E1813" s="1087" t="s">
        <v>2418</v>
      </c>
      <c r="F1813" s="1087">
        <v>287</v>
      </c>
      <c r="G1813" s="1087" t="s">
        <v>711</v>
      </c>
      <c r="H1813" s="1089">
        <v>1</v>
      </c>
      <c r="I1813">
        <v>34101</v>
      </c>
      <c r="J1813">
        <v>1</v>
      </c>
      <c r="K1813">
        <v>2020</v>
      </c>
      <c r="L1813" s="1090">
        <v>1</v>
      </c>
      <c r="M1813" s="1090">
        <v>1</v>
      </c>
      <c r="N1813" t="s">
        <v>2421</v>
      </c>
      <c r="O1813">
        <v>13</v>
      </c>
      <c r="P1813">
        <v>0</v>
      </c>
      <c r="Q1813">
        <v>0</v>
      </c>
      <c r="R1813">
        <v>0</v>
      </c>
      <c r="S1813">
        <v>0</v>
      </c>
      <c r="T1813">
        <v>0</v>
      </c>
      <c r="U1813" s="1091">
        <v>0</v>
      </c>
      <c r="V1813" s="1091">
        <v>42082.25</v>
      </c>
    </row>
    <row r="1814" spans="1:22" x14ac:dyDescent="0.25">
      <c r="A1814">
        <v>4088200100</v>
      </c>
      <c r="B1814" s="1087">
        <v>2</v>
      </c>
      <c r="C1814" s="1087">
        <v>5</v>
      </c>
      <c r="D1814" s="1088">
        <v>2</v>
      </c>
      <c r="E1814" s="1087" t="s">
        <v>2418</v>
      </c>
      <c r="F1814" s="1087">
        <v>287</v>
      </c>
      <c r="G1814" s="1087" t="s">
        <v>711</v>
      </c>
      <c r="H1814" s="1089">
        <v>1</v>
      </c>
      <c r="I1814">
        <v>34101</v>
      </c>
      <c r="J1814">
        <v>1</v>
      </c>
      <c r="K1814">
        <v>2020</v>
      </c>
      <c r="L1814" s="1090">
        <v>1</v>
      </c>
      <c r="M1814" s="1090">
        <v>1</v>
      </c>
      <c r="N1814" t="s">
        <v>2421</v>
      </c>
      <c r="O1814">
        <v>13</v>
      </c>
      <c r="P1814">
        <v>0</v>
      </c>
      <c r="Q1814">
        <v>0</v>
      </c>
      <c r="R1814">
        <v>0</v>
      </c>
      <c r="S1814">
        <v>0</v>
      </c>
      <c r="T1814">
        <v>0</v>
      </c>
      <c r="U1814" s="1091">
        <v>42082.25</v>
      </c>
      <c r="V1814" s="1091">
        <v>0</v>
      </c>
    </row>
    <row r="1815" spans="1:22" x14ac:dyDescent="0.25">
      <c r="A1815">
        <v>4088200100</v>
      </c>
      <c r="B1815" s="1087">
        <v>2</v>
      </c>
      <c r="C1815" s="1087">
        <v>5</v>
      </c>
      <c r="D1815" s="1088">
        <v>2</v>
      </c>
      <c r="E1815" s="1087" t="s">
        <v>2418</v>
      </c>
      <c r="F1815" s="1087">
        <v>287</v>
      </c>
      <c r="G1815" s="1087" t="s">
        <v>711</v>
      </c>
      <c r="H1815" s="1089">
        <v>1</v>
      </c>
      <c r="I1815">
        <v>34101</v>
      </c>
      <c r="J1815">
        <v>1</v>
      </c>
      <c r="K1815">
        <v>2020</v>
      </c>
      <c r="L1815" s="1090">
        <v>1</v>
      </c>
      <c r="M1815" s="1090">
        <v>1</v>
      </c>
      <c r="N1815" t="s">
        <v>2421</v>
      </c>
      <c r="O1815">
        <v>13</v>
      </c>
      <c r="P1815">
        <v>0</v>
      </c>
      <c r="Q1815">
        <v>0</v>
      </c>
      <c r="R1815">
        <v>0</v>
      </c>
      <c r="S1815">
        <v>0</v>
      </c>
      <c r="T1815">
        <v>0</v>
      </c>
      <c r="U1815" s="1091">
        <v>0</v>
      </c>
      <c r="V1815" s="1091">
        <v>0</v>
      </c>
    </row>
    <row r="1816" spans="1:22" x14ac:dyDescent="0.25">
      <c r="A1816">
        <v>4088200100</v>
      </c>
      <c r="B1816" s="1087">
        <v>2</v>
      </c>
      <c r="C1816" s="1087">
        <v>5</v>
      </c>
      <c r="D1816" s="1088">
        <v>2</v>
      </c>
      <c r="E1816" s="1087" t="s">
        <v>2418</v>
      </c>
      <c r="F1816" s="1087">
        <v>287</v>
      </c>
      <c r="G1816" s="1087" t="s">
        <v>711</v>
      </c>
      <c r="H1816" s="1089">
        <v>1</v>
      </c>
      <c r="I1816">
        <v>34101</v>
      </c>
      <c r="J1816">
        <v>1</v>
      </c>
      <c r="K1816">
        <v>2020</v>
      </c>
      <c r="L1816" s="1090">
        <v>1</v>
      </c>
      <c r="M1816" s="1090">
        <v>1</v>
      </c>
      <c r="N1816" t="s">
        <v>2421</v>
      </c>
      <c r="O1816">
        <v>13</v>
      </c>
      <c r="P1816">
        <v>0</v>
      </c>
      <c r="Q1816">
        <v>0</v>
      </c>
      <c r="R1816">
        <v>0</v>
      </c>
      <c r="S1816">
        <v>0</v>
      </c>
      <c r="T1816">
        <v>0</v>
      </c>
      <c r="U1816" s="1091">
        <v>0</v>
      </c>
      <c r="V1816" s="1091">
        <v>0</v>
      </c>
    </row>
    <row r="1817" spans="1:22" x14ac:dyDescent="0.25">
      <c r="A1817">
        <v>4088200100</v>
      </c>
      <c r="B1817" s="1087">
        <v>2</v>
      </c>
      <c r="C1817" s="1087">
        <v>5</v>
      </c>
      <c r="D1817" s="1088">
        <v>2</v>
      </c>
      <c r="E1817" s="1087" t="s">
        <v>2418</v>
      </c>
      <c r="F1817" s="1087">
        <v>287</v>
      </c>
      <c r="G1817" s="1087" t="s">
        <v>711</v>
      </c>
      <c r="H1817" s="1089">
        <v>1</v>
      </c>
      <c r="I1817">
        <v>34101</v>
      </c>
      <c r="J1817">
        <v>1</v>
      </c>
      <c r="K1817">
        <v>2020</v>
      </c>
      <c r="L1817" s="1090">
        <v>1</v>
      </c>
      <c r="M1817" s="1090">
        <v>1</v>
      </c>
      <c r="N1817" t="s">
        <v>2421</v>
      </c>
      <c r="O1817">
        <v>13</v>
      </c>
      <c r="P1817">
        <v>0</v>
      </c>
      <c r="Q1817">
        <v>0</v>
      </c>
      <c r="R1817">
        <v>0</v>
      </c>
      <c r="S1817">
        <v>42082.25</v>
      </c>
      <c r="T1817">
        <v>42082.25</v>
      </c>
      <c r="U1817" s="1091">
        <v>0</v>
      </c>
      <c r="V1817" s="1091">
        <v>0</v>
      </c>
    </row>
    <row r="1818" spans="1:22" x14ac:dyDescent="0.25">
      <c r="A1818">
        <v>4088200100</v>
      </c>
      <c r="B1818" s="1087">
        <v>2</v>
      </c>
      <c r="C1818" s="1087">
        <v>5</v>
      </c>
      <c r="D1818" s="1088">
        <v>2</v>
      </c>
      <c r="E1818" s="1087" t="s">
        <v>2418</v>
      </c>
      <c r="F1818" s="1087">
        <v>287</v>
      </c>
      <c r="G1818" s="1087" t="s">
        <v>711</v>
      </c>
      <c r="H1818" s="1089">
        <v>1</v>
      </c>
      <c r="I1818">
        <v>34101</v>
      </c>
      <c r="J1818">
        <v>1</v>
      </c>
      <c r="K1818">
        <v>2020</v>
      </c>
      <c r="L1818" s="1090">
        <v>1</v>
      </c>
      <c r="M1818" s="1090">
        <v>1</v>
      </c>
      <c r="N1818" t="s">
        <v>2421</v>
      </c>
      <c r="O1818">
        <v>13</v>
      </c>
      <c r="P1818">
        <v>0</v>
      </c>
      <c r="Q1818">
        <v>49063</v>
      </c>
      <c r="R1818">
        <v>49063</v>
      </c>
      <c r="S1818">
        <v>0</v>
      </c>
      <c r="T1818">
        <v>0</v>
      </c>
      <c r="U1818" s="1091">
        <v>0</v>
      </c>
      <c r="V1818" s="1091">
        <v>0</v>
      </c>
    </row>
    <row r="1819" spans="1:22" x14ac:dyDescent="0.25">
      <c r="A1819">
        <v>4088200100</v>
      </c>
      <c r="B1819" s="1087">
        <v>2</v>
      </c>
      <c r="C1819" s="1087">
        <v>5</v>
      </c>
      <c r="D1819" s="1088">
        <v>2</v>
      </c>
      <c r="E1819" s="1087" t="s">
        <v>2418</v>
      </c>
      <c r="F1819" s="1087">
        <v>287</v>
      </c>
      <c r="G1819" s="1087" t="s">
        <v>711</v>
      </c>
      <c r="H1819" s="1089">
        <v>1</v>
      </c>
      <c r="I1819">
        <v>34501</v>
      </c>
      <c r="J1819">
        <v>1</v>
      </c>
      <c r="K1819">
        <v>2020</v>
      </c>
      <c r="L1819" s="1090">
        <v>1</v>
      </c>
      <c r="M1819" s="1090">
        <v>1</v>
      </c>
      <c r="N1819" t="s">
        <v>2421</v>
      </c>
      <c r="O1819">
        <v>13</v>
      </c>
      <c r="P1819">
        <v>18943.349999999999</v>
      </c>
      <c r="Q1819">
        <v>3693.73</v>
      </c>
      <c r="R1819">
        <v>22637.08</v>
      </c>
      <c r="S1819">
        <v>22637.07</v>
      </c>
      <c r="T1819">
        <v>22637.07</v>
      </c>
      <c r="U1819" s="1091">
        <v>22637.07</v>
      </c>
      <c r="V1819" s="1091">
        <v>22637.07</v>
      </c>
    </row>
    <row r="1820" spans="1:22" x14ac:dyDescent="0.25">
      <c r="A1820">
        <v>4088200100</v>
      </c>
      <c r="B1820" s="1087">
        <v>2</v>
      </c>
      <c r="C1820" s="1087">
        <v>5</v>
      </c>
      <c r="D1820" s="1088">
        <v>2</v>
      </c>
      <c r="E1820" s="1087" t="s">
        <v>2418</v>
      </c>
      <c r="F1820" s="1087">
        <v>287</v>
      </c>
      <c r="G1820" s="1087" t="s">
        <v>711</v>
      </c>
      <c r="H1820" s="1089">
        <v>1</v>
      </c>
      <c r="I1820">
        <v>34501</v>
      </c>
      <c r="J1820">
        <v>1</v>
      </c>
      <c r="K1820">
        <v>2020</v>
      </c>
      <c r="L1820" s="1090">
        <v>1</v>
      </c>
      <c r="M1820" s="1090">
        <v>1</v>
      </c>
      <c r="N1820" t="s">
        <v>2421</v>
      </c>
      <c r="O1820">
        <v>13</v>
      </c>
      <c r="P1820">
        <v>5269.35</v>
      </c>
      <c r="Q1820">
        <v>2145.65</v>
      </c>
      <c r="R1820">
        <v>7415</v>
      </c>
      <c r="S1820">
        <v>7415</v>
      </c>
      <c r="T1820">
        <v>7415</v>
      </c>
      <c r="U1820" s="1091">
        <v>7415</v>
      </c>
      <c r="V1820" s="1091">
        <v>7415</v>
      </c>
    </row>
    <row r="1821" spans="1:22" x14ac:dyDescent="0.25">
      <c r="A1821">
        <v>4088200100</v>
      </c>
      <c r="B1821" s="1087">
        <v>2</v>
      </c>
      <c r="C1821" s="1087">
        <v>5</v>
      </c>
      <c r="D1821" s="1088">
        <v>2</v>
      </c>
      <c r="E1821" s="1087" t="s">
        <v>2418</v>
      </c>
      <c r="F1821" s="1087">
        <v>287</v>
      </c>
      <c r="G1821" s="1087" t="s">
        <v>711</v>
      </c>
      <c r="H1821" s="1089">
        <v>1</v>
      </c>
      <c r="I1821">
        <v>34701</v>
      </c>
      <c r="J1821">
        <v>1</v>
      </c>
      <c r="K1821">
        <v>2020</v>
      </c>
      <c r="L1821" s="1090">
        <v>2</v>
      </c>
      <c r="M1821" s="1090">
        <v>2</v>
      </c>
      <c r="N1821" t="s">
        <v>2419</v>
      </c>
      <c r="O1821">
        <v>13</v>
      </c>
      <c r="P1821">
        <v>92843.7</v>
      </c>
      <c r="Q1821">
        <v>-4500</v>
      </c>
      <c r="R1821">
        <v>88343.7</v>
      </c>
      <c r="S1821">
        <v>72216.960000000006</v>
      </c>
      <c r="T1821">
        <v>72216.960000000006</v>
      </c>
      <c r="U1821" s="1091">
        <v>72216.960000000006</v>
      </c>
      <c r="V1821" s="1091">
        <v>72216.960000000006</v>
      </c>
    </row>
    <row r="1822" spans="1:22" x14ac:dyDescent="0.25">
      <c r="A1822">
        <v>4088200100</v>
      </c>
      <c r="B1822" s="1087">
        <v>2</v>
      </c>
      <c r="C1822" s="1087">
        <v>5</v>
      </c>
      <c r="D1822" s="1088">
        <v>2</v>
      </c>
      <c r="E1822" s="1087" t="s">
        <v>2418</v>
      </c>
      <c r="F1822" s="1087">
        <v>287</v>
      </c>
      <c r="G1822" s="1087" t="s">
        <v>711</v>
      </c>
      <c r="H1822" s="1089">
        <v>1</v>
      </c>
      <c r="I1822">
        <v>34801</v>
      </c>
      <c r="J1822">
        <v>1</v>
      </c>
      <c r="K1822">
        <v>2020</v>
      </c>
      <c r="L1822" s="1090">
        <v>1</v>
      </c>
      <c r="M1822" s="1090">
        <v>1</v>
      </c>
      <c r="N1822" t="s">
        <v>2421</v>
      </c>
      <c r="O1822">
        <v>13</v>
      </c>
      <c r="P1822">
        <v>0</v>
      </c>
      <c r="Q1822">
        <v>0</v>
      </c>
      <c r="R1822">
        <v>0</v>
      </c>
      <c r="S1822">
        <v>0</v>
      </c>
      <c r="T1822">
        <v>0</v>
      </c>
      <c r="U1822" s="1091">
        <v>0</v>
      </c>
      <c r="V1822" s="1091">
        <v>0</v>
      </c>
    </row>
    <row r="1823" spans="1:22" x14ac:dyDescent="0.25">
      <c r="A1823">
        <v>4088200100</v>
      </c>
      <c r="B1823" s="1087">
        <v>2</v>
      </c>
      <c r="C1823" s="1087">
        <v>5</v>
      </c>
      <c r="D1823" s="1088">
        <v>2</v>
      </c>
      <c r="E1823" s="1087" t="s">
        <v>2418</v>
      </c>
      <c r="F1823" s="1087">
        <v>287</v>
      </c>
      <c r="G1823" s="1087" t="s">
        <v>711</v>
      </c>
      <c r="H1823" s="1089">
        <v>1</v>
      </c>
      <c r="I1823">
        <v>34801</v>
      </c>
      <c r="J1823">
        <v>1</v>
      </c>
      <c r="K1823">
        <v>2020</v>
      </c>
      <c r="L1823" s="1090">
        <v>1</v>
      </c>
      <c r="M1823" s="1090">
        <v>1</v>
      </c>
      <c r="N1823" t="s">
        <v>2421</v>
      </c>
      <c r="O1823">
        <v>13</v>
      </c>
      <c r="P1823">
        <v>0</v>
      </c>
      <c r="Q1823">
        <v>0</v>
      </c>
      <c r="R1823">
        <v>0</v>
      </c>
      <c r="S1823">
        <v>0</v>
      </c>
      <c r="T1823">
        <v>0</v>
      </c>
      <c r="U1823" s="1091">
        <v>0</v>
      </c>
      <c r="V1823" s="1091">
        <v>0</v>
      </c>
    </row>
    <row r="1824" spans="1:22" x14ac:dyDescent="0.25">
      <c r="A1824">
        <v>4088200100</v>
      </c>
      <c r="B1824" s="1087">
        <v>2</v>
      </c>
      <c r="C1824" s="1087">
        <v>5</v>
      </c>
      <c r="D1824" s="1088">
        <v>2</v>
      </c>
      <c r="E1824" s="1087" t="s">
        <v>2418</v>
      </c>
      <c r="F1824" s="1087">
        <v>287</v>
      </c>
      <c r="G1824" s="1087" t="s">
        <v>711</v>
      </c>
      <c r="H1824" s="1089">
        <v>1</v>
      </c>
      <c r="I1824">
        <v>34801</v>
      </c>
      <c r="J1824">
        <v>1</v>
      </c>
      <c r="K1824">
        <v>2020</v>
      </c>
      <c r="L1824" s="1090">
        <v>1</v>
      </c>
      <c r="M1824" s="1090">
        <v>1</v>
      </c>
      <c r="N1824" t="s">
        <v>2421</v>
      </c>
      <c r="O1824">
        <v>13</v>
      </c>
      <c r="P1824">
        <v>0</v>
      </c>
      <c r="Q1824">
        <v>0</v>
      </c>
      <c r="R1824">
        <v>0</v>
      </c>
      <c r="S1824">
        <v>0</v>
      </c>
      <c r="T1824">
        <v>0</v>
      </c>
      <c r="U1824" s="1091">
        <v>0</v>
      </c>
      <c r="V1824" s="1091">
        <v>0</v>
      </c>
    </row>
    <row r="1825" spans="1:22" x14ac:dyDescent="0.25">
      <c r="A1825">
        <v>4088200100</v>
      </c>
      <c r="B1825" s="1087">
        <v>2</v>
      </c>
      <c r="C1825" s="1087">
        <v>5</v>
      </c>
      <c r="D1825" s="1088">
        <v>2</v>
      </c>
      <c r="E1825" s="1087" t="s">
        <v>2418</v>
      </c>
      <c r="F1825" s="1087">
        <v>287</v>
      </c>
      <c r="G1825" s="1087" t="s">
        <v>711</v>
      </c>
      <c r="H1825" s="1089">
        <v>1</v>
      </c>
      <c r="I1825">
        <v>34801</v>
      </c>
      <c r="J1825">
        <v>1</v>
      </c>
      <c r="K1825">
        <v>2020</v>
      </c>
      <c r="L1825" s="1090">
        <v>1</v>
      </c>
      <c r="M1825" s="1090">
        <v>1</v>
      </c>
      <c r="N1825" t="s">
        <v>2421</v>
      </c>
      <c r="O1825">
        <v>13</v>
      </c>
      <c r="P1825">
        <v>0</v>
      </c>
      <c r="Q1825">
        <v>0</v>
      </c>
      <c r="R1825">
        <v>0</v>
      </c>
      <c r="S1825">
        <v>0</v>
      </c>
      <c r="T1825">
        <v>0</v>
      </c>
      <c r="U1825" s="1091">
        <v>0</v>
      </c>
      <c r="V1825" s="1091">
        <v>0</v>
      </c>
    </row>
    <row r="1826" spans="1:22" x14ac:dyDescent="0.25">
      <c r="A1826">
        <v>4088200100</v>
      </c>
      <c r="B1826" s="1087">
        <v>2</v>
      </c>
      <c r="C1826" s="1087">
        <v>5</v>
      </c>
      <c r="D1826" s="1088">
        <v>2</v>
      </c>
      <c r="E1826" s="1087" t="s">
        <v>2418</v>
      </c>
      <c r="F1826" s="1087">
        <v>287</v>
      </c>
      <c r="G1826" s="1087" t="s">
        <v>711</v>
      </c>
      <c r="H1826" s="1089">
        <v>1</v>
      </c>
      <c r="I1826">
        <v>34801</v>
      </c>
      <c r="J1826">
        <v>1</v>
      </c>
      <c r="K1826">
        <v>2020</v>
      </c>
      <c r="L1826" s="1090">
        <v>1</v>
      </c>
      <c r="M1826" s="1090">
        <v>1</v>
      </c>
      <c r="N1826" t="s">
        <v>2421</v>
      </c>
      <c r="O1826">
        <v>13</v>
      </c>
      <c r="P1826">
        <v>0</v>
      </c>
      <c r="Q1826">
        <v>0</v>
      </c>
      <c r="R1826">
        <v>0</v>
      </c>
      <c r="S1826">
        <v>0</v>
      </c>
      <c r="T1826">
        <v>0</v>
      </c>
      <c r="U1826" s="1091">
        <v>0</v>
      </c>
      <c r="V1826" s="1091">
        <v>0</v>
      </c>
    </row>
    <row r="1827" spans="1:22" x14ac:dyDescent="0.25">
      <c r="A1827">
        <v>4088200100</v>
      </c>
      <c r="B1827" s="1087">
        <v>2</v>
      </c>
      <c r="C1827" s="1087">
        <v>5</v>
      </c>
      <c r="D1827" s="1088">
        <v>2</v>
      </c>
      <c r="E1827" s="1087" t="s">
        <v>2418</v>
      </c>
      <c r="F1827" s="1087">
        <v>287</v>
      </c>
      <c r="G1827" s="1087" t="s">
        <v>711</v>
      </c>
      <c r="H1827" s="1089">
        <v>1</v>
      </c>
      <c r="I1827">
        <v>34801</v>
      </c>
      <c r="J1827">
        <v>1</v>
      </c>
      <c r="K1827">
        <v>2020</v>
      </c>
      <c r="L1827" s="1090">
        <v>1</v>
      </c>
      <c r="M1827" s="1090">
        <v>1</v>
      </c>
      <c r="N1827" t="s">
        <v>2421</v>
      </c>
      <c r="O1827">
        <v>13</v>
      </c>
      <c r="P1827">
        <v>0</v>
      </c>
      <c r="Q1827">
        <v>180800</v>
      </c>
      <c r="R1827">
        <v>180800</v>
      </c>
      <c r="S1827">
        <v>0</v>
      </c>
      <c r="T1827">
        <v>0</v>
      </c>
      <c r="U1827" s="1091">
        <v>0</v>
      </c>
      <c r="V1827" s="1091">
        <v>0</v>
      </c>
    </row>
    <row r="1828" spans="1:22" x14ac:dyDescent="0.25">
      <c r="A1828">
        <v>4088200100</v>
      </c>
      <c r="B1828" s="1087">
        <v>2</v>
      </c>
      <c r="C1828" s="1087">
        <v>5</v>
      </c>
      <c r="D1828" s="1088">
        <v>2</v>
      </c>
      <c r="E1828" s="1087" t="s">
        <v>2418</v>
      </c>
      <c r="F1828" s="1087">
        <v>287</v>
      </c>
      <c r="G1828" s="1087" t="s">
        <v>711</v>
      </c>
      <c r="H1828" s="1089">
        <v>1</v>
      </c>
      <c r="I1828">
        <v>35101</v>
      </c>
      <c r="J1828">
        <v>1</v>
      </c>
      <c r="K1828">
        <v>2020</v>
      </c>
      <c r="L1828" s="1090">
        <v>1</v>
      </c>
      <c r="M1828" s="1090">
        <v>1</v>
      </c>
      <c r="N1828" t="s">
        <v>2421</v>
      </c>
      <c r="O1828">
        <v>13</v>
      </c>
      <c r="P1828">
        <v>20458</v>
      </c>
      <c r="Q1828">
        <v>0</v>
      </c>
      <c r="R1828">
        <v>20458</v>
      </c>
      <c r="S1828">
        <v>19600</v>
      </c>
      <c r="T1828">
        <v>19600</v>
      </c>
      <c r="U1828" s="1091">
        <v>19600</v>
      </c>
      <c r="V1828" s="1091">
        <v>19600</v>
      </c>
    </row>
    <row r="1829" spans="1:22" x14ac:dyDescent="0.25">
      <c r="A1829">
        <v>4088200100</v>
      </c>
      <c r="B1829" s="1087">
        <v>2</v>
      </c>
      <c r="C1829" s="1087">
        <v>5</v>
      </c>
      <c r="D1829" s="1088">
        <v>2</v>
      </c>
      <c r="E1829" s="1087" t="s">
        <v>2418</v>
      </c>
      <c r="F1829" s="1087">
        <v>287</v>
      </c>
      <c r="G1829" s="1087" t="s">
        <v>711</v>
      </c>
      <c r="H1829" s="1089">
        <v>1</v>
      </c>
      <c r="I1829">
        <v>35101</v>
      </c>
      <c r="J1829">
        <v>1</v>
      </c>
      <c r="K1829">
        <v>2020</v>
      </c>
      <c r="L1829" s="1090">
        <v>2</v>
      </c>
      <c r="M1829" s="1090">
        <v>2</v>
      </c>
      <c r="N1829" t="s">
        <v>2419</v>
      </c>
      <c r="O1829">
        <v>13</v>
      </c>
      <c r="P1829">
        <v>72433.77</v>
      </c>
      <c r="Q1829">
        <v>94430</v>
      </c>
      <c r="R1829">
        <v>166863.76999999999</v>
      </c>
      <c r="S1829">
        <v>150631.79999999999</v>
      </c>
      <c r="T1829">
        <v>150631.79999999999</v>
      </c>
      <c r="U1829" s="1091">
        <v>150631.79999999999</v>
      </c>
      <c r="V1829" s="1091">
        <v>150631.79999999999</v>
      </c>
    </row>
    <row r="1830" spans="1:22" x14ac:dyDescent="0.25">
      <c r="A1830">
        <v>4088200100</v>
      </c>
      <c r="B1830" s="1087">
        <v>2</v>
      </c>
      <c r="C1830" s="1087">
        <v>5</v>
      </c>
      <c r="D1830" s="1088">
        <v>2</v>
      </c>
      <c r="E1830" s="1087" t="s">
        <v>2418</v>
      </c>
      <c r="F1830" s="1087">
        <v>287</v>
      </c>
      <c r="G1830" s="1087" t="s">
        <v>711</v>
      </c>
      <c r="H1830" s="1089">
        <v>1</v>
      </c>
      <c r="I1830">
        <v>35101</v>
      </c>
      <c r="J1830">
        <v>1</v>
      </c>
      <c r="K1830">
        <v>2020</v>
      </c>
      <c r="L1830" s="1090">
        <v>2</v>
      </c>
      <c r="M1830" s="1090">
        <v>2</v>
      </c>
      <c r="N1830" t="s">
        <v>2419</v>
      </c>
      <c r="O1830">
        <v>13</v>
      </c>
      <c r="P1830">
        <v>0</v>
      </c>
      <c r="Q1830">
        <v>0</v>
      </c>
      <c r="R1830">
        <v>0</v>
      </c>
      <c r="S1830">
        <v>0</v>
      </c>
      <c r="T1830">
        <v>0</v>
      </c>
      <c r="U1830" s="1091">
        <v>0</v>
      </c>
      <c r="V1830" s="1091">
        <v>29580</v>
      </c>
    </row>
    <row r="1831" spans="1:22" x14ac:dyDescent="0.25">
      <c r="A1831">
        <v>4088200100</v>
      </c>
      <c r="B1831" s="1087">
        <v>2</v>
      </c>
      <c r="C1831" s="1087">
        <v>5</v>
      </c>
      <c r="D1831" s="1088">
        <v>2</v>
      </c>
      <c r="E1831" s="1087" t="s">
        <v>2418</v>
      </c>
      <c r="F1831" s="1087">
        <v>287</v>
      </c>
      <c r="G1831" s="1087" t="s">
        <v>711</v>
      </c>
      <c r="H1831" s="1089">
        <v>1</v>
      </c>
      <c r="I1831">
        <v>35101</v>
      </c>
      <c r="J1831">
        <v>1</v>
      </c>
      <c r="K1831">
        <v>2020</v>
      </c>
      <c r="L1831" s="1090">
        <v>2</v>
      </c>
      <c r="M1831" s="1090">
        <v>2</v>
      </c>
      <c r="N1831" t="s">
        <v>2419</v>
      </c>
      <c r="O1831">
        <v>13</v>
      </c>
      <c r="P1831">
        <v>0</v>
      </c>
      <c r="Q1831">
        <v>0</v>
      </c>
      <c r="R1831">
        <v>0</v>
      </c>
      <c r="S1831">
        <v>0</v>
      </c>
      <c r="T1831">
        <v>0</v>
      </c>
      <c r="U1831" s="1091">
        <v>29580</v>
      </c>
      <c r="V1831" s="1091">
        <v>0</v>
      </c>
    </row>
    <row r="1832" spans="1:22" x14ac:dyDescent="0.25">
      <c r="A1832">
        <v>4088200100</v>
      </c>
      <c r="B1832" s="1087">
        <v>2</v>
      </c>
      <c r="C1832" s="1087">
        <v>5</v>
      </c>
      <c r="D1832" s="1088">
        <v>2</v>
      </c>
      <c r="E1832" s="1087" t="s">
        <v>2418</v>
      </c>
      <c r="F1832" s="1087">
        <v>287</v>
      </c>
      <c r="G1832" s="1087" t="s">
        <v>711</v>
      </c>
      <c r="H1832" s="1089">
        <v>1</v>
      </c>
      <c r="I1832">
        <v>35101</v>
      </c>
      <c r="J1832">
        <v>1</v>
      </c>
      <c r="K1832">
        <v>2020</v>
      </c>
      <c r="L1832" s="1090">
        <v>2</v>
      </c>
      <c r="M1832" s="1090">
        <v>2</v>
      </c>
      <c r="N1832" t="s">
        <v>2419</v>
      </c>
      <c r="O1832">
        <v>13</v>
      </c>
      <c r="P1832">
        <v>0</v>
      </c>
      <c r="Q1832">
        <v>0</v>
      </c>
      <c r="R1832">
        <v>0</v>
      </c>
      <c r="S1832">
        <v>0</v>
      </c>
      <c r="T1832">
        <v>0</v>
      </c>
      <c r="U1832" s="1091">
        <v>0</v>
      </c>
      <c r="V1832" s="1091">
        <v>0</v>
      </c>
    </row>
    <row r="1833" spans="1:22" x14ac:dyDescent="0.25">
      <c r="A1833">
        <v>4088200100</v>
      </c>
      <c r="B1833" s="1087">
        <v>2</v>
      </c>
      <c r="C1833" s="1087">
        <v>5</v>
      </c>
      <c r="D1833" s="1088">
        <v>2</v>
      </c>
      <c r="E1833" s="1087" t="s">
        <v>2418</v>
      </c>
      <c r="F1833" s="1087">
        <v>287</v>
      </c>
      <c r="G1833" s="1087" t="s">
        <v>711</v>
      </c>
      <c r="H1833" s="1089">
        <v>1</v>
      </c>
      <c r="I1833">
        <v>35101</v>
      </c>
      <c r="J1833">
        <v>1</v>
      </c>
      <c r="K1833">
        <v>2020</v>
      </c>
      <c r="L1833" s="1090">
        <v>2</v>
      </c>
      <c r="M1833" s="1090">
        <v>2</v>
      </c>
      <c r="N1833" t="s">
        <v>2419</v>
      </c>
      <c r="O1833">
        <v>13</v>
      </c>
      <c r="P1833">
        <v>0</v>
      </c>
      <c r="Q1833">
        <v>0</v>
      </c>
      <c r="R1833">
        <v>0</v>
      </c>
      <c r="S1833">
        <v>0</v>
      </c>
      <c r="T1833">
        <v>0</v>
      </c>
      <c r="U1833" s="1091">
        <v>0</v>
      </c>
      <c r="V1833" s="1091">
        <v>0</v>
      </c>
    </row>
    <row r="1834" spans="1:22" x14ac:dyDescent="0.25">
      <c r="A1834">
        <v>4088200100</v>
      </c>
      <c r="B1834" s="1087">
        <v>2</v>
      </c>
      <c r="C1834" s="1087">
        <v>5</v>
      </c>
      <c r="D1834" s="1088">
        <v>2</v>
      </c>
      <c r="E1834" s="1087" t="s">
        <v>2418</v>
      </c>
      <c r="F1834" s="1087">
        <v>287</v>
      </c>
      <c r="G1834" s="1087" t="s">
        <v>711</v>
      </c>
      <c r="H1834" s="1089">
        <v>1</v>
      </c>
      <c r="I1834">
        <v>35101</v>
      </c>
      <c r="J1834">
        <v>1</v>
      </c>
      <c r="K1834">
        <v>2020</v>
      </c>
      <c r="L1834" s="1090">
        <v>2</v>
      </c>
      <c r="M1834" s="1090">
        <v>2</v>
      </c>
      <c r="N1834" t="s">
        <v>2419</v>
      </c>
      <c r="O1834">
        <v>13</v>
      </c>
      <c r="P1834">
        <v>0</v>
      </c>
      <c r="Q1834">
        <v>0</v>
      </c>
      <c r="R1834">
        <v>0</v>
      </c>
      <c r="S1834">
        <v>29580</v>
      </c>
      <c r="T1834">
        <v>29580</v>
      </c>
      <c r="U1834" s="1091">
        <v>0</v>
      </c>
      <c r="V1834" s="1091">
        <v>0</v>
      </c>
    </row>
    <row r="1835" spans="1:22" x14ac:dyDescent="0.25">
      <c r="A1835">
        <v>4088200100</v>
      </c>
      <c r="B1835" s="1087">
        <v>2</v>
      </c>
      <c r="C1835" s="1087">
        <v>5</v>
      </c>
      <c r="D1835" s="1088">
        <v>2</v>
      </c>
      <c r="E1835" s="1087" t="s">
        <v>2418</v>
      </c>
      <c r="F1835" s="1087">
        <v>287</v>
      </c>
      <c r="G1835" s="1087" t="s">
        <v>711</v>
      </c>
      <c r="H1835" s="1089">
        <v>1</v>
      </c>
      <c r="I1835">
        <v>35101</v>
      </c>
      <c r="J1835">
        <v>1</v>
      </c>
      <c r="K1835">
        <v>2020</v>
      </c>
      <c r="L1835" s="1090">
        <v>2</v>
      </c>
      <c r="M1835" s="1090">
        <v>2</v>
      </c>
      <c r="N1835" t="s">
        <v>2419</v>
      </c>
      <c r="O1835">
        <v>13</v>
      </c>
      <c r="P1835">
        <v>0</v>
      </c>
      <c r="Q1835">
        <v>30000</v>
      </c>
      <c r="R1835">
        <v>30000</v>
      </c>
      <c r="S1835">
        <v>0</v>
      </c>
      <c r="T1835">
        <v>0</v>
      </c>
      <c r="U1835" s="1091">
        <v>0</v>
      </c>
      <c r="V1835" s="1091">
        <v>0</v>
      </c>
    </row>
    <row r="1836" spans="1:22" x14ac:dyDescent="0.25">
      <c r="A1836">
        <v>4088200100</v>
      </c>
      <c r="B1836" s="1087">
        <v>2</v>
      </c>
      <c r="C1836" s="1087">
        <v>5</v>
      </c>
      <c r="D1836" s="1088">
        <v>2</v>
      </c>
      <c r="E1836" s="1087" t="s">
        <v>2418</v>
      </c>
      <c r="F1836" s="1087">
        <v>287</v>
      </c>
      <c r="G1836" s="1087" t="s">
        <v>711</v>
      </c>
      <c r="H1836" s="1089">
        <v>1</v>
      </c>
      <c r="I1836">
        <v>35201</v>
      </c>
      <c r="J1836">
        <v>1</v>
      </c>
      <c r="K1836">
        <v>2020</v>
      </c>
      <c r="L1836" s="1090">
        <v>2</v>
      </c>
      <c r="M1836" s="1090">
        <v>1</v>
      </c>
      <c r="N1836" t="s">
        <v>2421</v>
      </c>
      <c r="O1836">
        <v>13</v>
      </c>
      <c r="P1836">
        <v>615.87</v>
      </c>
      <c r="Q1836">
        <v>2163.14</v>
      </c>
      <c r="R1836">
        <v>2779.01</v>
      </c>
      <c r="S1836">
        <v>2778.2</v>
      </c>
      <c r="T1836">
        <v>2778.2</v>
      </c>
      <c r="U1836" s="1091">
        <v>2778.2</v>
      </c>
      <c r="V1836" s="1091">
        <v>2778.2</v>
      </c>
    </row>
    <row r="1837" spans="1:22" x14ac:dyDescent="0.25">
      <c r="A1837">
        <v>4088200100</v>
      </c>
      <c r="B1837" s="1087">
        <v>2</v>
      </c>
      <c r="C1837" s="1087">
        <v>5</v>
      </c>
      <c r="D1837" s="1088">
        <v>2</v>
      </c>
      <c r="E1837" s="1087" t="s">
        <v>2418</v>
      </c>
      <c r="F1837" s="1087">
        <v>287</v>
      </c>
      <c r="G1837" s="1087" t="s">
        <v>711</v>
      </c>
      <c r="H1837" s="1089">
        <v>1</v>
      </c>
      <c r="I1837">
        <v>35201</v>
      </c>
      <c r="J1837">
        <v>1</v>
      </c>
      <c r="K1837">
        <v>2020</v>
      </c>
      <c r="L1837" s="1090">
        <v>1</v>
      </c>
      <c r="M1837" s="1090">
        <v>1</v>
      </c>
      <c r="N1837" t="s">
        <v>2421</v>
      </c>
      <c r="O1837">
        <v>13</v>
      </c>
      <c r="P1837">
        <v>0</v>
      </c>
      <c r="Q1837">
        <v>0</v>
      </c>
      <c r="R1837">
        <v>0</v>
      </c>
      <c r="S1837">
        <v>0</v>
      </c>
      <c r="T1837">
        <v>0</v>
      </c>
      <c r="U1837" s="1091">
        <v>0</v>
      </c>
      <c r="V1837" s="1091">
        <v>7627.39</v>
      </c>
    </row>
    <row r="1838" spans="1:22" x14ac:dyDescent="0.25">
      <c r="A1838">
        <v>4088200100</v>
      </c>
      <c r="B1838" s="1087">
        <v>2</v>
      </c>
      <c r="C1838" s="1087">
        <v>5</v>
      </c>
      <c r="D1838" s="1088">
        <v>2</v>
      </c>
      <c r="E1838" s="1087" t="s">
        <v>2418</v>
      </c>
      <c r="F1838" s="1087">
        <v>287</v>
      </c>
      <c r="G1838" s="1087" t="s">
        <v>711</v>
      </c>
      <c r="H1838" s="1089">
        <v>1</v>
      </c>
      <c r="I1838">
        <v>35201</v>
      </c>
      <c r="J1838">
        <v>1</v>
      </c>
      <c r="K1838">
        <v>2020</v>
      </c>
      <c r="L1838" s="1090">
        <v>1</v>
      </c>
      <c r="M1838" s="1090">
        <v>1</v>
      </c>
      <c r="N1838" t="s">
        <v>2421</v>
      </c>
      <c r="O1838">
        <v>13</v>
      </c>
      <c r="P1838">
        <v>0</v>
      </c>
      <c r="Q1838">
        <v>0</v>
      </c>
      <c r="R1838">
        <v>0</v>
      </c>
      <c r="S1838">
        <v>0</v>
      </c>
      <c r="T1838">
        <v>0</v>
      </c>
      <c r="U1838" s="1091">
        <v>7627.39</v>
      </c>
      <c r="V1838" s="1091">
        <v>0</v>
      </c>
    </row>
    <row r="1839" spans="1:22" x14ac:dyDescent="0.25">
      <c r="A1839">
        <v>4088200100</v>
      </c>
      <c r="B1839" s="1087">
        <v>2</v>
      </c>
      <c r="C1839" s="1087">
        <v>5</v>
      </c>
      <c r="D1839" s="1088">
        <v>2</v>
      </c>
      <c r="E1839" s="1087" t="s">
        <v>2418</v>
      </c>
      <c r="F1839" s="1087">
        <v>287</v>
      </c>
      <c r="G1839" s="1087" t="s">
        <v>711</v>
      </c>
      <c r="H1839" s="1089">
        <v>1</v>
      </c>
      <c r="I1839">
        <v>35201</v>
      </c>
      <c r="J1839">
        <v>1</v>
      </c>
      <c r="K1839">
        <v>2020</v>
      </c>
      <c r="L1839" s="1090">
        <v>1</v>
      </c>
      <c r="M1839" s="1090">
        <v>1</v>
      </c>
      <c r="N1839" t="s">
        <v>2421</v>
      </c>
      <c r="O1839">
        <v>13</v>
      </c>
      <c r="P1839">
        <v>0</v>
      </c>
      <c r="Q1839">
        <v>0</v>
      </c>
      <c r="R1839">
        <v>0</v>
      </c>
      <c r="S1839">
        <v>0</v>
      </c>
      <c r="T1839">
        <v>0</v>
      </c>
      <c r="U1839" s="1091">
        <v>0</v>
      </c>
      <c r="V1839" s="1091">
        <v>0</v>
      </c>
    </row>
    <row r="1840" spans="1:22" x14ac:dyDescent="0.25">
      <c r="A1840">
        <v>4088200100</v>
      </c>
      <c r="B1840" s="1087">
        <v>2</v>
      </c>
      <c r="C1840" s="1087">
        <v>5</v>
      </c>
      <c r="D1840" s="1088">
        <v>2</v>
      </c>
      <c r="E1840" s="1087" t="s">
        <v>2418</v>
      </c>
      <c r="F1840" s="1087">
        <v>287</v>
      </c>
      <c r="G1840" s="1087" t="s">
        <v>711</v>
      </c>
      <c r="H1840" s="1089">
        <v>1</v>
      </c>
      <c r="I1840">
        <v>35201</v>
      </c>
      <c r="J1840">
        <v>1</v>
      </c>
      <c r="K1840">
        <v>2020</v>
      </c>
      <c r="L1840" s="1090">
        <v>1</v>
      </c>
      <c r="M1840" s="1090">
        <v>1</v>
      </c>
      <c r="N1840" t="s">
        <v>2421</v>
      </c>
      <c r="O1840">
        <v>13</v>
      </c>
      <c r="P1840">
        <v>0</v>
      </c>
      <c r="Q1840">
        <v>0</v>
      </c>
      <c r="R1840">
        <v>0</v>
      </c>
      <c r="S1840">
        <v>0</v>
      </c>
      <c r="T1840">
        <v>0</v>
      </c>
      <c r="U1840" s="1091">
        <v>0</v>
      </c>
      <c r="V1840" s="1091">
        <v>0</v>
      </c>
    </row>
    <row r="1841" spans="1:22" x14ac:dyDescent="0.25">
      <c r="A1841">
        <v>4088200100</v>
      </c>
      <c r="B1841" s="1087">
        <v>2</v>
      </c>
      <c r="C1841" s="1087">
        <v>5</v>
      </c>
      <c r="D1841" s="1088">
        <v>2</v>
      </c>
      <c r="E1841" s="1087" t="s">
        <v>2418</v>
      </c>
      <c r="F1841" s="1087">
        <v>287</v>
      </c>
      <c r="G1841" s="1087" t="s">
        <v>711</v>
      </c>
      <c r="H1841" s="1089">
        <v>1</v>
      </c>
      <c r="I1841">
        <v>35201</v>
      </c>
      <c r="J1841">
        <v>1</v>
      </c>
      <c r="K1841">
        <v>2020</v>
      </c>
      <c r="L1841" s="1090">
        <v>1</v>
      </c>
      <c r="M1841" s="1090">
        <v>1</v>
      </c>
      <c r="N1841" t="s">
        <v>2421</v>
      </c>
      <c r="O1841">
        <v>13</v>
      </c>
      <c r="P1841">
        <v>0</v>
      </c>
      <c r="Q1841">
        <v>0</v>
      </c>
      <c r="R1841">
        <v>0</v>
      </c>
      <c r="S1841">
        <v>7627.39</v>
      </c>
      <c r="T1841">
        <v>7627.39</v>
      </c>
      <c r="U1841" s="1091">
        <v>0</v>
      </c>
      <c r="V1841" s="1091">
        <v>0</v>
      </c>
    </row>
    <row r="1842" spans="1:22" x14ac:dyDescent="0.25">
      <c r="A1842">
        <v>4088200100</v>
      </c>
      <c r="B1842" s="1087">
        <v>2</v>
      </c>
      <c r="C1842" s="1087">
        <v>5</v>
      </c>
      <c r="D1842" s="1088">
        <v>2</v>
      </c>
      <c r="E1842" s="1087" t="s">
        <v>2418</v>
      </c>
      <c r="F1842" s="1087">
        <v>287</v>
      </c>
      <c r="G1842" s="1087" t="s">
        <v>711</v>
      </c>
      <c r="H1842" s="1089">
        <v>1</v>
      </c>
      <c r="I1842">
        <v>35201</v>
      </c>
      <c r="J1842">
        <v>1</v>
      </c>
      <c r="K1842">
        <v>2020</v>
      </c>
      <c r="L1842" s="1090">
        <v>1</v>
      </c>
      <c r="M1842" s="1090">
        <v>1</v>
      </c>
      <c r="N1842" t="s">
        <v>2421</v>
      </c>
      <c r="O1842">
        <v>13</v>
      </c>
      <c r="P1842">
        <v>0</v>
      </c>
      <c r="Q1842">
        <v>7700</v>
      </c>
      <c r="R1842">
        <v>7700</v>
      </c>
      <c r="S1842">
        <v>0</v>
      </c>
      <c r="T1842">
        <v>0</v>
      </c>
      <c r="U1842" s="1091">
        <v>0</v>
      </c>
      <c r="V1842" s="1091">
        <v>0</v>
      </c>
    </row>
    <row r="1843" spans="1:22" x14ac:dyDescent="0.25">
      <c r="A1843">
        <v>4088200100</v>
      </c>
      <c r="B1843" s="1087">
        <v>2</v>
      </c>
      <c r="C1843" s="1087">
        <v>5</v>
      </c>
      <c r="D1843" s="1088">
        <v>2</v>
      </c>
      <c r="E1843" s="1087" t="s">
        <v>2418</v>
      </c>
      <c r="F1843" s="1087">
        <v>287</v>
      </c>
      <c r="G1843" s="1087" t="s">
        <v>711</v>
      </c>
      <c r="H1843" s="1089">
        <v>1</v>
      </c>
      <c r="I1843">
        <v>35201</v>
      </c>
      <c r="J1843">
        <v>1</v>
      </c>
      <c r="K1843">
        <v>2020</v>
      </c>
      <c r="L1843" s="1090">
        <v>1</v>
      </c>
      <c r="M1843" s="1090">
        <v>1</v>
      </c>
      <c r="N1843" t="s">
        <v>2421</v>
      </c>
      <c r="O1843">
        <v>13</v>
      </c>
      <c r="P1843">
        <v>0</v>
      </c>
      <c r="Q1843">
        <v>0</v>
      </c>
      <c r="R1843">
        <v>0</v>
      </c>
      <c r="S1843">
        <v>0</v>
      </c>
      <c r="T1843">
        <v>0</v>
      </c>
      <c r="U1843" s="1091">
        <v>0</v>
      </c>
      <c r="V1843" s="1091">
        <v>951.2</v>
      </c>
    </row>
    <row r="1844" spans="1:22" x14ac:dyDescent="0.25">
      <c r="A1844">
        <v>4088200100</v>
      </c>
      <c r="B1844" s="1087">
        <v>2</v>
      </c>
      <c r="C1844" s="1087">
        <v>5</v>
      </c>
      <c r="D1844" s="1088">
        <v>2</v>
      </c>
      <c r="E1844" s="1087" t="s">
        <v>2418</v>
      </c>
      <c r="F1844" s="1087">
        <v>287</v>
      </c>
      <c r="G1844" s="1087" t="s">
        <v>711</v>
      </c>
      <c r="H1844" s="1089">
        <v>1</v>
      </c>
      <c r="I1844">
        <v>35201</v>
      </c>
      <c r="J1844">
        <v>1</v>
      </c>
      <c r="K1844">
        <v>2020</v>
      </c>
      <c r="L1844" s="1090">
        <v>1</v>
      </c>
      <c r="M1844" s="1090">
        <v>1</v>
      </c>
      <c r="N1844" t="s">
        <v>2421</v>
      </c>
      <c r="O1844">
        <v>13</v>
      </c>
      <c r="P1844">
        <v>0</v>
      </c>
      <c r="Q1844">
        <v>0</v>
      </c>
      <c r="R1844">
        <v>0</v>
      </c>
      <c r="S1844">
        <v>0</v>
      </c>
      <c r="T1844">
        <v>0</v>
      </c>
      <c r="U1844" s="1091">
        <v>951.2</v>
      </c>
      <c r="V1844" s="1091">
        <v>0</v>
      </c>
    </row>
    <row r="1845" spans="1:22" x14ac:dyDescent="0.25">
      <c r="A1845">
        <v>4088200100</v>
      </c>
      <c r="B1845" s="1087">
        <v>2</v>
      </c>
      <c r="C1845" s="1087">
        <v>5</v>
      </c>
      <c r="D1845" s="1088">
        <v>2</v>
      </c>
      <c r="E1845" s="1087" t="s">
        <v>2418</v>
      </c>
      <c r="F1845" s="1087">
        <v>287</v>
      </c>
      <c r="G1845" s="1087" t="s">
        <v>711</v>
      </c>
      <c r="H1845" s="1089">
        <v>1</v>
      </c>
      <c r="I1845">
        <v>35201</v>
      </c>
      <c r="J1845">
        <v>1</v>
      </c>
      <c r="K1845">
        <v>2020</v>
      </c>
      <c r="L1845" s="1090">
        <v>1</v>
      </c>
      <c r="M1845" s="1090">
        <v>1</v>
      </c>
      <c r="N1845" t="s">
        <v>2421</v>
      </c>
      <c r="O1845">
        <v>13</v>
      </c>
      <c r="P1845">
        <v>0</v>
      </c>
      <c r="Q1845">
        <v>0</v>
      </c>
      <c r="R1845">
        <v>0</v>
      </c>
      <c r="S1845">
        <v>0</v>
      </c>
      <c r="T1845">
        <v>0</v>
      </c>
      <c r="U1845" s="1091">
        <v>0</v>
      </c>
      <c r="V1845" s="1091">
        <v>0</v>
      </c>
    </row>
    <row r="1846" spans="1:22" x14ac:dyDescent="0.25">
      <c r="A1846">
        <v>4088200100</v>
      </c>
      <c r="B1846" s="1087">
        <v>2</v>
      </c>
      <c r="C1846" s="1087">
        <v>5</v>
      </c>
      <c r="D1846" s="1088">
        <v>2</v>
      </c>
      <c r="E1846" s="1087" t="s">
        <v>2418</v>
      </c>
      <c r="F1846" s="1087">
        <v>287</v>
      </c>
      <c r="G1846" s="1087" t="s">
        <v>711</v>
      </c>
      <c r="H1846" s="1089">
        <v>1</v>
      </c>
      <c r="I1846">
        <v>35201</v>
      </c>
      <c r="J1846">
        <v>1</v>
      </c>
      <c r="K1846">
        <v>2020</v>
      </c>
      <c r="L1846" s="1090">
        <v>1</v>
      </c>
      <c r="M1846" s="1090">
        <v>1</v>
      </c>
      <c r="N1846" t="s">
        <v>2421</v>
      </c>
      <c r="O1846">
        <v>13</v>
      </c>
      <c r="P1846">
        <v>0</v>
      </c>
      <c r="Q1846">
        <v>0</v>
      </c>
      <c r="R1846">
        <v>0</v>
      </c>
      <c r="S1846">
        <v>0</v>
      </c>
      <c r="T1846">
        <v>0</v>
      </c>
      <c r="U1846" s="1091">
        <v>0</v>
      </c>
      <c r="V1846" s="1091">
        <v>0</v>
      </c>
    </row>
    <row r="1847" spans="1:22" x14ac:dyDescent="0.25">
      <c r="A1847">
        <v>4088200100</v>
      </c>
      <c r="B1847" s="1087">
        <v>2</v>
      </c>
      <c r="C1847" s="1087">
        <v>5</v>
      </c>
      <c r="D1847" s="1088">
        <v>2</v>
      </c>
      <c r="E1847" s="1087" t="s">
        <v>2418</v>
      </c>
      <c r="F1847" s="1087">
        <v>287</v>
      </c>
      <c r="G1847" s="1087" t="s">
        <v>711</v>
      </c>
      <c r="H1847" s="1089">
        <v>1</v>
      </c>
      <c r="I1847">
        <v>35201</v>
      </c>
      <c r="J1847">
        <v>1</v>
      </c>
      <c r="K1847">
        <v>2020</v>
      </c>
      <c r="L1847" s="1090">
        <v>1</v>
      </c>
      <c r="M1847" s="1090">
        <v>1</v>
      </c>
      <c r="N1847" t="s">
        <v>2421</v>
      </c>
      <c r="O1847">
        <v>13</v>
      </c>
      <c r="P1847">
        <v>0</v>
      </c>
      <c r="Q1847">
        <v>0</v>
      </c>
      <c r="R1847">
        <v>0</v>
      </c>
      <c r="S1847">
        <v>951.2</v>
      </c>
      <c r="T1847">
        <v>951.2</v>
      </c>
      <c r="U1847" s="1091">
        <v>0</v>
      </c>
      <c r="V1847" s="1091">
        <v>0</v>
      </c>
    </row>
    <row r="1848" spans="1:22" x14ac:dyDescent="0.25">
      <c r="A1848">
        <v>4088200100</v>
      </c>
      <c r="B1848" s="1087">
        <v>2</v>
      </c>
      <c r="C1848" s="1087">
        <v>5</v>
      </c>
      <c r="D1848" s="1088">
        <v>2</v>
      </c>
      <c r="E1848" s="1087" t="s">
        <v>2418</v>
      </c>
      <c r="F1848" s="1087">
        <v>287</v>
      </c>
      <c r="G1848" s="1087" t="s">
        <v>711</v>
      </c>
      <c r="H1848" s="1089">
        <v>1</v>
      </c>
      <c r="I1848">
        <v>35201</v>
      </c>
      <c r="J1848">
        <v>1</v>
      </c>
      <c r="K1848">
        <v>2020</v>
      </c>
      <c r="L1848" s="1090">
        <v>1</v>
      </c>
      <c r="M1848" s="1090">
        <v>1</v>
      </c>
      <c r="N1848" t="s">
        <v>2421</v>
      </c>
      <c r="O1848">
        <v>13</v>
      </c>
      <c r="P1848">
        <v>0</v>
      </c>
      <c r="Q1848">
        <v>951.2</v>
      </c>
      <c r="R1848">
        <v>951.2</v>
      </c>
      <c r="S1848">
        <v>0</v>
      </c>
      <c r="T1848">
        <v>0</v>
      </c>
      <c r="U1848" s="1091">
        <v>0</v>
      </c>
      <c r="V1848" s="1091">
        <v>0</v>
      </c>
    </row>
    <row r="1849" spans="1:22" x14ac:dyDescent="0.25">
      <c r="A1849">
        <v>4088200100</v>
      </c>
      <c r="B1849" s="1087">
        <v>2</v>
      </c>
      <c r="C1849" s="1087">
        <v>5</v>
      </c>
      <c r="D1849" s="1088">
        <v>2</v>
      </c>
      <c r="E1849" s="1087" t="s">
        <v>2418</v>
      </c>
      <c r="F1849" s="1087">
        <v>287</v>
      </c>
      <c r="G1849" s="1087" t="s">
        <v>711</v>
      </c>
      <c r="H1849" s="1089">
        <v>1</v>
      </c>
      <c r="I1849">
        <v>35201</v>
      </c>
      <c r="J1849">
        <v>1</v>
      </c>
      <c r="K1849">
        <v>2020</v>
      </c>
      <c r="L1849" s="1090">
        <v>1</v>
      </c>
      <c r="M1849" s="1090">
        <v>1</v>
      </c>
      <c r="N1849" t="s">
        <v>2421</v>
      </c>
      <c r="O1849">
        <v>13</v>
      </c>
      <c r="P1849">
        <v>0</v>
      </c>
      <c r="Q1849">
        <v>0</v>
      </c>
      <c r="R1849">
        <v>0</v>
      </c>
      <c r="S1849">
        <v>0</v>
      </c>
      <c r="T1849">
        <v>0</v>
      </c>
      <c r="U1849" s="1091">
        <v>0</v>
      </c>
      <c r="V1849" s="1091">
        <v>0</v>
      </c>
    </row>
    <row r="1850" spans="1:22" x14ac:dyDescent="0.25">
      <c r="A1850">
        <v>4088200100</v>
      </c>
      <c r="B1850" s="1087">
        <v>2</v>
      </c>
      <c r="C1850" s="1087">
        <v>5</v>
      </c>
      <c r="D1850" s="1088">
        <v>2</v>
      </c>
      <c r="E1850" s="1087" t="s">
        <v>2418</v>
      </c>
      <c r="F1850" s="1087">
        <v>287</v>
      </c>
      <c r="G1850" s="1087" t="s">
        <v>711</v>
      </c>
      <c r="H1850" s="1089">
        <v>1</v>
      </c>
      <c r="I1850">
        <v>35201</v>
      </c>
      <c r="J1850">
        <v>1</v>
      </c>
      <c r="K1850">
        <v>2020</v>
      </c>
      <c r="L1850" s="1090">
        <v>1</v>
      </c>
      <c r="M1850" s="1090">
        <v>1</v>
      </c>
      <c r="N1850" t="s">
        <v>2421</v>
      </c>
      <c r="O1850">
        <v>13</v>
      </c>
      <c r="P1850">
        <v>0</v>
      </c>
      <c r="Q1850">
        <v>876</v>
      </c>
      <c r="R1850">
        <v>876</v>
      </c>
      <c r="S1850">
        <v>0</v>
      </c>
      <c r="T1850">
        <v>0</v>
      </c>
      <c r="U1850" s="1091">
        <v>0</v>
      </c>
      <c r="V1850" s="1091">
        <v>0</v>
      </c>
    </row>
    <row r="1851" spans="1:22" x14ac:dyDescent="0.25">
      <c r="A1851">
        <v>4088200100</v>
      </c>
      <c r="B1851" s="1087">
        <v>2</v>
      </c>
      <c r="C1851" s="1087">
        <v>5</v>
      </c>
      <c r="D1851" s="1088">
        <v>2</v>
      </c>
      <c r="E1851" s="1087" t="s">
        <v>2418</v>
      </c>
      <c r="F1851" s="1087">
        <v>287</v>
      </c>
      <c r="G1851" s="1087" t="s">
        <v>711</v>
      </c>
      <c r="H1851" s="1089">
        <v>1</v>
      </c>
      <c r="I1851">
        <v>35201</v>
      </c>
      <c r="J1851">
        <v>1</v>
      </c>
      <c r="K1851">
        <v>2020</v>
      </c>
      <c r="L1851" s="1090">
        <v>1</v>
      </c>
      <c r="M1851" s="1090">
        <v>1</v>
      </c>
      <c r="N1851" t="s">
        <v>2421</v>
      </c>
      <c r="O1851">
        <v>13</v>
      </c>
      <c r="P1851">
        <v>8569.6299999999992</v>
      </c>
      <c r="Q1851">
        <v>12883.52</v>
      </c>
      <c r="R1851">
        <v>21453.15</v>
      </c>
      <c r="S1851">
        <v>21347.8</v>
      </c>
      <c r="T1851">
        <v>21347.8</v>
      </c>
      <c r="U1851" s="1091">
        <v>21347.8</v>
      </c>
      <c r="V1851" s="1091">
        <v>21347.8</v>
      </c>
    </row>
    <row r="1852" spans="1:22" x14ac:dyDescent="0.25">
      <c r="A1852">
        <v>4088200100</v>
      </c>
      <c r="B1852" s="1087">
        <v>2</v>
      </c>
      <c r="C1852" s="1087">
        <v>5</v>
      </c>
      <c r="D1852" s="1088">
        <v>2</v>
      </c>
      <c r="E1852" s="1087" t="s">
        <v>2418</v>
      </c>
      <c r="F1852" s="1087">
        <v>287</v>
      </c>
      <c r="G1852" s="1087" t="s">
        <v>711</v>
      </c>
      <c r="H1852" s="1089">
        <v>1</v>
      </c>
      <c r="I1852">
        <v>35201</v>
      </c>
      <c r="J1852">
        <v>1</v>
      </c>
      <c r="K1852">
        <v>2020</v>
      </c>
      <c r="L1852" s="1090">
        <v>1</v>
      </c>
      <c r="M1852" s="1090">
        <v>1</v>
      </c>
      <c r="N1852" t="s">
        <v>2421</v>
      </c>
      <c r="O1852">
        <v>13</v>
      </c>
      <c r="P1852">
        <v>0</v>
      </c>
      <c r="Q1852">
        <v>0</v>
      </c>
      <c r="R1852">
        <v>0</v>
      </c>
      <c r="S1852">
        <v>0</v>
      </c>
      <c r="T1852">
        <v>0</v>
      </c>
      <c r="U1852" s="1091">
        <v>0</v>
      </c>
      <c r="V1852" s="1091">
        <v>2853.6</v>
      </c>
    </row>
    <row r="1853" spans="1:22" x14ac:dyDescent="0.25">
      <c r="A1853">
        <v>4088200100</v>
      </c>
      <c r="B1853" s="1087">
        <v>2</v>
      </c>
      <c r="C1853" s="1087">
        <v>5</v>
      </c>
      <c r="D1853" s="1088">
        <v>2</v>
      </c>
      <c r="E1853" s="1087" t="s">
        <v>2418</v>
      </c>
      <c r="F1853" s="1087">
        <v>287</v>
      </c>
      <c r="G1853" s="1087" t="s">
        <v>711</v>
      </c>
      <c r="H1853" s="1089">
        <v>1</v>
      </c>
      <c r="I1853">
        <v>35201</v>
      </c>
      <c r="J1853">
        <v>1</v>
      </c>
      <c r="K1853">
        <v>2020</v>
      </c>
      <c r="L1853" s="1090">
        <v>1</v>
      </c>
      <c r="M1853" s="1090">
        <v>1</v>
      </c>
      <c r="N1853" t="s">
        <v>2421</v>
      </c>
      <c r="O1853">
        <v>13</v>
      </c>
      <c r="P1853">
        <v>0</v>
      </c>
      <c r="Q1853">
        <v>0</v>
      </c>
      <c r="R1853">
        <v>0</v>
      </c>
      <c r="S1853">
        <v>0</v>
      </c>
      <c r="T1853">
        <v>0</v>
      </c>
      <c r="U1853" s="1091">
        <v>2853.6</v>
      </c>
      <c r="V1853" s="1091">
        <v>0</v>
      </c>
    </row>
    <row r="1854" spans="1:22" x14ac:dyDescent="0.25">
      <c r="A1854">
        <v>4088200100</v>
      </c>
      <c r="B1854" s="1087">
        <v>2</v>
      </c>
      <c r="C1854" s="1087">
        <v>5</v>
      </c>
      <c r="D1854" s="1088">
        <v>2</v>
      </c>
      <c r="E1854" s="1087" t="s">
        <v>2418</v>
      </c>
      <c r="F1854" s="1087">
        <v>287</v>
      </c>
      <c r="G1854" s="1087" t="s">
        <v>711</v>
      </c>
      <c r="H1854" s="1089">
        <v>1</v>
      </c>
      <c r="I1854">
        <v>35201</v>
      </c>
      <c r="J1854">
        <v>1</v>
      </c>
      <c r="K1854">
        <v>2020</v>
      </c>
      <c r="L1854" s="1090">
        <v>1</v>
      </c>
      <c r="M1854" s="1090">
        <v>1</v>
      </c>
      <c r="N1854" t="s">
        <v>2421</v>
      </c>
      <c r="O1854">
        <v>13</v>
      </c>
      <c r="P1854">
        <v>0</v>
      </c>
      <c r="Q1854">
        <v>0</v>
      </c>
      <c r="R1854">
        <v>0</v>
      </c>
      <c r="S1854">
        <v>0</v>
      </c>
      <c r="T1854">
        <v>0</v>
      </c>
      <c r="U1854" s="1091">
        <v>0</v>
      </c>
      <c r="V1854" s="1091">
        <v>0</v>
      </c>
    </row>
    <row r="1855" spans="1:22" x14ac:dyDescent="0.25">
      <c r="A1855">
        <v>4088200100</v>
      </c>
      <c r="B1855" s="1087">
        <v>2</v>
      </c>
      <c r="C1855" s="1087">
        <v>5</v>
      </c>
      <c r="D1855" s="1088">
        <v>2</v>
      </c>
      <c r="E1855" s="1087" t="s">
        <v>2418</v>
      </c>
      <c r="F1855" s="1087">
        <v>287</v>
      </c>
      <c r="G1855" s="1087" t="s">
        <v>711</v>
      </c>
      <c r="H1855" s="1089">
        <v>1</v>
      </c>
      <c r="I1855">
        <v>35201</v>
      </c>
      <c r="J1855">
        <v>1</v>
      </c>
      <c r="K1855">
        <v>2020</v>
      </c>
      <c r="L1855" s="1090">
        <v>1</v>
      </c>
      <c r="M1855" s="1090">
        <v>1</v>
      </c>
      <c r="N1855" t="s">
        <v>2421</v>
      </c>
      <c r="O1855">
        <v>13</v>
      </c>
      <c r="P1855">
        <v>0</v>
      </c>
      <c r="Q1855">
        <v>0</v>
      </c>
      <c r="R1855">
        <v>0</v>
      </c>
      <c r="S1855">
        <v>0</v>
      </c>
      <c r="T1855">
        <v>0</v>
      </c>
      <c r="U1855" s="1091">
        <v>0</v>
      </c>
      <c r="V1855" s="1091">
        <v>0</v>
      </c>
    </row>
    <row r="1856" spans="1:22" x14ac:dyDescent="0.25">
      <c r="A1856">
        <v>4088200100</v>
      </c>
      <c r="B1856" s="1087">
        <v>2</v>
      </c>
      <c r="C1856" s="1087">
        <v>5</v>
      </c>
      <c r="D1856" s="1088">
        <v>2</v>
      </c>
      <c r="E1856" s="1087" t="s">
        <v>2418</v>
      </c>
      <c r="F1856" s="1087">
        <v>287</v>
      </c>
      <c r="G1856" s="1087" t="s">
        <v>711</v>
      </c>
      <c r="H1856" s="1089">
        <v>1</v>
      </c>
      <c r="I1856">
        <v>35201</v>
      </c>
      <c r="J1856">
        <v>1</v>
      </c>
      <c r="K1856">
        <v>2020</v>
      </c>
      <c r="L1856" s="1090">
        <v>1</v>
      </c>
      <c r="M1856" s="1090">
        <v>1</v>
      </c>
      <c r="N1856" t="s">
        <v>2421</v>
      </c>
      <c r="O1856">
        <v>13</v>
      </c>
      <c r="P1856">
        <v>0</v>
      </c>
      <c r="Q1856">
        <v>0</v>
      </c>
      <c r="R1856">
        <v>0</v>
      </c>
      <c r="S1856">
        <v>2853.6</v>
      </c>
      <c r="T1856">
        <v>2853.6</v>
      </c>
      <c r="U1856" s="1091">
        <v>0</v>
      </c>
      <c r="V1856" s="1091">
        <v>0</v>
      </c>
    </row>
    <row r="1857" spans="1:22" x14ac:dyDescent="0.25">
      <c r="A1857">
        <v>4088200100</v>
      </c>
      <c r="B1857" s="1087">
        <v>2</v>
      </c>
      <c r="C1857" s="1087">
        <v>5</v>
      </c>
      <c r="D1857" s="1088">
        <v>2</v>
      </c>
      <c r="E1857" s="1087" t="s">
        <v>2418</v>
      </c>
      <c r="F1857" s="1087">
        <v>287</v>
      </c>
      <c r="G1857" s="1087" t="s">
        <v>711</v>
      </c>
      <c r="H1857" s="1089">
        <v>1</v>
      </c>
      <c r="I1857">
        <v>35201</v>
      </c>
      <c r="J1857">
        <v>1</v>
      </c>
      <c r="K1857">
        <v>2020</v>
      </c>
      <c r="L1857" s="1090">
        <v>1</v>
      </c>
      <c r="M1857" s="1090">
        <v>1</v>
      </c>
      <c r="N1857" t="s">
        <v>2421</v>
      </c>
      <c r="O1857">
        <v>13</v>
      </c>
      <c r="P1857">
        <v>0</v>
      </c>
      <c r="Q1857">
        <v>2854</v>
      </c>
      <c r="R1857">
        <v>2854</v>
      </c>
      <c r="S1857">
        <v>0</v>
      </c>
      <c r="T1857">
        <v>0</v>
      </c>
      <c r="U1857" s="1091">
        <v>0</v>
      </c>
      <c r="V1857" s="1091">
        <v>0</v>
      </c>
    </row>
    <row r="1858" spans="1:22" x14ac:dyDescent="0.25">
      <c r="A1858">
        <v>4088200100</v>
      </c>
      <c r="B1858" s="1087">
        <v>2</v>
      </c>
      <c r="C1858" s="1087">
        <v>5</v>
      </c>
      <c r="D1858" s="1088">
        <v>2</v>
      </c>
      <c r="E1858" s="1087" t="s">
        <v>2418</v>
      </c>
      <c r="F1858" s="1087">
        <v>287</v>
      </c>
      <c r="G1858" s="1087" t="s">
        <v>711</v>
      </c>
      <c r="H1858" s="1089">
        <v>1</v>
      </c>
      <c r="I1858">
        <v>35501</v>
      </c>
      <c r="J1858">
        <v>1</v>
      </c>
      <c r="K1858">
        <v>2020</v>
      </c>
      <c r="L1858" s="1090">
        <v>2</v>
      </c>
      <c r="M1858" s="1090">
        <v>2</v>
      </c>
      <c r="N1858" t="s">
        <v>2419</v>
      </c>
      <c r="O1858">
        <v>13</v>
      </c>
      <c r="P1858">
        <v>117103.74</v>
      </c>
      <c r="Q1858">
        <v>-2000</v>
      </c>
      <c r="R1858">
        <v>115103.74</v>
      </c>
      <c r="S1858">
        <v>18686.66</v>
      </c>
      <c r="T1858">
        <v>18686.66</v>
      </c>
      <c r="U1858" s="1091">
        <v>18686.66</v>
      </c>
      <c r="V1858" s="1091">
        <v>18686.66</v>
      </c>
    </row>
    <row r="1859" spans="1:22" x14ac:dyDescent="0.25">
      <c r="A1859">
        <v>4088200100</v>
      </c>
      <c r="B1859" s="1087">
        <v>2</v>
      </c>
      <c r="C1859" s="1087">
        <v>5</v>
      </c>
      <c r="D1859" s="1088">
        <v>2</v>
      </c>
      <c r="E1859" s="1087" t="s">
        <v>2418</v>
      </c>
      <c r="F1859" s="1087">
        <v>287</v>
      </c>
      <c r="G1859" s="1087" t="s">
        <v>711</v>
      </c>
      <c r="H1859" s="1089">
        <v>1</v>
      </c>
      <c r="I1859">
        <v>35501</v>
      </c>
      <c r="J1859">
        <v>1</v>
      </c>
      <c r="K1859">
        <v>2020</v>
      </c>
      <c r="L1859" s="1090">
        <v>1</v>
      </c>
      <c r="M1859" s="1090">
        <v>1</v>
      </c>
      <c r="N1859" t="s">
        <v>2421</v>
      </c>
      <c r="O1859">
        <v>13</v>
      </c>
      <c r="P1859">
        <v>112648.74</v>
      </c>
      <c r="Q1859">
        <v>-10000</v>
      </c>
      <c r="R1859">
        <v>102648.74</v>
      </c>
      <c r="S1859">
        <v>22620</v>
      </c>
      <c r="T1859">
        <v>22620</v>
      </c>
      <c r="U1859" s="1091">
        <v>22620</v>
      </c>
      <c r="V1859" s="1091">
        <v>22620</v>
      </c>
    </row>
    <row r="1860" spans="1:22" x14ac:dyDescent="0.25">
      <c r="A1860">
        <v>4088200100</v>
      </c>
      <c r="B1860" s="1087">
        <v>2</v>
      </c>
      <c r="C1860" s="1087">
        <v>5</v>
      </c>
      <c r="D1860" s="1088">
        <v>2</v>
      </c>
      <c r="E1860" s="1087" t="s">
        <v>2418</v>
      </c>
      <c r="F1860" s="1087">
        <v>287</v>
      </c>
      <c r="G1860" s="1087" t="s">
        <v>711</v>
      </c>
      <c r="H1860" s="1089">
        <v>1</v>
      </c>
      <c r="I1860">
        <v>35501</v>
      </c>
      <c r="J1860">
        <v>1</v>
      </c>
      <c r="K1860">
        <v>2020</v>
      </c>
      <c r="L1860" s="1090">
        <v>2</v>
      </c>
      <c r="M1860" s="1090">
        <v>2</v>
      </c>
      <c r="N1860" t="s">
        <v>2419</v>
      </c>
      <c r="O1860">
        <v>13</v>
      </c>
      <c r="P1860">
        <v>0</v>
      </c>
      <c r="Q1860">
        <v>0</v>
      </c>
      <c r="R1860">
        <v>0</v>
      </c>
      <c r="S1860">
        <v>0</v>
      </c>
      <c r="T1860">
        <v>0</v>
      </c>
      <c r="U1860" s="1091">
        <v>0</v>
      </c>
      <c r="V1860" s="1091">
        <v>1113.5999999999999</v>
      </c>
    </row>
    <row r="1861" spans="1:22" x14ac:dyDescent="0.25">
      <c r="A1861">
        <v>4088200100</v>
      </c>
      <c r="B1861" s="1087">
        <v>2</v>
      </c>
      <c r="C1861" s="1087">
        <v>5</v>
      </c>
      <c r="D1861" s="1088">
        <v>2</v>
      </c>
      <c r="E1861" s="1087" t="s">
        <v>2418</v>
      </c>
      <c r="F1861" s="1087">
        <v>287</v>
      </c>
      <c r="G1861" s="1087" t="s">
        <v>711</v>
      </c>
      <c r="H1861" s="1089">
        <v>1</v>
      </c>
      <c r="I1861">
        <v>35501</v>
      </c>
      <c r="J1861">
        <v>1</v>
      </c>
      <c r="K1861">
        <v>2020</v>
      </c>
      <c r="L1861" s="1090">
        <v>2</v>
      </c>
      <c r="M1861" s="1090">
        <v>2</v>
      </c>
      <c r="N1861" t="s">
        <v>2419</v>
      </c>
      <c r="O1861">
        <v>13</v>
      </c>
      <c r="P1861">
        <v>0</v>
      </c>
      <c r="Q1861">
        <v>0</v>
      </c>
      <c r="R1861">
        <v>0</v>
      </c>
      <c r="S1861">
        <v>0</v>
      </c>
      <c r="T1861">
        <v>0</v>
      </c>
      <c r="U1861" s="1091">
        <v>1113.5999999999999</v>
      </c>
      <c r="V1861" s="1091">
        <v>0</v>
      </c>
    </row>
    <row r="1862" spans="1:22" x14ac:dyDescent="0.25">
      <c r="A1862">
        <v>4088200100</v>
      </c>
      <c r="B1862" s="1087">
        <v>2</v>
      </c>
      <c r="C1862" s="1087">
        <v>5</v>
      </c>
      <c r="D1862" s="1088">
        <v>2</v>
      </c>
      <c r="E1862" s="1087" t="s">
        <v>2418</v>
      </c>
      <c r="F1862" s="1087">
        <v>287</v>
      </c>
      <c r="G1862" s="1087" t="s">
        <v>711</v>
      </c>
      <c r="H1862" s="1089">
        <v>1</v>
      </c>
      <c r="I1862">
        <v>35501</v>
      </c>
      <c r="J1862">
        <v>1</v>
      </c>
      <c r="K1862">
        <v>2020</v>
      </c>
      <c r="L1862" s="1090">
        <v>2</v>
      </c>
      <c r="M1862" s="1090">
        <v>2</v>
      </c>
      <c r="N1862" t="s">
        <v>2419</v>
      </c>
      <c r="O1862">
        <v>13</v>
      </c>
      <c r="P1862">
        <v>0</v>
      </c>
      <c r="Q1862">
        <v>0</v>
      </c>
      <c r="R1862">
        <v>0</v>
      </c>
      <c r="S1862">
        <v>0</v>
      </c>
      <c r="T1862">
        <v>0</v>
      </c>
      <c r="U1862" s="1091">
        <v>0</v>
      </c>
      <c r="V1862" s="1091">
        <v>0</v>
      </c>
    </row>
    <row r="1863" spans="1:22" x14ac:dyDescent="0.25">
      <c r="A1863">
        <v>4088200100</v>
      </c>
      <c r="B1863" s="1087">
        <v>2</v>
      </c>
      <c r="C1863" s="1087">
        <v>5</v>
      </c>
      <c r="D1863" s="1088">
        <v>2</v>
      </c>
      <c r="E1863" s="1087" t="s">
        <v>2418</v>
      </c>
      <c r="F1863" s="1087">
        <v>287</v>
      </c>
      <c r="G1863" s="1087" t="s">
        <v>711</v>
      </c>
      <c r="H1863" s="1089">
        <v>1</v>
      </c>
      <c r="I1863">
        <v>35501</v>
      </c>
      <c r="J1863">
        <v>1</v>
      </c>
      <c r="K1863">
        <v>2020</v>
      </c>
      <c r="L1863" s="1090">
        <v>2</v>
      </c>
      <c r="M1863" s="1090">
        <v>2</v>
      </c>
      <c r="N1863" t="s">
        <v>2419</v>
      </c>
      <c r="O1863">
        <v>13</v>
      </c>
      <c r="P1863">
        <v>0</v>
      </c>
      <c r="Q1863">
        <v>0</v>
      </c>
      <c r="R1863">
        <v>0</v>
      </c>
      <c r="S1863">
        <v>0</v>
      </c>
      <c r="T1863">
        <v>0</v>
      </c>
      <c r="U1863" s="1091">
        <v>0</v>
      </c>
      <c r="V1863" s="1091">
        <v>0</v>
      </c>
    </row>
    <row r="1864" spans="1:22" x14ac:dyDescent="0.25">
      <c r="A1864">
        <v>4088200100</v>
      </c>
      <c r="B1864" s="1087">
        <v>2</v>
      </c>
      <c r="C1864" s="1087">
        <v>5</v>
      </c>
      <c r="D1864" s="1088">
        <v>2</v>
      </c>
      <c r="E1864" s="1087" t="s">
        <v>2418</v>
      </c>
      <c r="F1864" s="1087">
        <v>287</v>
      </c>
      <c r="G1864" s="1087" t="s">
        <v>711</v>
      </c>
      <c r="H1864" s="1089">
        <v>1</v>
      </c>
      <c r="I1864">
        <v>35501</v>
      </c>
      <c r="J1864">
        <v>1</v>
      </c>
      <c r="K1864">
        <v>2020</v>
      </c>
      <c r="L1864" s="1090">
        <v>2</v>
      </c>
      <c r="M1864" s="1090">
        <v>2</v>
      </c>
      <c r="N1864" t="s">
        <v>2419</v>
      </c>
      <c r="O1864">
        <v>13</v>
      </c>
      <c r="P1864">
        <v>0</v>
      </c>
      <c r="Q1864">
        <v>0</v>
      </c>
      <c r="R1864">
        <v>0</v>
      </c>
      <c r="S1864">
        <v>1113.5999999999999</v>
      </c>
      <c r="T1864">
        <v>1113.5999999999999</v>
      </c>
      <c r="U1864" s="1091">
        <v>0</v>
      </c>
      <c r="V1864" s="1091">
        <v>0</v>
      </c>
    </row>
    <row r="1865" spans="1:22" x14ac:dyDescent="0.25">
      <c r="A1865">
        <v>4088200100</v>
      </c>
      <c r="B1865" s="1087">
        <v>2</v>
      </c>
      <c r="C1865" s="1087">
        <v>5</v>
      </c>
      <c r="D1865" s="1088">
        <v>2</v>
      </c>
      <c r="E1865" s="1087" t="s">
        <v>2418</v>
      </c>
      <c r="F1865" s="1087">
        <v>287</v>
      </c>
      <c r="G1865" s="1087" t="s">
        <v>711</v>
      </c>
      <c r="H1865" s="1089">
        <v>1</v>
      </c>
      <c r="I1865">
        <v>35501</v>
      </c>
      <c r="J1865">
        <v>1</v>
      </c>
      <c r="K1865">
        <v>2020</v>
      </c>
      <c r="L1865" s="1090">
        <v>2</v>
      </c>
      <c r="M1865" s="1090">
        <v>2</v>
      </c>
      <c r="N1865" t="s">
        <v>2419</v>
      </c>
      <c r="O1865">
        <v>13</v>
      </c>
      <c r="P1865">
        <v>0</v>
      </c>
      <c r="Q1865">
        <v>2000</v>
      </c>
      <c r="R1865">
        <v>2000</v>
      </c>
      <c r="S1865">
        <v>0</v>
      </c>
      <c r="T1865">
        <v>0</v>
      </c>
      <c r="U1865" s="1091">
        <v>0</v>
      </c>
      <c r="V1865" s="1091">
        <v>0</v>
      </c>
    </row>
    <row r="1866" spans="1:22" x14ac:dyDescent="0.25">
      <c r="A1866">
        <v>4088200100</v>
      </c>
      <c r="B1866" s="1087">
        <v>2</v>
      </c>
      <c r="C1866" s="1087">
        <v>5</v>
      </c>
      <c r="D1866" s="1088">
        <v>2</v>
      </c>
      <c r="E1866" s="1087" t="s">
        <v>2418</v>
      </c>
      <c r="F1866" s="1087">
        <v>287</v>
      </c>
      <c r="G1866" s="1087" t="s">
        <v>711</v>
      </c>
      <c r="H1866" s="1089">
        <v>1</v>
      </c>
      <c r="I1866">
        <v>35701</v>
      </c>
      <c r="J1866">
        <v>1</v>
      </c>
      <c r="K1866">
        <v>2020</v>
      </c>
      <c r="L1866" s="1090">
        <v>2</v>
      </c>
      <c r="M1866" s="1090">
        <v>2</v>
      </c>
      <c r="N1866" t="s">
        <v>2419</v>
      </c>
      <c r="O1866">
        <v>13</v>
      </c>
      <c r="P1866">
        <v>7992.64</v>
      </c>
      <c r="Q1866">
        <v>0</v>
      </c>
      <c r="R1866">
        <v>7992.64</v>
      </c>
      <c r="S1866">
        <v>0</v>
      </c>
      <c r="T1866">
        <v>0</v>
      </c>
      <c r="U1866" s="1091">
        <v>0</v>
      </c>
      <c r="V1866" s="1091">
        <v>0</v>
      </c>
    </row>
    <row r="1867" spans="1:22" x14ac:dyDescent="0.25">
      <c r="A1867">
        <v>4088200100</v>
      </c>
      <c r="B1867" s="1087">
        <v>2</v>
      </c>
      <c r="C1867" s="1087">
        <v>5</v>
      </c>
      <c r="D1867" s="1088">
        <v>2</v>
      </c>
      <c r="E1867" s="1087" t="s">
        <v>2418</v>
      </c>
      <c r="F1867" s="1087">
        <v>287</v>
      </c>
      <c r="G1867" s="1087" t="s">
        <v>711</v>
      </c>
      <c r="H1867" s="1089">
        <v>1</v>
      </c>
      <c r="I1867">
        <v>35901</v>
      </c>
      <c r="J1867">
        <v>1</v>
      </c>
      <c r="K1867">
        <v>2020</v>
      </c>
      <c r="L1867" s="1090">
        <v>1</v>
      </c>
      <c r="M1867" s="1090">
        <v>1</v>
      </c>
      <c r="N1867" t="s">
        <v>2421</v>
      </c>
      <c r="O1867">
        <v>13</v>
      </c>
      <c r="P1867">
        <v>22248.080000000002</v>
      </c>
      <c r="Q1867">
        <v>0</v>
      </c>
      <c r="R1867">
        <v>22248.080000000002</v>
      </c>
      <c r="S1867">
        <v>18096</v>
      </c>
      <c r="T1867">
        <v>18096</v>
      </c>
      <c r="U1867" s="1091">
        <v>18096</v>
      </c>
      <c r="V1867" s="1091">
        <v>18096</v>
      </c>
    </row>
    <row r="1868" spans="1:22" x14ac:dyDescent="0.25">
      <c r="A1868">
        <v>4088200100</v>
      </c>
      <c r="B1868" s="1087">
        <v>2</v>
      </c>
      <c r="C1868" s="1087">
        <v>5</v>
      </c>
      <c r="D1868" s="1088">
        <v>2</v>
      </c>
      <c r="E1868" s="1087" t="s">
        <v>2418</v>
      </c>
      <c r="F1868" s="1087">
        <v>287</v>
      </c>
      <c r="G1868" s="1087" t="s">
        <v>711</v>
      </c>
      <c r="H1868" s="1089">
        <v>1</v>
      </c>
      <c r="I1868">
        <v>35901</v>
      </c>
      <c r="J1868">
        <v>1</v>
      </c>
      <c r="K1868">
        <v>2020</v>
      </c>
      <c r="L1868" s="1090">
        <v>2</v>
      </c>
      <c r="M1868" s="1090">
        <v>2</v>
      </c>
      <c r="N1868" t="s">
        <v>2419</v>
      </c>
      <c r="O1868">
        <v>13</v>
      </c>
      <c r="P1868">
        <v>0</v>
      </c>
      <c r="Q1868">
        <v>0</v>
      </c>
      <c r="R1868">
        <v>0</v>
      </c>
      <c r="S1868">
        <v>0</v>
      </c>
      <c r="T1868">
        <v>0</v>
      </c>
      <c r="U1868" s="1091">
        <v>0</v>
      </c>
      <c r="V1868" s="1091">
        <v>0</v>
      </c>
    </row>
    <row r="1869" spans="1:22" x14ac:dyDescent="0.25">
      <c r="A1869">
        <v>4088200100</v>
      </c>
      <c r="B1869" s="1087">
        <v>2</v>
      </c>
      <c r="C1869" s="1087">
        <v>5</v>
      </c>
      <c r="D1869" s="1088">
        <v>2</v>
      </c>
      <c r="E1869" s="1087" t="s">
        <v>2418</v>
      </c>
      <c r="F1869" s="1087">
        <v>287</v>
      </c>
      <c r="G1869" s="1087" t="s">
        <v>711</v>
      </c>
      <c r="H1869" s="1089">
        <v>1</v>
      </c>
      <c r="I1869">
        <v>35901</v>
      </c>
      <c r="J1869">
        <v>1</v>
      </c>
      <c r="K1869">
        <v>2020</v>
      </c>
      <c r="L1869" s="1090">
        <v>2</v>
      </c>
      <c r="M1869" s="1090">
        <v>2</v>
      </c>
      <c r="N1869" t="s">
        <v>2419</v>
      </c>
      <c r="O1869">
        <v>13</v>
      </c>
      <c r="P1869">
        <v>0</v>
      </c>
      <c r="Q1869">
        <v>3375</v>
      </c>
      <c r="R1869">
        <v>3375</v>
      </c>
      <c r="S1869">
        <v>0</v>
      </c>
      <c r="T1869">
        <v>0</v>
      </c>
      <c r="U1869" s="1091">
        <v>0</v>
      </c>
      <c r="V1869" s="1091">
        <v>0</v>
      </c>
    </row>
    <row r="1870" spans="1:22" x14ac:dyDescent="0.25">
      <c r="A1870">
        <v>4088200100</v>
      </c>
      <c r="B1870" s="1087">
        <v>2</v>
      </c>
      <c r="C1870" s="1087">
        <v>5</v>
      </c>
      <c r="D1870" s="1088">
        <v>2</v>
      </c>
      <c r="E1870" s="1087" t="s">
        <v>2418</v>
      </c>
      <c r="F1870" s="1087">
        <v>287</v>
      </c>
      <c r="G1870" s="1087" t="s">
        <v>711</v>
      </c>
      <c r="H1870" s="1089">
        <v>1</v>
      </c>
      <c r="I1870">
        <v>35901</v>
      </c>
      <c r="J1870">
        <v>1</v>
      </c>
      <c r="K1870">
        <v>2020</v>
      </c>
      <c r="L1870" s="1090">
        <v>2</v>
      </c>
      <c r="M1870" s="1090">
        <v>2</v>
      </c>
      <c r="N1870" t="s">
        <v>2419</v>
      </c>
      <c r="O1870">
        <v>13</v>
      </c>
      <c r="P1870">
        <v>0</v>
      </c>
      <c r="Q1870">
        <v>0</v>
      </c>
      <c r="R1870">
        <v>0</v>
      </c>
      <c r="S1870">
        <v>0</v>
      </c>
      <c r="T1870">
        <v>0</v>
      </c>
      <c r="U1870" s="1091">
        <v>0</v>
      </c>
      <c r="V1870" s="1091">
        <v>0</v>
      </c>
    </row>
    <row r="1871" spans="1:22" x14ac:dyDescent="0.25">
      <c r="A1871">
        <v>4088200100</v>
      </c>
      <c r="B1871" s="1087">
        <v>2</v>
      </c>
      <c r="C1871" s="1087">
        <v>5</v>
      </c>
      <c r="D1871" s="1088">
        <v>2</v>
      </c>
      <c r="E1871" s="1087" t="s">
        <v>2418</v>
      </c>
      <c r="F1871" s="1087">
        <v>287</v>
      </c>
      <c r="G1871" s="1087" t="s">
        <v>711</v>
      </c>
      <c r="H1871" s="1089">
        <v>1</v>
      </c>
      <c r="I1871">
        <v>35901</v>
      </c>
      <c r="J1871">
        <v>1</v>
      </c>
      <c r="K1871">
        <v>2020</v>
      </c>
      <c r="L1871" s="1090">
        <v>2</v>
      </c>
      <c r="M1871" s="1090">
        <v>2</v>
      </c>
      <c r="N1871" t="s">
        <v>2419</v>
      </c>
      <c r="O1871">
        <v>13</v>
      </c>
      <c r="P1871">
        <v>0</v>
      </c>
      <c r="Q1871">
        <v>5532.02</v>
      </c>
      <c r="R1871">
        <v>5532.02</v>
      </c>
      <c r="S1871">
        <v>0</v>
      </c>
      <c r="T1871">
        <v>0</v>
      </c>
      <c r="U1871" s="1091">
        <v>0</v>
      </c>
      <c r="V1871" s="1091">
        <v>0</v>
      </c>
    </row>
    <row r="1872" spans="1:22" x14ac:dyDescent="0.25">
      <c r="A1872">
        <v>4088200100</v>
      </c>
      <c r="B1872" s="1087">
        <v>2</v>
      </c>
      <c r="C1872" s="1087">
        <v>5</v>
      </c>
      <c r="D1872" s="1088">
        <v>2</v>
      </c>
      <c r="E1872" s="1087" t="s">
        <v>2418</v>
      </c>
      <c r="F1872" s="1087">
        <v>287</v>
      </c>
      <c r="G1872" s="1087" t="s">
        <v>711</v>
      </c>
      <c r="H1872" s="1089">
        <v>1</v>
      </c>
      <c r="I1872">
        <v>35901</v>
      </c>
      <c r="J1872">
        <v>1</v>
      </c>
      <c r="K1872">
        <v>2020</v>
      </c>
      <c r="L1872" s="1090">
        <v>1</v>
      </c>
      <c r="M1872" s="1090">
        <v>1</v>
      </c>
      <c r="N1872" t="s">
        <v>2421</v>
      </c>
      <c r="O1872">
        <v>13</v>
      </c>
      <c r="P1872">
        <v>7416.03</v>
      </c>
      <c r="Q1872">
        <v>0</v>
      </c>
      <c r="R1872">
        <v>7416.03</v>
      </c>
      <c r="S1872">
        <v>0</v>
      </c>
      <c r="T1872">
        <v>0</v>
      </c>
      <c r="U1872" s="1091">
        <v>0</v>
      </c>
      <c r="V1872" s="1091">
        <v>0</v>
      </c>
    </row>
    <row r="1873" spans="1:22" x14ac:dyDescent="0.25">
      <c r="A1873">
        <v>4088200100</v>
      </c>
      <c r="B1873" s="1087">
        <v>2</v>
      </c>
      <c r="C1873" s="1087">
        <v>5</v>
      </c>
      <c r="D1873" s="1088">
        <v>2</v>
      </c>
      <c r="E1873" s="1087" t="s">
        <v>2418</v>
      </c>
      <c r="F1873" s="1087">
        <v>287</v>
      </c>
      <c r="G1873" s="1087" t="s">
        <v>711</v>
      </c>
      <c r="H1873" s="1089">
        <v>1</v>
      </c>
      <c r="I1873">
        <v>36201</v>
      </c>
      <c r="J1873">
        <v>1</v>
      </c>
      <c r="K1873">
        <v>2020</v>
      </c>
      <c r="L1873" s="1090">
        <v>1</v>
      </c>
      <c r="M1873" s="1090">
        <v>1</v>
      </c>
      <c r="N1873" t="s">
        <v>2421</v>
      </c>
      <c r="O1873">
        <v>13</v>
      </c>
      <c r="P1873">
        <v>112112.07</v>
      </c>
      <c r="Q1873">
        <v>0</v>
      </c>
      <c r="R1873">
        <v>112112.07</v>
      </c>
      <c r="S1873">
        <v>3480</v>
      </c>
      <c r="T1873">
        <v>3480</v>
      </c>
      <c r="U1873" s="1091">
        <v>3480</v>
      </c>
      <c r="V1873" s="1091">
        <v>3480</v>
      </c>
    </row>
    <row r="1874" spans="1:22" x14ac:dyDescent="0.25">
      <c r="A1874">
        <v>4088200100</v>
      </c>
      <c r="B1874" s="1087">
        <v>2</v>
      </c>
      <c r="C1874" s="1087">
        <v>5</v>
      </c>
      <c r="D1874" s="1088">
        <v>2</v>
      </c>
      <c r="E1874" s="1087" t="s">
        <v>2418</v>
      </c>
      <c r="F1874" s="1087">
        <v>287</v>
      </c>
      <c r="G1874" s="1087" t="s">
        <v>711</v>
      </c>
      <c r="H1874" s="1089">
        <v>1</v>
      </c>
      <c r="I1874">
        <v>37101</v>
      </c>
      <c r="J1874">
        <v>1</v>
      </c>
      <c r="K1874">
        <v>2020</v>
      </c>
      <c r="L1874" s="1090">
        <v>1</v>
      </c>
      <c r="M1874" s="1090">
        <v>1</v>
      </c>
      <c r="N1874" t="s">
        <v>2421</v>
      </c>
      <c r="O1874">
        <v>13</v>
      </c>
      <c r="P1874">
        <v>0</v>
      </c>
      <c r="Q1874">
        <v>0</v>
      </c>
      <c r="R1874">
        <v>0</v>
      </c>
      <c r="S1874">
        <v>0</v>
      </c>
      <c r="T1874">
        <v>0</v>
      </c>
      <c r="U1874" s="1091">
        <v>0</v>
      </c>
      <c r="V1874" s="1091">
        <v>0</v>
      </c>
    </row>
    <row r="1875" spans="1:22" x14ac:dyDescent="0.25">
      <c r="A1875">
        <v>4088200100</v>
      </c>
      <c r="B1875" s="1087">
        <v>2</v>
      </c>
      <c r="C1875" s="1087">
        <v>5</v>
      </c>
      <c r="D1875" s="1088">
        <v>2</v>
      </c>
      <c r="E1875" s="1087" t="s">
        <v>2418</v>
      </c>
      <c r="F1875" s="1087">
        <v>287</v>
      </c>
      <c r="G1875" s="1087" t="s">
        <v>711</v>
      </c>
      <c r="H1875" s="1089">
        <v>1</v>
      </c>
      <c r="I1875">
        <v>37101</v>
      </c>
      <c r="J1875">
        <v>1</v>
      </c>
      <c r="K1875">
        <v>2020</v>
      </c>
      <c r="L1875" s="1090">
        <v>1</v>
      </c>
      <c r="M1875" s="1090">
        <v>1</v>
      </c>
      <c r="N1875" t="s">
        <v>2421</v>
      </c>
      <c r="O1875">
        <v>13</v>
      </c>
      <c r="P1875">
        <v>0</v>
      </c>
      <c r="Q1875">
        <v>7856</v>
      </c>
      <c r="R1875">
        <v>7856</v>
      </c>
      <c r="S1875">
        <v>0</v>
      </c>
      <c r="T1875">
        <v>0</v>
      </c>
      <c r="U1875" s="1091">
        <v>0</v>
      </c>
      <c r="V1875" s="1091">
        <v>0</v>
      </c>
    </row>
    <row r="1876" spans="1:22" x14ac:dyDescent="0.25">
      <c r="A1876">
        <v>4088200100</v>
      </c>
      <c r="B1876" s="1087">
        <v>2</v>
      </c>
      <c r="C1876" s="1087">
        <v>5</v>
      </c>
      <c r="D1876" s="1088">
        <v>2</v>
      </c>
      <c r="E1876" s="1087" t="s">
        <v>2418</v>
      </c>
      <c r="F1876" s="1087">
        <v>287</v>
      </c>
      <c r="G1876" s="1087" t="s">
        <v>711</v>
      </c>
      <c r="H1876" s="1089">
        <v>1</v>
      </c>
      <c r="I1876">
        <v>37101</v>
      </c>
      <c r="J1876">
        <v>1</v>
      </c>
      <c r="K1876">
        <v>2020</v>
      </c>
      <c r="L1876" s="1090">
        <v>2</v>
      </c>
      <c r="M1876" s="1090">
        <v>2</v>
      </c>
      <c r="N1876" t="s">
        <v>2419</v>
      </c>
      <c r="O1876">
        <v>13</v>
      </c>
      <c r="P1876">
        <v>173922.24</v>
      </c>
      <c r="Q1876">
        <v>-114001.19</v>
      </c>
      <c r="R1876">
        <v>59921.05</v>
      </c>
      <c r="S1876">
        <v>14896</v>
      </c>
      <c r="T1876">
        <v>14896</v>
      </c>
      <c r="U1876" s="1091">
        <v>14896</v>
      </c>
      <c r="V1876" s="1091">
        <v>14896</v>
      </c>
    </row>
    <row r="1877" spans="1:22" x14ac:dyDescent="0.25">
      <c r="A1877">
        <v>4088200100</v>
      </c>
      <c r="B1877" s="1087">
        <v>2</v>
      </c>
      <c r="C1877" s="1087">
        <v>5</v>
      </c>
      <c r="D1877" s="1088">
        <v>2</v>
      </c>
      <c r="E1877" s="1087" t="s">
        <v>2418</v>
      </c>
      <c r="F1877" s="1087">
        <v>287</v>
      </c>
      <c r="G1877" s="1087" t="s">
        <v>711</v>
      </c>
      <c r="H1877" s="1089">
        <v>1</v>
      </c>
      <c r="I1877">
        <v>37101</v>
      </c>
      <c r="J1877">
        <v>1</v>
      </c>
      <c r="K1877">
        <v>2020</v>
      </c>
      <c r="L1877" s="1090">
        <v>1</v>
      </c>
      <c r="M1877" s="1090">
        <v>1</v>
      </c>
      <c r="N1877" t="s">
        <v>2421</v>
      </c>
      <c r="O1877">
        <v>13</v>
      </c>
      <c r="P1877">
        <v>365113.59999999998</v>
      </c>
      <c r="Q1877">
        <v>-218856</v>
      </c>
      <c r="R1877">
        <v>146257.60000000001</v>
      </c>
      <c r="S1877">
        <v>10800</v>
      </c>
      <c r="T1877">
        <v>10800</v>
      </c>
      <c r="U1877" s="1091">
        <v>10800</v>
      </c>
      <c r="V1877" s="1091">
        <v>10800</v>
      </c>
    </row>
    <row r="1878" spans="1:22" x14ac:dyDescent="0.25">
      <c r="A1878">
        <v>4088200100</v>
      </c>
      <c r="B1878" s="1087">
        <v>2</v>
      </c>
      <c r="C1878" s="1087">
        <v>5</v>
      </c>
      <c r="D1878" s="1088">
        <v>2</v>
      </c>
      <c r="E1878" s="1087" t="s">
        <v>2418</v>
      </c>
      <c r="F1878" s="1087">
        <v>287</v>
      </c>
      <c r="G1878" s="1087" t="s">
        <v>711</v>
      </c>
      <c r="H1878" s="1089">
        <v>1</v>
      </c>
      <c r="I1878">
        <v>37201</v>
      </c>
      <c r="J1878">
        <v>1</v>
      </c>
      <c r="K1878">
        <v>2020</v>
      </c>
      <c r="L1878" s="1090">
        <v>1</v>
      </c>
      <c r="M1878" s="1090">
        <v>1</v>
      </c>
      <c r="N1878" t="s">
        <v>2421</v>
      </c>
      <c r="O1878">
        <v>13</v>
      </c>
      <c r="P1878">
        <v>9438.07</v>
      </c>
      <c r="Q1878">
        <v>0</v>
      </c>
      <c r="R1878">
        <v>9438.07</v>
      </c>
      <c r="S1878">
        <v>0</v>
      </c>
      <c r="T1878">
        <v>0</v>
      </c>
      <c r="U1878" s="1091">
        <v>0</v>
      </c>
      <c r="V1878" s="1091">
        <v>0</v>
      </c>
    </row>
    <row r="1879" spans="1:22" x14ac:dyDescent="0.25">
      <c r="A1879">
        <v>4088200100</v>
      </c>
      <c r="B1879" s="1087">
        <v>2</v>
      </c>
      <c r="C1879" s="1087">
        <v>5</v>
      </c>
      <c r="D1879" s="1088">
        <v>2</v>
      </c>
      <c r="E1879" s="1087" t="s">
        <v>2418</v>
      </c>
      <c r="F1879" s="1087">
        <v>287</v>
      </c>
      <c r="G1879" s="1087" t="s">
        <v>711</v>
      </c>
      <c r="H1879" s="1089">
        <v>1</v>
      </c>
      <c r="I1879">
        <v>37501</v>
      </c>
      <c r="J1879">
        <v>1</v>
      </c>
      <c r="K1879">
        <v>2020</v>
      </c>
      <c r="L1879" s="1090">
        <v>1</v>
      </c>
      <c r="M1879" s="1090">
        <v>1</v>
      </c>
      <c r="N1879" t="s">
        <v>2421</v>
      </c>
      <c r="O1879">
        <v>13</v>
      </c>
      <c r="P1879">
        <v>13165.22</v>
      </c>
      <c r="Q1879">
        <v>-13165.22</v>
      </c>
      <c r="R1879">
        <v>0</v>
      </c>
      <c r="S1879">
        <v>0</v>
      </c>
      <c r="T1879">
        <v>0</v>
      </c>
      <c r="U1879" s="1091">
        <v>0</v>
      </c>
      <c r="V1879" s="1091">
        <v>0</v>
      </c>
    </row>
    <row r="1880" spans="1:22" x14ac:dyDescent="0.25">
      <c r="A1880">
        <v>4088200100</v>
      </c>
      <c r="B1880" s="1087">
        <v>2</v>
      </c>
      <c r="C1880" s="1087">
        <v>5</v>
      </c>
      <c r="D1880" s="1088">
        <v>2</v>
      </c>
      <c r="E1880" s="1087" t="s">
        <v>2418</v>
      </c>
      <c r="F1880" s="1087">
        <v>287</v>
      </c>
      <c r="G1880" s="1087" t="s">
        <v>711</v>
      </c>
      <c r="H1880" s="1089">
        <v>1</v>
      </c>
      <c r="I1880">
        <v>37501</v>
      </c>
      <c r="J1880">
        <v>1</v>
      </c>
      <c r="K1880">
        <v>2020</v>
      </c>
      <c r="L1880" s="1090">
        <v>1</v>
      </c>
      <c r="M1880" s="1090">
        <v>1</v>
      </c>
      <c r="N1880" t="s">
        <v>2421</v>
      </c>
      <c r="O1880">
        <v>13</v>
      </c>
      <c r="P1880">
        <v>184596.71</v>
      </c>
      <c r="Q1880">
        <v>-40499.730000000003</v>
      </c>
      <c r="R1880">
        <v>144096.98000000001</v>
      </c>
      <c r="S1880">
        <v>144050</v>
      </c>
      <c r="T1880">
        <v>144050</v>
      </c>
      <c r="U1880" s="1091">
        <v>144050</v>
      </c>
      <c r="V1880" s="1091">
        <v>144050</v>
      </c>
    </row>
    <row r="1881" spans="1:22" x14ac:dyDescent="0.25">
      <c r="A1881">
        <v>4088200100</v>
      </c>
      <c r="B1881" s="1087">
        <v>2</v>
      </c>
      <c r="C1881" s="1087">
        <v>5</v>
      </c>
      <c r="D1881" s="1088">
        <v>2</v>
      </c>
      <c r="E1881" s="1087" t="s">
        <v>2418</v>
      </c>
      <c r="F1881" s="1087">
        <v>287</v>
      </c>
      <c r="G1881" s="1087" t="s">
        <v>711</v>
      </c>
      <c r="H1881" s="1089">
        <v>1</v>
      </c>
      <c r="I1881">
        <v>37501</v>
      </c>
      <c r="J1881">
        <v>1</v>
      </c>
      <c r="K1881">
        <v>2020</v>
      </c>
      <c r="L1881" s="1090">
        <v>1</v>
      </c>
      <c r="M1881" s="1090">
        <v>1</v>
      </c>
      <c r="N1881" t="s">
        <v>2421</v>
      </c>
      <c r="O1881">
        <v>13</v>
      </c>
      <c r="P1881">
        <v>0</v>
      </c>
      <c r="Q1881">
        <v>0</v>
      </c>
      <c r="R1881">
        <v>0</v>
      </c>
      <c r="S1881">
        <v>0</v>
      </c>
      <c r="T1881">
        <v>0</v>
      </c>
      <c r="U1881" s="1091">
        <v>0</v>
      </c>
      <c r="V1881" s="1091">
        <v>5400</v>
      </c>
    </row>
    <row r="1882" spans="1:22" x14ac:dyDescent="0.25">
      <c r="A1882">
        <v>4088200100</v>
      </c>
      <c r="B1882" s="1087">
        <v>2</v>
      </c>
      <c r="C1882" s="1087">
        <v>5</v>
      </c>
      <c r="D1882" s="1088">
        <v>2</v>
      </c>
      <c r="E1882" s="1087" t="s">
        <v>2418</v>
      </c>
      <c r="F1882" s="1087">
        <v>287</v>
      </c>
      <c r="G1882" s="1087" t="s">
        <v>711</v>
      </c>
      <c r="H1882" s="1089">
        <v>1</v>
      </c>
      <c r="I1882">
        <v>37501</v>
      </c>
      <c r="J1882">
        <v>1</v>
      </c>
      <c r="K1882">
        <v>2020</v>
      </c>
      <c r="L1882" s="1090">
        <v>1</v>
      </c>
      <c r="M1882" s="1090">
        <v>1</v>
      </c>
      <c r="N1882" t="s">
        <v>2421</v>
      </c>
      <c r="O1882">
        <v>13</v>
      </c>
      <c r="P1882">
        <v>0</v>
      </c>
      <c r="Q1882">
        <v>0</v>
      </c>
      <c r="R1882">
        <v>0</v>
      </c>
      <c r="S1882">
        <v>0</v>
      </c>
      <c r="T1882">
        <v>0</v>
      </c>
      <c r="U1882" s="1091">
        <v>5400</v>
      </c>
      <c r="V1882" s="1091">
        <v>0</v>
      </c>
    </row>
    <row r="1883" spans="1:22" x14ac:dyDescent="0.25">
      <c r="A1883">
        <v>4088200100</v>
      </c>
      <c r="B1883" s="1087">
        <v>2</v>
      </c>
      <c r="C1883" s="1087">
        <v>5</v>
      </c>
      <c r="D1883" s="1088">
        <v>2</v>
      </c>
      <c r="E1883" s="1087" t="s">
        <v>2418</v>
      </c>
      <c r="F1883" s="1087">
        <v>287</v>
      </c>
      <c r="G1883" s="1087" t="s">
        <v>711</v>
      </c>
      <c r="H1883" s="1089">
        <v>1</v>
      </c>
      <c r="I1883">
        <v>37501</v>
      </c>
      <c r="J1883">
        <v>1</v>
      </c>
      <c r="K1883">
        <v>2020</v>
      </c>
      <c r="L1883" s="1090">
        <v>1</v>
      </c>
      <c r="M1883" s="1090">
        <v>1</v>
      </c>
      <c r="N1883" t="s">
        <v>2421</v>
      </c>
      <c r="O1883">
        <v>13</v>
      </c>
      <c r="P1883">
        <v>0</v>
      </c>
      <c r="Q1883">
        <v>0</v>
      </c>
      <c r="R1883">
        <v>0</v>
      </c>
      <c r="S1883">
        <v>0</v>
      </c>
      <c r="T1883">
        <v>0</v>
      </c>
      <c r="U1883" s="1091">
        <v>0</v>
      </c>
      <c r="V1883" s="1091">
        <v>0</v>
      </c>
    </row>
    <row r="1884" spans="1:22" x14ac:dyDescent="0.25">
      <c r="A1884">
        <v>4088200100</v>
      </c>
      <c r="B1884" s="1087">
        <v>2</v>
      </c>
      <c r="C1884" s="1087">
        <v>5</v>
      </c>
      <c r="D1884" s="1088">
        <v>2</v>
      </c>
      <c r="E1884" s="1087" t="s">
        <v>2418</v>
      </c>
      <c r="F1884" s="1087">
        <v>287</v>
      </c>
      <c r="G1884" s="1087" t="s">
        <v>711</v>
      </c>
      <c r="H1884" s="1089">
        <v>1</v>
      </c>
      <c r="I1884">
        <v>37501</v>
      </c>
      <c r="J1884">
        <v>1</v>
      </c>
      <c r="K1884">
        <v>2020</v>
      </c>
      <c r="L1884" s="1090">
        <v>1</v>
      </c>
      <c r="M1884" s="1090">
        <v>1</v>
      </c>
      <c r="N1884" t="s">
        <v>2421</v>
      </c>
      <c r="O1884">
        <v>13</v>
      </c>
      <c r="P1884">
        <v>0</v>
      </c>
      <c r="Q1884">
        <v>0</v>
      </c>
      <c r="R1884">
        <v>0</v>
      </c>
      <c r="S1884">
        <v>0</v>
      </c>
      <c r="T1884">
        <v>0</v>
      </c>
      <c r="U1884" s="1091">
        <v>0</v>
      </c>
      <c r="V1884" s="1091">
        <v>0</v>
      </c>
    </row>
    <row r="1885" spans="1:22" x14ac:dyDescent="0.25">
      <c r="A1885">
        <v>4088200100</v>
      </c>
      <c r="B1885" s="1087">
        <v>2</v>
      </c>
      <c r="C1885" s="1087">
        <v>5</v>
      </c>
      <c r="D1885" s="1088">
        <v>2</v>
      </c>
      <c r="E1885" s="1087" t="s">
        <v>2418</v>
      </c>
      <c r="F1885" s="1087">
        <v>287</v>
      </c>
      <c r="G1885" s="1087" t="s">
        <v>711</v>
      </c>
      <c r="H1885" s="1089">
        <v>1</v>
      </c>
      <c r="I1885">
        <v>37501</v>
      </c>
      <c r="J1885">
        <v>1</v>
      </c>
      <c r="K1885">
        <v>2020</v>
      </c>
      <c r="L1885" s="1090">
        <v>1</v>
      </c>
      <c r="M1885" s="1090">
        <v>1</v>
      </c>
      <c r="N1885" t="s">
        <v>2421</v>
      </c>
      <c r="O1885">
        <v>13</v>
      </c>
      <c r="P1885">
        <v>0</v>
      </c>
      <c r="Q1885">
        <v>0</v>
      </c>
      <c r="R1885">
        <v>0</v>
      </c>
      <c r="S1885">
        <v>5400</v>
      </c>
      <c r="T1885">
        <v>5400</v>
      </c>
      <c r="U1885" s="1091">
        <v>0</v>
      </c>
      <c r="V1885" s="1091">
        <v>0</v>
      </c>
    </row>
    <row r="1886" spans="1:22" x14ac:dyDescent="0.25">
      <c r="A1886">
        <v>4088200100</v>
      </c>
      <c r="B1886" s="1087">
        <v>2</v>
      </c>
      <c r="C1886" s="1087">
        <v>5</v>
      </c>
      <c r="D1886" s="1088">
        <v>2</v>
      </c>
      <c r="E1886" s="1087" t="s">
        <v>2418</v>
      </c>
      <c r="F1886" s="1087">
        <v>287</v>
      </c>
      <c r="G1886" s="1087" t="s">
        <v>711</v>
      </c>
      <c r="H1886" s="1089">
        <v>1</v>
      </c>
      <c r="I1886">
        <v>37501</v>
      </c>
      <c r="J1886">
        <v>1</v>
      </c>
      <c r="K1886">
        <v>2020</v>
      </c>
      <c r="L1886" s="1090">
        <v>1</v>
      </c>
      <c r="M1886" s="1090">
        <v>1</v>
      </c>
      <c r="N1886" t="s">
        <v>2421</v>
      </c>
      <c r="O1886">
        <v>13</v>
      </c>
      <c r="P1886">
        <v>0</v>
      </c>
      <c r="Q1886">
        <v>5400</v>
      </c>
      <c r="R1886">
        <v>5400</v>
      </c>
      <c r="S1886">
        <v>0</v>
      </c>
      <c r="T1886">
        <v>0</v>
      </c>
      <c r="U1886" s="1091">
        <v>0</v>
      </c>
      <c r="V1886" s="1091">
        <v>0</v>
      </c>
    </row>
    <row r="1887" spans="1:22" x14ac:dyDescent="0.25">
      <c r="A1887">
        <v>4088200100</v>
      </c>
      <c r="B1887" s="1087">
        <v>2</v>
      </c>
      <c r="C1887" s="1087">
        <v>5</v>
      </c>
      <c r="D1887" s="1088">
        <v>2</v>
      </c>
      <c r="E1887" s="1087" t="s">
        <v>2418</v>
      </c>
      <c r="F1887" s="1087">
        <v>287</v>
      </c>
      <c r="G1887" s="1087" t="s">
        <v>711</v>
      </c>
      <c r="H1887" s="1089">
        <v>1</v>
      </c>
      <c r="I1887">
        <v>37501</v>
      </c>
      <c r="J1887">
        <v>1</v>
      </c>
      <c r="K1887">
        <v>2020</v>
      </c>
      <c r="L1887" s="1090">
        <v>1</v>
      </c>
      <c r="M1887" s="1090">
        <v>1</v>
      </c>
      <c r="N1887" t="s">
        <v>2421</v>
      </c>
      <c r="O1887">
        <v>13</v>
      </c>
      <c r="P1887">
        <v>33054.839999999997</v>
      </c>
      <c r="Q1887">
        <v>120400</v>
      </c>
      <c r="R1887">
        <v>153454.84</v>
      </c>
      <c r="S1887">
        <v>152250</v>
      </c>
      <c r="T1887">
        <v>152250</v>
      </c>
      <c r="U1887" s="1091">
        <v>152250</v>
      </c>
      <c r="V1887" s="1091">
        <v>152250</v>
      </c>
    </row>
    <row r="1888" spans="1:22" x14ac:dyDescent="0.25">
      <c r="A1888">
        <v>4088200100</v>
      </c>
      <c r="B1888" s="1087">
        <v>2</v>
      </c>
      <c r="C1888" s="1087">
        <v>5</v>
      </c>
      <c r="D1888" s="1088">
        <v>2</v>
      </c>
      <c r="E1888" s="1087" t="s">
        <v>2418</v>
      </c>
      <c r="F1888" s="1087">
        <v>287</v>
      </c>
      <c r="G1888" s="1087" t="s">
        <v>711</v>
      </c>
      <c r="H1888" s="1089">
        <v>1</v>
      </c>
      <c r="I1888">
        <v>37501</v>
      </c>
      <c r="J1888">
        <v>1</v>
      </c>
      <c r="K1888">
        <v>2020</v>
      </c>
      <c r="L1888" s="1090">
        <v>1</v>
      </c>
      <c r="M1888" s="1090">
        <v>1</v>
      </c>
      <c r="N1888" t="s">
        <v>2421</v>
      </c>
      <c r="O1888">
        <v>13</v>
      </c>
      <c r="P1888">
        <v>5671.17</v>
      </c>
      <c r="Q1888">
        <v>-4500</v>
      </c>
      <c r="R1888">
        <v>1171.17</v>
      </c>
      <c r="S1888">
        <v>0</v>
      </c>
      <c r="T1888">
        <v>0</v>
      </c>
      <c r="U1888" s="1091">
        <v>0</v>
      </c>
      <c r="V1888" s="1091">
        <v>0</v>
      </c>
    </row>
    <row r="1889" spans="1:22" x14ac:dyDescent="0.25">
      <c r="A1889">
        <v>4088200100</v>
      </c>
      <c r="B1889" s="1087">
        <v>2</v>
      </c>
      <c r="C1889" s="1087">
        <v>5</v>
      </c>
      <c r="D1889" s="1088">
        <v>2</v>
      </c>
      <c r="E1889" s="1087" t="s">
        <v>2418</v>
      </c>
      <c r="F1889" s="1087">
        <v>287</v>
      </c>
      <c r="G1889" s="1087" t="s">
        <v>711</v>
      </c>
      <c r="H1889" s="1089">
        <v>1</v>
      </c>
      <c r="I1889">
        <v>37501</v>
      </c>
      <c r="J1889">
        <v>1</v>
      </c>
      <c r="K1889">
        <v>2020</v>
      </c>
      <c r="L1889" s="1090">
        <v>1</v>
      </c>
      <c r="M1889" s="1090">
        <v>1</v>
      </c>
      <c r="N1889" t="s">
        <v>2421</v>
      </c>
      <c r="O1889">
        <v>13</v>
      </c>
      <c r="P1889">
        <v>32528.23</v>
      </c>
      <c r="Q1889">
        <v>9021.77</v>
      </c>
      <c r="R1889">
        <v>41550</v>
      </c>
      <c r="S1889">
        <v>41550</v>
      </c>
      <c r="T1889">
        <v>41550</v>
      </c>
      <c r="U1889" s="1091">
        <v>41550</v>
      </c>
      <c r="V1889" s="1091">
        <v>41550</v>
      </c>
    </row>
    <row r="1890" spans="1:22" x14ac:dyDescent="0.25">
      <c r="A1890">
        <v>4088200100</v>
      </c>
      <c r="B1890" s="1087">
        <v>2</v>
      </c>
      <c r="C1890" s="1087">
        <v>5</v>
      </c>
      <c r="D1890" s="1088">
        <v>2</v>
      </c>
      <c r="E1890" s="1087" t="s">
        <v>2418</v>
      </c>
      <c r="F1890" s="1087">
        <v>287</v>
      </c>
      <c r="G1890" s="1087" t="s">
        <v>711</v>
      </c>
      <c r="H1890" s="1089">
        <v>1</v>
      </c>
      <c r="I1890">
        <v>37501</v>
      </c>
      <c r="J1890">
        <v>1</v>
      </c>
      <c r="K1890">
        <v>2020</v>
      </c>
      <c r="L1890" s="1090">
        <v>1</v>
      </c>
      <c r="M1890" s="1090">
        <v>1</v>
      </c>
      <c r="N1890" t="s">
        <v>2421</v>
      </c>
      <c r="O1890">
        <v>13</v>
      </c>
      <c r="P1890">
        <v>59506.82</v>
      </c>
      <c r="Q1890">
        <v>-39406.82</v>
      </c>
      <c r="R1890">
        <v>20100</v>
      </c>
      <c r="S1890">
        <v>20100</v>
      </c>
      <c r="T1890">
        <v>20100</v>
      </c>
      <c r="U1890" s="1091">
        <v>20100</v>
      </c>
      <c r="V1890" s="1091">
        <v>20100</v>
      </c>
    </row>
    <row r="1891" spans="1:22" x14ac:dyDescent="0.25">
      <c r="A1891">
        <v>4088200100</v>
      </c>
      <c r="B1891" s="1087">
        <v>2</v>
      </c>
      <c r="C1891" s="1087">
        <v>5</v>
      </c>
      <c r="D1891" s="1088">
        <v>2</v>
      </c>
      <c r="E1891" s="1087" t="s">
        <v>2418</v>
      </c>
      <c r="F1891" s="1087">
        <v>287</v>
      </c>
      <c r="G1891" s="1087" t="s">
        <v>711</v>
      </c>
      <c r="H1891" s="1089">
        <v>1</v>
      </c>
      <c r="I1891">
        <v>37502</v>
      </c>
      <c r="J1891">
        <v>1</v>
      </c>
      <c r="K1891">
        <v>2020</v>
      </c>
      <c r="L1891" s="1090">
        <v>1</v>
      </c>
      <c r="M1891" s="1090">
        <v>1</v>
      </c>
      <c r="N1891" t="s">
        <v>2421</v>
      </c>
      <c r="O1891">
        <v>13</v>
      </c>
      <c r="P1891">
        <v>1305.4100000000001</v>
      </c>
      <c r="Q1891">
        <v>0</v>
      </c>
      <c r="R1891">
        <v>1305.4100000000001</v>
      </c>
      <c r="S1891">
        <v>0</v>
      </c>
      <c r="T1891">
        <v>0</v>
      </c>
      <c r="U1891" s="1091">
        <v>0</v>
      </c>
      <c r="V1891" s="1091">
        <v>0</v>
      </c>
    </row>
    <row r="1892" spans="1:22" x14ac:dyDescent="0.25">
      <c r="A1892">
        <v>4088200100</v>
      </c>
      <c r="B1892" s="1087">
        <v>2</v>
      </c>
      <c r="C1892" s="1087">
        <v>5</v>
      </c>
      <c r="D1892" s="1088">
        <v>2</v>
      </c>
      <c r="E1892" s="1087" t="s">
        <v>2418</v>
      </c>
      <c r="F1892" s="1087">
        <v>287</v>
      </c>
      <c r="G1892" s="1087" t="s">
        <v>711</v>
      </c>
      <c r="H1892" s="1089">
        <v>1</v>
      </c>
      <c r="I1892">
        <v>37502</v>
      </c>
      <c r="J1892">
        <v>1</v>
      </c>
      <c r="K1892">
        <v>2020</v>
      </c>
      <c r="L1892" s="1090">
        <v>1</v>
      </c>
      <c r="M1892" s="1090">
        <v>1</v>
      </c>
      <c r="N1892" t="s">
        <v>2421</v>
      </c>
      <c r="O1892">
        <v>13</v>
      </c>
      <c r="P1892">
        <v>20968.189999999999</v>
      </c>
      <c r="Q1892">
        <v>-12400</v>
      </c>
      <c r="R1892">
        <v>8568.19</v>
      </c>
      <c r="S1892">
        <v>4300</v>
      </c>
      <c r="T1892">
        <v>4300</v>
      </c>
      <c r="U1892" s="1091">
        <v>4300</v>
      </c>
      <c r="V1892" s="1091">
        <v>4300</v>
      </c>
    </row>
    <row r="1893" spans="1:22" x14ac:dyDescent="0.25">
      <c r="A1893">
        <v>4088200100</v>
      </c>
      <c r="B1893" s="1087">
        <v>2</v>
      </c>
      <c r="C1893" s="1087">
        <v>5</v>
      </c>
      <c r="D1893" s="1088">
        <v>2</v>
      </c>
      <c r="E1893" s="1087" t="s">
        <v>2418</v>
      </c>
      <c r="F1893" s="1087">
        <v>287</v>
      </c>
      <c r="G1893" s="1087" t="s">
        <v>711</v>
      </c>
      <c r="H1893" s="1089">
        <v>1</v>
      </c>
      <c r="I1893">
        <v>37502</v>
      </c>
      <c r="J1893">
        <v>1</v>
      </c>
      <c r="K1893">
        <v>2020</v>
      </c>
      <c r="L1893" s="1090">
        <v>1</v>
      </c>
      <c r="M1893" s="1090">
        <v>1</v>
      </c>
      <c r="N1893" t="s">
        <v>2421</v>
      </c>
      <c r="O1893">
        <v>13</v>
      </c>
      <c r="P1893">
        <v>25047.599999999999</v>
      </c>
      <c r="Q1893">
        <v>2800</v>
      </c>
      <c r="R1893">
        <v>27847.599999999999</v>
      </c>
      <c r="S1893">
        <v>26200</v>
      </c>
      <c r="T1893">
        <v>26200</v>
      </c>
      <c r="U1893" s="1091">
        <v>26200</v>
      </c>
      <c r="V1893" s="1091">
        <v>26200</v>
      </c>
    </row>
    <row r="1894" spans="1:22" x14ac:dyDescent="0.25">
      <c r="A1894">
        <v>4088200100</v>
      </c>
      <c r="B1894" s="1087">
        <v>2</v>
      </c>
      <c r="C1894" s="1087">
        <v>5</v>
      </c>
      <c r="D1894" s="1088">
        <v>2</v>
      </c>
      <c r="E1894" s="1087" t="s">
        <v>2418</v>
      </c>
      <c r="F1894" s="1087">
        <v>287</v>
      </c>
      <c r="G1894" s="1087" t="s">
        <v>711</v>
      </c>
      <c r="H1894" s="1089">
        <v>1</v>
      </c>
      <c r="I1894">
        <v>37502</v>
      </c>
      <c r="J1894">
        <v>1</v>
      </c>
      <c r="K1894">
        <v>2020</v>
      </c>
      <c r="L1894" s="1090">
        <v>1</v>
      </c>
      <c r="M1894" s="1090">
        <v>1</v>
      </c>
      <c r="N1894" t="s">
        <v>2421</v>
      </c>
      <c r="O1894">
        <v>13</v>
      </c>
      <c r="P1894">
        <v>0</v>
      </c>
      <c r="Q1894">
        <v>0</v>
      </c>
      <c r="R1894">
        <v>0</v>
      </c>
      <c r="S1894">
        <v>0</v>
      </c>
      <c r="T1894">
        <v>0</v>
      </c>
      <c r="U1894" s="1091">
        <v>0</v>
      </c>
      <c r="V1894" s="1091">
        <v>1000</v>
      </c>
    </row>
    <row r="1895" spans="1:22" x14ac:dyDescent="0.25">
      <c r="A1895">
        <v>4088200100</v>
      </c>
      <c r="B1895" s="1087">
        <v>2</v>
      </c>
      <c r="C1895" s="1087">
        <v>5</v>
      </c>
      <c r="D1895" s="1088">
        <v>2</v>
      </c>
      <c r="E1895" s="1087" t="s">
        <v>2418</v>
      </c>
      <c r="F1895" s="1087">
        <v>287</v>
      </c>
      <c r="G1895" s="1087" t="s">
        <v>711</v>
      </c>
      <c r="H1895" s="1089">
        <v>1</v>
      </c>
      <c r="I1895">
        <v>37502</v>
      </c>
      <c r="J1895">
        <v>1</v>
      </c>
      <c r="K1895">
        <v>2020</v>
      </c>
      <c r="L1895" s="1090">
        <v>1</v>
      </c>
      <c r="M1895" s="1090">
        <v>1</v>
      </c>
      <c r="N1895" t="s">
        <v>2421</v>
      </c>
      <c r="O1895">
        <v>13</v>
      </c>
      <c r="P1895">
        <v>0</v>
      </c>
      <c r="Q1895">
        <v>0</v>
      </c>
      <c r="R1895">
        <v>0</v>
      </c>
      <c r="S1895">
        <v>0</v>
      </c>
      <c r="T1895">
        <v>0</v>
      </c>
      <c r="U1895" s="1091">
        <v>1000</v>
      </c>
      <c r="V1895" s="1091">
        <v>0</v>
      </c>
    </row>
    <row r="1896" spans="1:22" x14ac:dyDescent="0.25">
      <c r="A1896">
        <v>4088200100</v>
      </c>
      <c r="B1896" s="1087">
        <v>2</v>
      </c>
      <c r="C1896" s="1087">
        <v>5</v>
      </c>
      <c r="D1896" s="1088">
        <v>2</v>
      </c>
      <c r="E1896" s="1087" t="s">
        <v>2418</v>
      </c>
      <c r="F1896" s="1087">
        <v>287</v>
      </c>
      <c r="G1896" s="1087" t="s">
        <v>711</v>
      </c>
      <c r="H1896" s="1089">
        <v>1</v>
      </c>
      <c r="I1896">
        <v>37502</v>
      </c>
      <c r="J1896">
        <v>1</v>
      </c>
      <c r="K1896">
        <v>2020</v>
      </c>
      <c r="L1896" s="1090">
        <v>1</v>
      </c>
      <c r="M1896" s="1090">
        <v>1</v>
      </c>
      <c r="N1896" t="s">
        <v>2421</v>
      </c>
      <c r="O1896">
        <v>13</v>
      </c>
      <c r="P1896">
        <v>0</v>
      </c>
      <c r="Q1896">
        <v>0</v>
      </c>
      <c r="R1896">
        <v>0</v>
      </c>
      <c r="S1896">
        <v>0</v>
      </c>
      <c r="T1896">
        <v>0</v>
      </c>
      <c r="U1896" s="1091">
        <v>0</v>
      </c>
      <c r="V1896" s="1091">
        <v>0</v>
      </c>
    </row>
    <row r="1897" spans="1:22" x14ac:dyDescent="0.25">
      <c r="A1897">
        <v>4088200100</v>
      </c>
      <c r="B1897" s="1087">
        <v>2</v>
      </c>
      <c r="C1897" s="1087">
        <v>5</v>
      </c>
      <c r="D1897" s="1088">
        <v>2</v>
      </c>
      <c r="E1897" s="1087" t="s">
        <v>2418</v>
      </c>
      <c r="F1897" s="1087">
        <v>287</v>
      </c>
      <c r="G1897" s="1087" t="s">
        <v>711</v>
      </c>
      <c r="H1897" s="1089">
        <v>1</v>
      </c>
      <c r="I1897">
        <v>37502</v>
      </c>
      <c r="J1897">
        <v>1</v>
      </c>
      <c r="K1897">
        <v>2020</v>
      </c>
      <c r="L1897" s="1090">
        <v>1</v>
      </c>
      <c r="M1897" s="1090">
        <v>1</v>
      </c>
      <c r="N1897" t="s">
        <v>2421</v>
      </c>
      <c r="O1897">
        <v>13</v>
      </c>
      <c r="P1897">
        <v>0</v>
      </c>
      <c r="Q1897">
        <v>0</v>
      </c>
      <c r="R1897">
        <v>0</v>
      </c>
      <c r="S1897">
        <v>0</v>
      </c>
      <c r="T1897">
        <v>0</v>
      </c>
      <c r="U1897" s="1091">
        <v>0</v>
      </c>
      <c r="V1897" s="1091">
        <v>0</v>
      </c>
    </row>
    <row r="1898" spans="1:22" x14ac:dyDescent="0.25">
      <c r="A1898">
        <v>4088200100</v>
      </c>
      <c r="B1898" s="1087">
        <v>2</v>
      </c>
      <c r="C1898" s="1087">
        <v>5</v>
      </c>
      <c r="D1898" s="1088">
        <v>2</v>
      </c>
      <c r="E1898" s="1087" t="s">
        <v>2418</v>
      </c>
      <c r="F1898" s="1087">
        <v>287</v>
      </c>
      <c r="G1898" s="1087" t="s">
        <v>711</v>
      </c>
      <c r="H1898" s="1089">
        <v>1</v>
      </c>
      <c r="I1898">
        <v>37502</v>
      </c>
      <c r="J1898">
        <v>1</v>
      </c>
      <c r="K1898">
        <v>2020</v>
      </c>
      <c r="L1898" s="1090">
        <v>1</v>
      </c>
      <c r="M1898" s="1090">
        <v>1</v>
      </c>
      <c r="N1898" t="s">
        <v>2421</v>
      </c>
      <c r="O1898">
        <v>13</v>
      </c>
      <c r="P1898">
        <v>0</v>
      </c>
      <c r="Q1898">
        <v>0</v>
      </c>
      <c r="R1898">
        <v>0</v>
      </c>
      <c r="S1898">
        <v>1000</v>
      </c>
      <c r="T1898">
        <v>1000</v>
      </c>
      <c r="U1898" s="1091">
        <v>0</v>
      </c>
      <c r="V1898" s="1091">
        <v>0</v>
      </c>
    </row>
    <row r="1899" spans="1:22" x14ac:dyDescent="0.25">
      <c r="A1899">
        <v>4088200100</v>
      </c>
      <c r="B1899" s="1087">
        <v>2</v>
      </c>
      <c r="C1899" s="1087">
        <v>5</v>
      </c>
      <c r="D1899" s="1088">
        <v>2</v>
      </c>
      <c r="E1899" s="1087" t="s">
        <v>2418</v>
      </c>
      <c r="F1899" s="1087">
        <v>287</v>
      </c>
      <c r="G1899" s="1087" t="s">
        <v>711</v>
      </c>
      <c r="H1899" s="1089">
        <v>1</v>
      </c>
      <c r="I1899">
        <v>37502</v>
      </c>
      <c r="J1899">
        <v>1</v>
      </c>
      <c r="K1899">
        <v>2020</v>
      </c>
      <c r="L1899" s="1090">
        <v>1</v>
      </c>
      <c r="M1899" s="1090">
        <v>1</v>
      </c>
      <c r="N1899" t="s">
        <v>2421</v>
      </c>
      <c r="O1899">
        <v>13</v>
      </c>
      <c r="P1899">
        <v>0</v>
      </c>
      <c r="Q1899">
        <v>1000</v>
      </c>
      <c r="R1899">
        <v>1000</v>
      </c>
      <c r="S1899">
        <v>0</v>
      </c>
      <c r="T1899">
        <v>0</v>
      </c>
      <c r="U1899" s="1091">
        <v>0</v>
      </c>
      <c r="V1899" s="1091">
        <v>0</v>
      </c>
    </row>
    <row r="1900" spans="1:22" x14ac:dyDescent="0.25">
      <c r="A1900">
        <v>4088200100</v>
      </c>
      <c r="B1900" s="1087">
        <v>2</v>
      </c>
      <c r="C1900" s="1087">
        <v>5</v>
      </c>
      <c r="D1900" s="1088">
        <v>2</v>
      </c>
      <c r="E1900" s="1087" t="s">
        <v>2418</v>
      </c>
      <c r="F1900" s="1087">
        <v>287</v>
      </c>
      <c r="G1900" s="1087" t="s">
        <v>711</v>
      </c>
      <c r="H1900" s="1089">
        <v>1</v>
      </c>
      <c r="I1900">
        <v>37502</v>
      </c>
      <c r="J1900">
        <v>1</v>
      </c>
      <c r="K1900">
        <v>2020</v>
      </c>
      <c r="L1900" s="1090">
        <v>1</v>
      </c>
      <c r="M1900" s="1090">
        <v>1</v>
      </c>
      <c r="N1900" t="s">
        <v>2421</v>
      </c>
      <c r="O1900">
        <v>13</v>
      </c>
      <c r="P1900">
        <v>21784.07</v>
      </c>
      <c r="Q1900">
        <v>13500</v>
      </c>
      <c r="R1900">
        <v>35284.07</v>
      </c>
      <c r="S1900">
        <v>32930</v>
      </c>
      <c r="T1900">
        <v>32930</v>
      </c>
      <c r="U1900" s="1091">
        <v>32930</v>
      </c>
      <c r="V1900" s="1091">
        <v>32930</v>
      </c>
    </row>
    <row r="1901" spans="1:22" x14ac:dyDescent="0.25">
      <c r="A1901">
        <v>4088200100</v>
      </c>
      <c r="B1901" s="1087">
        <v>2</v>
      </c>
      <c r="C1901" s="1087">
        <v>5</v>
      </c>
      <c r="D1901" s="1088">
        <v>2</v>
      </c>
      <c r="E1901" s="1087" t="s">
        <v>2418</v>
      </c>
      <c r="F1901" s="1087">
        <v>287</v>
      </c>
      <c r="G1901" s="1087" t="s">
        <v>711</v>
      </c>
      <c r="H1901" s="1089">
        <v>1</v>
      </c>
      <c r="I1901">
        <v>37502</v>
      </c>
      <c r="J1901">
        <v>1</v>
      </c>
      <c r="K1901">
        <v>2020</v>
      </c>
      <c r="L1901" s="1090">
        <v>1</v>
      </c>
      <c r="M1901" s="1090">
        <v>1</v>
      </c>
      <c r="N1901" t="s">
        <v>2421</v>
      </c>
      <c r="O1901">
        <v>13</v>
      </c>
      <c r="P1901">
        <v>20968.189999999999</v>
      </c>
      <c r="Q1901">
        <v>-4000</v>
      </c>
      <c r="R1901">
        <v>16968.189999999999</v>
      </c>
      <c r="S1901">
        <v>11300</v>
      </c>
      <c r="T1901">
        <v>11300</v>
      </c>
      <c r="U1901" s="1091">
        <v>11300</v>
      </c>
      <c r="V1901" s="1091">
        <v>11300</v>
      </c>
    </row>
    <row r="1902" spans="1:22" x14ac:dyDescent="0.25">
      <c r="A1902">
        <v>4088200100</v>
      </c>
      <c r="B1902" s="1087">
        <v>2</v>
      </c>
      <c r="C1902" s="1087">
        <v>5</v>
      </c>
      <c r="D1902" s="1088">
        <v>2</v>
      </c>
      <c r="E1902" s="1087" t="s">
        <v>2418</v>
      </c>
      <c r="F1902" s="1087">
        <v>287</v>
      </c>
      <c r="G1902" s="1087" t="s">
        <v>711</v>
      </c>
      <c r="H1902" s="1089">
        <v>1</v>
      </c>
      <c r="I1902">
        <v>37502</v>
      </c>
      <c r="J1902">
        <v>1</v>
      </c>
      <c r="K1902">
        <v>2020</v>
      </c>
      <c r="L1902" s="1090">
        <v>1</v>
      </c>
      <c r="M1902" s="1090">
        <v>1</v>
      </c>
      <c r="N1902" t="s">
        <v>2421</v>
      </c>
      <c r="O1902">
        <v>13</v>
      </c>
      <c r="P1902">
        <v>5058.47</v>
      </c>
      <c r="Q1902">
        <v>0</v>
      </c>
      <c r="R1902">
        <v>5058.47</v>
      </c>
      <c r="S1902">
        <v>700</v>
      </c>
      <c r="T1902">
        <v>700</v>
      </c>
      <c r="U1902" s="1091">
        <v>700</v>
      </c>
      <c r="V1902" s="1091">
        <v>700</v>
      </c>
    </row>
    <row r="1903" spans="1:22" x14ac:dyDescent="0.25">
      <c r="A1903">
        <v>4088200100</v>
      </c>
      <c r="B1903" s="1087">
        <v>2</v>
      </c>
      <c r="C1903" s="1087">
        <v>5</v>
      </c>
      <c r="D1903" s="1088">
        <v>2</v>
      </c>
      <c r="E1903" s="1087" t="s">
        <v>2418</v>
      </c>
      <c r="F1903" s="1087">
        <v>287</v>
      </c>
      <c r="G1903" s="1087" t="s">
        <v>711</v>
      </c>
      <c r="H1903" s="1089">
        <v>1</v>
      </c>
      <c r="I1903">
        <v>37901</v>
      </c>
      <c r="J1903">
        <v>1</v>
      </c>
      <c r="K1903">
        <v>2020</v>
      </c>
      <c r="L1903" s="1090">
        <v>1</v>
      </c>
      <c r="M1903" s="1090">
        <v>1</v>
      </c>
      <c r="N1903" t="s">
        <v>2421</v>
      </c>
      <c r="O1903">
        <v>13</v>
      </c>
      <c r="P1903">
        <v>3981.87</v>
      </c>
      <c r="Q1903">
        <v>-1740</v>
      </c>
      <c r="R1903">
        <v>2241.87</v>
      </c>
      <c r="S1903">
        <v>1027</v>
      </c>
      <c r="T1903">
        <v>1027</v>
      </c>
      <c r="U1903" s="1091">
        <v>1027</v>
      </c>
      <c r="V1903" s="1091">
        <v>1027</v>
      </c>
    </row>
    <row r="1904" spans="1:22" x14ac:dyDescent="0.25">
      <c r="A1904">
        <v>4088200100</v>
      </c>
      <c r="B1904" s="1087">
        <v>2</v>
      </c>
      <c r="C1904" s="1087">
        <v>5</v>
      </c>
      <c r="D1904" s="1088">
        <v>2</v>
      </c>
      <c r="E1904" s="1087" t="s">
        <v>2418</v>
      </c>
      <c r="F1904" s="1087">
        <v>287</v>
      </c>
      <c r="G1904" s="1087" t="s">
        <v>711</v>
      </c>
      <c r="H1904" s="1089">
        <v>1</v>
      </c>
      <c r="I1904">
        <v>37901</v>
      </c>
      <c r="J1904">
        <v>1</v>
      </c>
      <c r="K1904">
        <v>2020</v>
      </c>
      <c r="L1904" s="1090">
        <v>1</v>
      </c>
      <c r="M1904" s="1090">
        <v>1</v>
      </c>
      <c r="N1904" t="s">
        <v>2421</v>
      </c>
      <c r="O1904">
        <v>13</v>
      </c>
      <c r="P1904">
        <v>0</v>
      </c>
      <c r="Q1904">
        <v>0</v>
      </c>
      <c r="R1904">
        <v>0</v>
      </c>
      <c r="S1904">
        <v>0</v>
      </c>
      <c r="T1904">
        <v>0</v>
      </c>
      <c r="U1904" s="1091">
        <v>0</v>
      </c>
      <c r="V1904" s="1091">
        <v>0</v>
      </c>
    </row>
    <row r="1905" spans="1:22" x14ac:dyDescent="0.25">
      <c r="A1905">
        <v>4088200100</v>
      </c>
      <c r="B1905" s="1087">
        <v>2</v>
      </c>
      <c r="C1905" s="1087">
        <v>5</v>
      </c>
      <c r="D1905" s="1088">
        <v>2</v>
      </c>
      <c r="E1905" s="1087" t="s">
        <v>2418</v>
      </c>
      <c r="F1905" s="1087">
        <v>287</v>
      </c>
      <c r="G1905" s="1087" t="s">
        <v>711</v>
      </c>
      <c r="H1905" s="1089">
        <v>1</v>
      </c>
      <c r="I1905">
        <v>37901</v>
      </c>
      <c r="J1905">
        <v>1</v>
      </c>
      <c r="K1905">
        <v>2020</v>
      </c>
      <c r="L1905" s="1090">
        <v>1</v>
      </c>
      <c r="M1905" s="1090">
        <v>1</v>
      </c>
      <c r="N1905" t="s">
        <v>2421</v>
      </c>
      <c r="O1905">
        <v>13</v>
      </c>
      <c r="P1905">
        <v>0</v>
      </c>
      <c r="Q1905">
        <v>38</v>
      </c>
      <c r="R1905">
        <v>38</v>
      </c>
      <c r="S1905">
        <v>0</v>
      </c>
      <c r="T1905">
        <v>0</v>
      </c>
      <c r="U1905" s="1091">
        <v>0</v>
      </c>
      <c r="V1905" s="1091">
        <v>0</v>
      </c>
    </row>
    <row r="1906" spans="1:22" x14ac:dyDescent="0.25">
      <c r="A1906">
        <v>4088200100</v>
      </c>
      <c r="B1906" s="1087">
        <v>2</v>
      </c>
      <c r="C1906" s="1087">
        <v>5</v>
      </c>
      <c r="D1906" s="1088">
        <v>2</v>
      </c>
      <c r="E1906" s="1087" t="s">
        <v>2418</v>
      </c>
      <c r="F1906" s="1087">
        <v>287</v>
      </c>
      <c r="G1906" s="1087" t="s">
        <v>711</v>
      </c>
      <c r="H1906" s="1089">
        <v>1</v>
      </c>
      <c r="I1906">
        <v>37901</v>
      </c>
      <c r="J1906">
        <v>1</v>
      </c>
      <c r="K1906">
        <v>2020</v>
      </c>
      <c r="L1906" s="1090">
        <v>1</v>
      </c>
      <c r="M1906" s="1090">
        <v>1</v>
      </c>
      <c r="N1906" t="s">
        <v>2421</v>
      </c>
      <c r="O1906">
        <v>13</v>
      </c>
      <c r="P1906">
        <v>0</v>
      </c>
      <c r="Q1906">
        <v>0</v>
      </c>
      <c r="R1906">
        <v>0</v>
      </c>
      <c r="S1906">
        <v>0</v>
      </c>
      <c r="T1906">
        <v>0</v>
      </c>
      <c r="U1906" s="1091">
        <v>0</v>
      </c>
      <c r="V1906" s="1091">
        <v>651</v>
      </c>
    </row>
    <row r="1907" spans="1:22" x14ac:dyDescent="0.25">
      <c r="A1907">
        <v>4088200100</v>
      </c>
      <c r="B1907" s="1087">
        <v>2</v>
      </c>
      <c r="C1907" s="1087">
        <v>5</v>
      </c>
      <c r="D1907" s="1088">
        <v>2</v>
      </c>
      <c r="E1907" s="1087" t="s">
        <v>2418</v>
      </c>
      <c r="F1907" s="1087">
        <v>287</v>
      </c>
      <c r="G1907" s="1087" t="s">
        <v>711</v>
      </c>
      <c r="H1907" s="1089">
        <v>1</v>
      </c>
      <c r="I1907">
        <v>37901</v>
      </c>
      <c r="J1907">
        <v>1</v>
      </c>
      <c r="K1907">
        <v>2020</v>
      </c>
      <c r="L1907" s="1090">
        <v>1</v>
      </c>
      <c r="M1907" s="1090">
        <v>1</v>
      </c>
      <c r="N1907" t="s">
        <v>2421</v>
      </c>
      <c r="O1907">
        <v>13</v>
      </c>
      <c r="P1907">
        <v>0</v>
      </c>
      <c r="Q1907">
        <v>0</v>
      </c>
      <c r="R1907">
        <v>0</v>
      </c>
      <c r="S1907">
        <v>0</v>
      </c>
      <c r="T1907">
        <v>0</v>
      </c>
      <c r="U1907" s="1091">
        <v>651</v>
      </c>
      <c r="V1907" s="1091">
        <v>0</v>
      </c>
    </row>
    <row r="1908" spans="1:22" x14ac:dyDescent="0.25">
      <c r="A1908">
        <v>4088200100</v>
      </c>
      <c r="B1908" s="1087">
        <v>2</v>
      </c>
      <c r="C1908" s="1087">
        <v>5</v>
      </c>
      <c r="D1908" s="1088">
        <v>2</v>
      </c>
      <c r="E1908" s="1087" t="s">
        <v>2418</v>
      </c>
      <c r="F1908" s="1087">
        <v>287</v>
      </c>
      <c r="G1908" s="1087" t="s">
        <v>711</v>
      </c>
      <c r="H1908" s="1089">
        <v>1</v>
      </c>
      <c r="I1908">
        <v>37901</v>
      </c>
      <c r="J1908">
        <v>1</v>
      </c>
      <c r="K1908">
        <v>2020</v>
      </c>
      <c r="L1908" s="1090">
        <v>1</v>
      </c>
      <c r="M1908" s="1090">
        <v>1</v>
      </c>
      <c r="N1908" t="s">
        <v>2421</v>
      </c>
      <c r="O1908">
        <v>13</v>
      </c>
      <c r="P1908">
        <v>0</v>
      </c>
      <c r="Q1908">
        <v>0</v>
      </c>
      <c r="R1908">
        <v>0</v>
      </c>
      <c r="S1908">
        <v>0</v>
      </c>
      <c r="T1908">
        <v>0</v>
      </c>
      <c r="U1908" s="1091">
        <v>0</v>
      </c>
      <c r="V1908" s="1091">
        <v>0</v>
      </c>
    </row>
    <row r="1909" spans="1:22" x14ac:dyDescent="0.25">
      <c r="A1909">
        <v>4088200100</v>
      </c>
      <c r="B1909" s="1087">
        <v>2</v>
      </c>
      <c r="C1909" s="1087">
        <v>5</v>
      </c>
      <c r="D1909" s="1088">
        <v>2</v>
      </c>
      <c r="E1909" s="1087" t="s">
        <v>2418</v>
      </c>
      <c r="F1909" s="1087">
        <v>287</v>
      </c>
      <c r="G1909" s="1087" t="s">
        <v>711</v>
      </c>
      <c r="H1909" s="1089">
        <v>1</v>
      </c>
      <c r="I1909">
        <v>37901</v>
      </c>
      <c r="J1909">
        <v>1</v>
      </c>
      <c r="K1909">
        <v>2020</v>
      </c>
      <c r="L1909" s="1090">
        <v>1</v>
      </c>
      <c r="M1909" s="1090">
        <v>1</v>
      </c>
      <c r="N1909" t="s">
        <v>2421</v>
      </c>
      <c r="O1909">
        <v>13</v>
      </c>
      <c r="P1909">
        <v>0</v>
      </c>
      <c r="Q1909">
        <v>0</v>
      </c>
      <c r="R1909">
        <v>0</v>
      </c>
      <c r="S1909">
        <v>0</v>
      </c>
      <c r="T1909">
        <v>0</v>
      </c>
      <c r="U1909" s="1091">
        <v>0</v>
      </c>
      <c r="V1909" s="1091">
        <v>0</v>
      </c>
    </row>
    <row r="1910" spans="1:22" x14ac:dyDescent="0.25">
      <c r="A1910">
        <v>4088200100</v>
      </c>
      <c r="B1910" s="1087">
        <v>2</v>
      </c>
      <c r="C1910" s="1087">
        <v>5</v>
      </c>
      <c r="D1910" s="1088">
        <v>2</v>
      </c>
      <c r="E1910" s="1087" t="s">
        <v>2418</v>
      </c>
      <c r="F1910" s="1087">
        <v>287</v>
      </c>
      <c r="G1910" s="1087" t="s">
        <v>711</v>
      </c>
      <c r="H1910" s="1089">
        <v>1</v>
      </c>
      <c r="I1910">
        <v>37901</v>
      </c>
      <c r="J1910">
        <v>1</v>
      </c>
      <c r="K1910">
        <v>2020</v>
      </c>
      <c r="L1910" s="1090">
        <v>1</v>
      </c>
      <c r="M1910" s="1090">
        <v>1</v>
      </c>
      <c r="N1910" t="s">
        <v>2421</v>
      </c>
      <c r="O1910">
        <v>13</v>
      </c>
      <c r="P1910">
        <v>0</v>
      </c>
      <c r="Q1910">
        <v>0</v>
      </c>
      <c r="R1910">
        <v>0</v>
      </c>
      <c r="S1910">
        <v>651</v>
      </c>
      <c r="T1910">
        <v>651</v>
      </c>
      <c r="U1910" s="1091">
        <v>0</v>
      </c>
      <c r="V1910" s="1091">
        <v>0</v>
      </c>
    </row>
    <row r="1911" spans="1:22" x14ac:dyDescent="0.25">
      <c r="A1911">
        <v>4088200100</v>
      </c>
      <c r="B1911" s="1087">
        <v>2</v>
      </c>
      <c r="C1911" s="1087">
        <v>5</v>
      </c>
      <c r="D1911" s="1088">
        <v>2</v>
      </c>
      <c r="E1911" s="1087" t="s">
        <v>2418</v>
      </c>
      <c r="F1911" s="1087">
        <v>287</v>
      </c>
      <c r="G1911" s="1087" t="s">
        <v>711</v>
      </c>
      <c r="H1911" s="1089">
        <v>1</v>
      </c>
      <c r="I1911">
        <v>37901</v>
      </c>
      <c r="J1911">
        <v>1</v>
      </c>
      <c r="K1911">
        <v>2020</v>
      </c>
      <c r="L1911" s="1090">
        <v>1</v>
      </c>
      <c r="M1911" s="1090">
        <v>1</v>
      </c>
      <c r="N1911" t="s">
        <v>2421</v>
      </c>
      <c r="O1911">
        <v>13</v>
      </c>
      <c r="P1911">
        <v>0</v>
      </c>
      <c r="Q1911">
        <v>652</v>
      </c>
      <c r="R1911">
        <v>652</v>
      </c>
      <c r="S1911">
        <v>0</v>
      </c>
      <c r="T1911">
        <v>0</v>
      </c>
      <c r="U1911" s="1091">
        <v>0</v>
      </c>
      <c r="V1911" s="1091">
        <v>0</v>
      </c>
    </row>
    <row r="1912" spans="1:22" x14ac:dyDescent="0.25">
      <c r="A1912">
        <v>4088200100</v>
      </c>
      <c r="B1912" s="1087">
        <v>2</v>
      </c>
      <c r="C1912" s="1087">
        <v>5</v>
      </c>
      <c r="D1912" s="1088">
        <v>2</v>
      </c>
      <c r="E1912" s="1087" t="s">
        <v>2418</v>
      </c>
      <c r="F1912" s="1087">
        <v>287</v>
      </c>
      <c r="G1912" s="1087" t="s">
        <v>711</v>
      </c>
      <c r="H1912" s="1089">
        <v>1</v>
      </c>
      <c r="I1912">
        <v>37901</v>
      </c>
      <c r="J1912">
        <v>1</v>
      </c>
      <c r="K1912">
        <v>2020</v>
      </c>
      <c r="L1912" s="1090">
        <v>1</v>
      </c>
      <c r="M1912" s="1090">
        <v>1</v>
      </c>
      <c r="N1912" t="s">
        <v>2421</v>
      </c>
      <c r="O1912">
        <v>13</v>
      </c>
      <c r="P1912">
        <v>0</v>
      </c>
      <c r="Q1912">
        <v>0</v>
      </c>
      <c r="R1912">
        <v>0</v>
      </c>
      <c r="S1912">
        <v>0</v>
      </c>
      <c r="T1912">
        <v>0</v>
      </c>
      <c r="U1912" s="1091">
        <v>0</v>
      </c>
      <c r="V1912" s="1091">
        <v>161</v>
      </c>
    </row>
    <row r="1913" spans="1:22" x14ac:dyDescent="0.25">
      <c r="A1913">
        <v>4088200100</v>
      </c>
      <c r="B1913" s="1087">
        <v>2</v>
      </c>
      <c r="C1913" s="1087">
        <v>5</v>
      </c>
      <c r="D1913" s="1088">
        <v>2</v>
      </c>
      <c r="E1913" s="1087" t="s">
        <v>2418</v>
      </c>
      <c r="F1913" s="1087">
        <v>287</v>
      </c>
      <c r="G1913" s="1087" t="s">
        <v>711</v>
      </c>
      <c r="H1913" s="1089">
        <v>1</v>
      </c>
      <c r="I1913">
        <v>37901</v>
      </c>
      <c r="J1913">
        <v>1</v>
      </c>
      <c r="K1913">
        <v>2020</v>
      </c>
      <c r="L1913" s="1090">
        <v>1</v>
      </c>
      <c r="M1913" s="1090">
        <v>1</v>
      </c>
      <c r="N1913" t="s">
        <v>2421</v>
      </c>
      <c r="O1913">
        <v>13</v>
      </c>
      <c r="P1913">
        <v>0</v>
      </c>
      <c r="Q1913">
        <v>0</v>
      </c>
      <c r="R1913">
        <v>0</v>
      </c>
      <c r="S1913">
        <v>0</v>
      </c>
      <c r="T1913">
        <v>0</v>
      </c>
      <c r="U1913" s="1091">
        <v>161</v>
      </c>
      <c r="V1913" s="1091">
        <v>0</v>
      </c>
    </row>
    <row r="1914" spans="1:22" x14ac:dyDescent="0.25">
      <c r="A1914">
        <v>4088200100</v>
      </c>
      <c r="B1914" s="1087">
        <v>2</v>
      </c>
      <c r="C1914" s="1087">
        <v>5</v>
      </c>
      <c r="D1914" s="1088">
        <v>2</v>
      </c>
      <c r="E1914" s="1087" t="s">
        <v>2418</v>
      </c>
      <c r="F1914" s="1087">
        <v>287</v>
      </c>
      <c r="G1914" s="1087" t="s">
        <v>711</v>
      </c>
      <c r="H1914" s="1089">
        <v>1</v>
      </c>
      <c r="I1914">
        <v>37901</v>
      </c>
      <c r="J1914">
        <v>1</v>
      </c>
      <c r="K1914">
        <v>2020</v>
      </c>
      <c r="L1914" s="1090">
        <v>1</v>
      </c>
      <c r="M1914" s="1090">
        <v>1</v>
      </c>
      <c r="N1914" t="s">
        <v>2421</v>
      </c>
      <c r="O1914">
        <v>13</v>
      </c>
      <c r="P1914">
        <v>0</v>
      </c>
      <c r="Q1914">
        <v>0</v>
      </c>
      <c r="R1914">
        <v>0</v>
      </c>
      <c r="S1914">
        <v>0</v>
      </c>
      <c r="T1914">
        <v>0</v>
      </c>
      <c r="U1914" s="1091">
        <v>0</v>
      </c>
      <c r="V1914" s="1091">
        <v>0</v>
      </c>
    </row>
    <row r="1915" spans="1:22" x14ac:dyDescent="0.25">
      <c r="A1915">
        <v>4088200100</v>
      </c>
      <c r="B1915" s="1087">
        <v>2</v>
      </c>
      <c r="C1915" s="1087">
        <v>5</v>
      </c>
      <c r="D1915" s="1088">
        <v>2</v>
      </c>
      <c r="E1915" s="1087" t="s">
        <v>2418</v>
      </c>
      <c r="F1915" s="1087">
        <v>287</v>
      </c>
      <c r="G1915" s="1087" t="s">
        <v>711</v>
      </c>
      <c r="H1915" s="1089">
        <v>1</v>
      </c>
      <c r="I1915">
        <v>37901</v>
      </c>
      <c r="J1915">
        <v>1</v>
      </c>
      <c r="K1915">
        <v>2020</v>
      </c>
      <c r="L1915" s="1090">
        <v>1</v>
      </c>
      <c r="M1915" s="1090">
        <v>1</v>
      </c>
      <c r="N1915" t="s">
        <v>2421</v>
      </c>
      <c r="O1915">
        <v>13</v>
      </c>
      <c r="P1915">
        <v>0</v>
      </c>
      <c r="Q1915">
        <v>0</v>
      </c>
      <c r="R1915">
        <v>0</v>
      </c>
      <c r="S1915">
        <v>0</v>
      </c>
      <c r="T1915">
        <v>0</v>
      </c>
      <c r="U1915" s="1091">
        <v>0</v>
      </c>
      <c r="V1915" s="1091">
        <v>0</v>
      </c>
    </row>
    <row r="1916" spans="1:22" x14ac:dyDescent="0.25">
      <c r="A1916">
        <v>4088200100</v>
      </c>
      <c r="B1916" s="1087">
        <v>2</v>
      </c>
      <c r="C1916" s="1087">
        <v>5</v>
      </c>
      <c r="D1916" s="1088">
        <v>2</v>
      </c>
      <c r="E1916" s="1087" t="s">
        <v>2418</v>
      </c>
      <c r="F1916" s="1087">
        <v>287</v>
      </c>
      <c r="G1916" s="1087" t="s">
        <v>711</v>
      </c>
      <c r="H1916" s="1089">
        <v>1</v>
      </c>
      <c r="I1916">
        <v>37901</v>
      </c>
      <c r="J1916">
        <v>1</v>
      </c>
      <c r="K1916">
        <v>2020</v>
      </c>
      <c r="L1916" s="1090">
        <v>1</v>
      </c>
      <c r="M1916" s="1090">
        <v>1</v>
      </c>
      <c r="N1916" t="s">
        <v>2421</v>
      </c>
      <c r="O1916">
        <v>13</v>
      </c>
      <c r="P1916">
        <v>0</v>
      </c>
      <c r="Q1916">
        <v>0</v>
      </c>
      <c r="R1916">
        <v>0</v>
      </c>
      <c r="S1916">
        <v>161</v>
      </c>
      <c r="T1916">
        <v>161</v>
      </c>
      <c r="U1916" s="1091">
        <v>0</v>
      </c>
      <c r="V1916" s="1091">
        <v>0</v>
      </c>
    </row>
    <row r="1917" spans="1:22" x14ac:dyDescent="0.25">
      <c r="A1917">
        <v>4088200100</v>
      </c>
      <c r="B1917" s="1087">
        <v>2</v>
      </c>
      <c r="C1917" s="1087">
        <v>5</v>
      </c>
      <c r="D1917" s="1088">
        <v>2</v>
      </c>
      <c r="E1917" s="1087" t="s">
        <v>2418</v>
      </c>
      <c r="F1917" s="1087">
        <v>287</v>
      </c>
      <c r="G1917" s="1087" t="s">
        <v>711</v>
      </c>
      <c r="H1917" s="1089">
        <v>1</v>
      </c>
      <c r="I1917">
        <v>37901</v>
      </c>
      <c r="J1917">
        <v>1</v>
      </c>
      <c r="K1917">
        <v>2020</v>
      </c>
      <c r="L1917" s="1090">
        <v>1</v>
      </c>
      <c r="M1917" s="1090">
        <v>1</v>
      </c>
      <c r="N1917" t="s">
        <v>2421</v>
      </c>
      <c r="O1917">
        <v>13</v>
      </c>
      <c r="P1917">
        <v>0</v>
      </c>
      <c r="Q1917">
        <v>200</v>
      </c>
      <c r="R1917">
        <v>200</v>
      </c>
      <c r="S1917">
        <v>0</v>
      </c>
      <c r="T1917">
        <v>0</v>
      </c>
      <c r="U1917" s="1091">
        <v>0</v>
      </c>
      <c r="V1917" s="1091">
        <v>0</v>
      </c>
    </row>
    <row r="1918" spans="1:22" x14ac:dyDescent="0.25">
      <c r="A1918">
        <v>4088200100</v>
      </c>
      <c r="B1918" s="1087">
        <v>2</v>
      </c>
      <c r="C1918" s="1087">
        <v>5</v>
      </c>
      <c r="D1918" s="1088">
        <v>2</v>
      </c>
      <c r="E1918" s="1087" t="s">
        <v>2418</v>
      </c>
      <c r="F1918" s="1087">
        <v>287</v>
      </c>
      <c r="G1918" s="1087" t="s">
        <v>711</v>
      </c>
      <c r="H1918" s="1089">
        <v>1</v>
      </c>
      <c r="I1918">
        <v>38101</v>
      </c>
      <c r="J1918">
        <v>1</v>
      </c>
      <c r="K1918">
        <v>2020</v>
      </c>
      <c r="L1918" s="1090">
        <v>1</v>
      </c>
      <c r="M1918" s="1090">
        <v>1</v>
      </c>
      <c r="N1918" t="s">
        <v>2421</v>
      </c>
      <c r="O1918">
        <v>13</v>
      </c>
      <c r="P1918">
        <v>32469.72</v>
      </c>
      <c r="Q1918">
        <v>0</v>
      </c>
      <c r="R1918">
        <v>32469.72</v>
      </c>
      <c r="S1918">
        <v>0</v>
      </c>
      <c r="T1918">
        <v>0</v>
      </c>
      <c r="U1918" s="1091">
        <v>0</v>
      </c>
      <c r="V1918" s="1091">
        <v>0</v>
      </c>
    </row>
    <row r="1919" spans="1:22" x14ac:dyDescent="0.25">
      <c r="A1919">
        <v>4088200100</v>
      </c>
      <c r="B1919" s="1087">
        <v>2</v>
      </c>
      <c r="C1919" s="1087">
        <v>5</v>
      </c>
      <c r="D1919" s="1088">
        <v>2</v>
      </c>
      <c r="E1919" s="1087" t="s">
        <v>2418</v>
      </c>
      <c r="F1919" s="1087">
        <v>287</v>
      </c>
      <c r="G1919" s="1087" t="s">
        <v>711</v>
      </c>
      <c r="H1919" s="1089">
        <v>1</v>
      </c>
      <c r="I1919">
        <v>38101</v>
      </c>
      <c r="J1919">
        <v>1</v>
      </c>
      <c r="K1919">
        <v>2020</v>
      </c>
      <c r="L1919" s="1090">
        <v>2</v>
      </c>
      <c r="M1919" s="1090">
        <v>2</v>
      </c>
      <c r="N1919" t="s">
        <v>2419</v>
      </c>
      <c r="O1919">
        <v>13</v>
      </c>
      <c r="P1919">
        <v>67552.350000000006</v>
      </c>
      <c r="Q1919">
        <v>0</v>
      </c>
      <c r="R1919">
        <v>67552.350000000006</v>
      </c>
      <c r="S1919">
        <v>0</v>
      </c>
      <c r="T1919">
        <v>0</v>
      </c>
      <c r="U1919" s="1091">
        <v>0</v>
      </c>
      <c r="V1919" s="1091">
        <v>0</v>
      </c>
    </row>
    <row r="1920" spans="1:22" x14ac:dyDescent="0.25">
      <c r="A1920">
        <v>4088200100</v>
      </c>
      <c r="B1920" s="1087">
        <v>2</v>
      </c>
      <c r="C1920" s="1087">
        <v>5</v>
      </c>
      <c r="D1920" s="1088">
        <v>2</v>
      </c>
      <c r="E1920" s="1087" t="s">
        <v>2418</v>
      </c>
      <c r="F1920" s="1087">
        <v>287</v>
      </c>
      <c r="G1920" s="1087" t="s">
        <v>711</v>
      </c>
      <c r="H1920" s="1089">
        <v>1</v>
      </c>
      <c r="I1920">
        <v>38201</v>
      </c>
      <c r="J1920">
        <v>1</v>
      </c>
      <c r="K1920">
        <v>2020</v>
      </c>
      <c r="L1920" s="1090">
        <v>2</v>
      </c>
      <c r="M1920" s="1090">
        <v>2</v>
      </c>
      <c r="N1920" t="s">
        <v>2419</v>
      </c>
      <c r="O1920">
        <v>13</v>
      </c>
      <c r="P1920">
        <v>109131.19</v>
      </c>
      <c r="Q1920">
        <v>-38252.089999999997</v>
      </c>
      <c r="R1920">
        <v>70879.100000000006</v>
      </c>
      <c r="S1920">
        <v>34916</v>
      </c>
      <c r="T1920">
        <v>34916</v>
      </c>
      <c r="U1920" s="1091">
        <v>34916</v>
      </c>
      <c r="V1920" s="1091">
        <v>34916</v>
      </c>
    </row>
    <row r="1921" spans="1:22" x14ac:dyDescent="0.25">
      <c r="A1921">
        <v>4088200100</v>
      </c>
      <c r="B1921" s="1087">
        <v>2</v>
      </c>
      <c r="C1921" s="1087">
        <v>5</v>
      </c>
      <c r="D1921" s="1088">
        <v>2</v>
      </c>
      <c r="E1921" s="1087" t="s">
        <v>2418</v>
      </c>
      <c r="F1921" s="1087">
        <v>287</v>
      </c>
      <c r="G1921" s="1087" t="s">
        <v>711</v>
      </c>
      <c r="H1921" s="1089">
        <v>1</v>
      </c>
      <c r="I1921">
        <v>38201</v>
      </c>
      <c r="J1921">
        <v>1</v>
      </c>
      <c r="K1921">
        <v>2020</v>
      </c>
      <c r="L1921" s="1090">
        <v>1</v>
      </c>
      <c r="M1921" s="1090">
        <v>1</v>
      </c>
      <c r="N1921" t="s">
        <v>2421</v>
      </c>
      <c r="O1921">
        <v>13</v>
      </c>
      <c r="P1921">
        <v>443768.18</v>
      </c>
      <c r="Q1921">
        <v>-282198.57</v>
      </c>
      <c r="R1921">
        <v>161569.60999999999</v>
      </c>
      <c r="S1921">
        <v>0</v>
      </c>
      <c r="T1921">
        <v>0</v>
      </c>
      <c r="U1921" s="1091">
        <v>0</v>
      </c>
      <c r="V1921" s="1091">
        <v>0</v>
      </c>
    </row>
    <row r="1922" spans="1:22" x14ac:dyDescent="0.25">
      <c r="A1922">
        <v>4088200100</v>
      </c>
      <c r="B1922" s="1087">
        <v>2</v>
      </c>
      <c r="C1922" s="1087">
        <v>5</v>
      </c>
      <c r="D1922" s="1088">
        <v>2</v>
      </c>
      <c r="E1922" s="1087" t="s">
        <v>2418</v>
      </c>
      <c r="F1922" s="1087">
        <v>287</v>
      </c>
      <c r="G1922" s="1087" t="s">
        <v>711</v>
      </c>
      <c r="H1922" s="1089">
        <v>1</v>
      </c>
      <c r="I1922">
        <v>38201</v>
      </c>
      <c r="J1922">
        <v>1</v>
      </c>
      <c r="K1922">
        <v>2020</v>
      </c>
      <c r="L1922" s="1090">
        <v>1</v>
      </c>
      <c r="M1922" s="1090">
        <v>1</v>
      </c>
      <c r="N1922" t="s">
        <v>2421</v>
      </c>
      <c r="O1922">
        <v>13</v>
      </c>
      <c r="P1922">
        <v>26896.32</v>
      </c>
      <c r="Q1922">
        <v>109708</v>
      </c>
      <c r="R1922">
        <v>136604.32</v>
      </c>
      <c r="S1922">
        <v>128207</v>
      </c>
      <c r="T1922">
        <v>128207</v>
      </c>
      <c r="U1922" s="1091">
        <v>128207</v>
      </c>
      <c r="V1922" s="1091">
        <v>128207</v>
      </c>
    </row>
    <row r="1923" spans="1:22" x14ac:dyDescent="0.25">
      <c r="A1923">
        <v>4088200100</v>
      </c>
      <c r="B1923" s="1087">
        <v>2</v>
      </c>
      <c r="C1923" s="1087">
        <v>5</v>
      </c>
      <c r="D1923" s="1088">
        <v>2</v>
      </c>
      <c r="E1923" s="1087" t="s">
        <v>2418</v>
      </c>
      <c r="F1923" s="1087">
        <v>287</v>
      </c>
      <c r="G1923" s="1087" t="s">
        <v>711</v>
      </c>
      <c r="H1923" s="1089">
        <v>1</v>
      </c>
      <c r="I1923">
        <v>38501</v>
      </c>
      <c r="J1923">
        <v>1</v>
      </c>
      <c r="K1923">
        <v>2020</v>
      </c>
      <c r="L1923" s="1090">
        <v>1</v>
      </c>
      <c r="M1923" s="1090">
        <v>1</v>
      </c>
      <c r="N1923" t="s">
        <v>2421</v>
      </c>
      <c r="O1923">
        <v>13</v>
      </c>
      <c r="P1923">
        <v>38438.17</v>
      </c>
      <c r="Q1923">
        <v>0</v>
      </c>
      <c r="R1923">
        <v>38438.17</v>
      </c>
      <c r="S1923">
        <v>32536.1</v>
      </c>
      <c r="T1923">
        <v>32536.1</v>
      </c>
      <c r="U1923" s="1091">
        <v>32536.1</v>
      </c>
      <c r="V1923" s="1091">
        <v>32536.1</v>
      </c>
    </row>
    <row r="1924" spans="1:22" x14ac:dyDescent="0.25">
      <c r="A1924">
        <v>4088200100</v>
      </c>
      <c r="B1924" s="1087">
        <v>2</v>
      </c>
      <c r="C1924" s="1087">
        <v>5</v>
      </c>
      <c r="D1924" s="1088">
        <v>2</v>
      </c>
      <c r="E1924" s="1087" t="s">
        <v>2418</v>
      </c>
      <c r="F1924" s="1087">
        <v>287</v>
      </c>
      <c r="G1924" s="1087" t="s">
        <v>711</v>
      </c>
      <c r="H1924" s="1089">
        <v>1</v>
      </c>
      <c r="I1924">
        <v>39101</v>
      </c>
      <c r="J1924">
        <v>1</v>
      </c>
      <c r="K1924">
        <v>2020</v>
      </c>
      <c r="L1924" s="1090">
        <v>1</v>
      </c>
      <c r="M1924" s="1090">
        <v>1</v>
      </c>
      <c r="N1924" t="s">
        <v>2421</v>
      </c>
      <c r="O1924">
        <v>13</v>
      </c>
      <c r="P1924">
        <v>56508.14</v>
      </c>
      <c r="Q1924">
        <v>-50000</v>
      </c>
      <c r="R1924">
        <v>6508.14</v>
      </c>
      <c r="S1924">
        <v>10000</v>
      </c>
      <c r="T1924">
        <v>10000</v>
      </c>
      <c r="U1924" s="1091">
        <v>10000</v>
      </c>
      <c r="V1924" s="1091">
        <v>10000</v>
      </c>
    </row>
    <row r="1925" spans="1:22" x14ac:dyDescent="0.25">
      <c r="A1925">
        <v>4088200100</v>
      </c>
      <c r="B1925" s="1087">
        <v>2</v>
      </c>
      <c r="C1925" s="1087">
        <v>5</v>
      </c>
      <c r="D1925" s="1088">
        <v>2</v>
      </c>
      <c r="E1925" s="1087" t="s">
        <v>2418</v>
      </c>
      <c r="F1925" s="1087">
        <v>287</v>
      </c>
      <c r="G1925" s="1087" t="s">
        <v>711</v>
      </c>
      <c r="H1925" s="1089">
        <v>1</v>
      </c>
      <c r="I1925">
        <v>39202</v>
      </c>
      <c r="J1925">
        <v>1</v>
      </c>
      <c r="K1925">
        <v>2020</v>
      </c>
      <c r="L1925" s="1090">
        <v>1</v>
      </c>
      <c r="M1925" s="1090">
        <v>1</v>
      </c>
      <c r="N1925" t="s">
        <v>2421</v>
      </c>
      <c r="O1925">
        <v>13</v>
      </c>
      <c r="P1925">
        <v>15731.36</v>
      </c>
      <c r="Q1925">
        <v>-131</v>
      </c>
      <c r="R1925">
        <v>15600.36</v>
      </c>
      <c r="S1925">
        <v>0</v>
      </c>
      <c r="T1925">
        <v>0</v>
      </c>
      <c r="U1925" s="1091">
        <v>0</v>
      </c>
      <c r="V1925" s="1091">
        <v>0</v>
      </c>
    </row>
    <row r="1926" spans="1:22" x14ac:dyDescent="0.25">
      <c r="A1926">
        <v>4088200100</v>
      </c>
      <c r="B1926" s="1087">
        <v>2</v>
      </c>
      <c r="C1926" s="1087">
        <v>5</v>
      </c>
      <c r="D1926" s="1088">
        <v>2</v>
      </c>
      <c r="E1926" s="1087" t="s">
        <v>2418</v>
      </c>
      <c r="F1926" s="1087">
        <v>287</v>
      </c>
      <c r="G1926" s="1087" t="s">
        <v>711</v>
      </c>
      <c r="H1926" s="1089">
        <v>1</v>
      </c>
      <c r="I1926">
        <v>39202</v>
      </c>
      <c r="J1926">
        <v>1</v>
      </c>
      <c r="K1926">
        <v>2020</v>
      </c>
      <c r="L1926" s="1090">
        <v>1</v>
      </c>
      <c r="M1926" s="1090">
        <v>1</v>
      </c>
      <c r="N1926" t="s">
        <v>2421</v>
      </c>
      <c r="O1926">
        <v>13</v>
      </c>
      <c r="P1926">
        <v>0</v>
      </c>
      <c r="Q1926">
        <v>0</v>
      </c>
      <c r="R1926">
        <v>0</v>
      </c>
      <c r="S1926">
        <v>0</v>
      </c>
      <c r="T1926">
        <v>0</v>
      </c>
      <c r="U1926" s="1091">
        <v>0</v>
      </c>
      <c r="V1926" s="1091">
        <v>130</v>
      </c>
    </row>
    <row r="1927" spans="1:22" x14ac:dyDescent="0.25">
      <c r="A1927">
        <v>4088200100</v>
      </c>
      <c r="B1927" s="1087">
        <v>2</v>
      </c>
      <c r="C1927" s="1087">
        <v>5</v>
      </c>
      <c r="D1927" s="1088">
        <v>2</v>
      </c>
      <c r="E1927" s="1087" t="s">
        <v>2418</v>
      </c>
      <c r="F1927" s="1087">
        <v>287</v>
      </c>
      <c r="G1927" s="1087" t="s">
        <v>711</v>
      </c>
      <c r="H1927" s="1089">
        <v>1</v>
      </c>
      <c r="I1927">
        <v>39202</v>
      </c>
      <c r="J1927">
        <v>1</v>
      </c>
      <c r="K1927">
        <v>2020</v>
      </c>
      <c r="L1927" s="1090">
        <v>1</v>
      </c>
      <c r="M1927" s="1090">
        <v>1</v>
      </c>
      <c r="N1927" t="s">
        <v>2421</v>
      </c>
      <c r="O1927">
        <v>13</v>
      </c>
      <c r="P1927">
        <v>0</v>
      </c>
      <c r="Q1927">
        <v>0</v>
      </c>
      <c r="R1927">
        <v>0</v>
      </c>
      <c r="S1927">
        <v>0</v>
      </c>
      <c r="T1927">
        <v>0</v>
      </c>
      <c r="U1927" s="1091">
        <v>130</v>
      </c>
      <c r="V1927" s="1091">
        <v>0</v>
      </c>
    </row>
    <row r="1928" spans="1:22" x14ac:dyDescent="0.25">
      <c r="A1928">
        <v>4088200100</v>
      </c>
      <c r="B1928" s="1087">
        <v>2</v>
      </c>
      <c r="C1928" s="1087">
        <v>5</v>
      </c>
      <c r="D1928" s="1088">
        <v>2</v>
      </c>
      <c r="E1928" s="1087" t="s">
        <v>2418</v>
      </c>
      <c r="F1928" s="1087">
        <v>287</v>
      </c>
      <c r="G1928" s="1087" t="s">
        <v>711</v>
      </c>
      <c r="H1928" s="1089">
        <v>1</v>
      </c>
      <c r="I1928">
        <v>39202</v>
      </c>
      <c r="J1928">
        <v>1</v>
      </c>
      <c r="K1928">
        <v>2020</v>
      </c>
      <c r="L1928" s="1090">
        <v>1</v>
      </c>
      <c r="M1928" s="1090">
        <v>1</v>
      </c>
      <c r="N1928" t="s">
        <v>2421</v>
      </c>
      <c r="O1928">
        <v>13</v>
      </c>
      <c r="P1928">
        <v>0</v>
      </c>
      <c r="Q1928">
        <v>0</v>
      </c>
      <c r="R1928">
        <v>0</v>
      </c>
      <c r="S1928">
        <v>0</v>
      </c>
      <c r="T1928">
        <v>0</v>
      </c>
      <c r="U1928" s="1091">
        <v>0</v>
      </c>
      <c r="V1928" s="1091">
        <v>0</v>
      </c>
    </row>
    <row r="1929" spans="1:22" x14ac:dyDescent="0.25">
      <c r="A1929">
        <v>4088200100</v>
      </c>
      <c r="B1929" s="1087">
        <v>2</v>
      </c>
      <c r="C1929" s="1087">
        <v>5</v>
      </c>
      <c r="D1929" s="1088">
        <v>2</v>
      </c>
      <c r="E1929" s="1087" t="s">
        <v>2418</v>
      </c>
      <c r="F1929" s="1087">
        <v>287</v>
      </c>
      <c r="G1929" s="1087" t="s">
        <v>711</v>
      </c>
      <c r="H1929" s="1089">
        <v>1</v>
      </c>
      <c r="I1929">
        <v>39202</v>
      </c>
      <c r="J1929">
        <v>1</v>
      </c>
      <c r="K1929">
        <v>2020</v>
      </c>
      <c r="L1929" s="1090">
        <v>1</v>
      </c>
      <c r="M1929" s="1090">
        <v>1</v>
      </c>
      <c r="N1929" t="s">
        <v>2421</v>
      </c>
      <c r="O1929">
        <v>13</v>
      </c>
      <c r="P1929">
        <v>0</v>
      </c>
      <c r="Q1929">
        <v>0</v>
      </c>
      <c r="R1929">
        <v>0</v>
      </c>
      <c r="S1929">
        <v>0</v>
      </c>
      <c r="T1929">
        <v>0</v>
      </c>
      <c r="U1929" s="1091">
        <v>0</v>
      </c>
      <c r="V1929" s="1091">
        <v>0</v>
      </c>
    </row>
    <row r="1930" spans="1:22" x14ac:dyDescent="0.25">
      <c r="A1930">
        <v>4088200100</v>
      </c>
      <c r="B1930" s="1087">
        <v>2</v>
      </c>
      <c r="C1930" s="1087">
        <v>5</v>
      </c>
      <c r="D1930" s="1088">
        <v>2</v>
      </c>
      <c r="E1930" s="1087" t="s">
        <v>2418</v>
      </c>
      <c r="F1930" s="1087">
        <v>287</v>
      </c>
      <c r="G1930" s="1087" t="s">
        <v>711</v>
      </c>
      <c r="H1930" s="1089">
        <v>1</v>
      </c>
      <c r="I1930">
        <v>39202</v>
      </c>
      <c r="J1930">
        <v>1</v>
      </c>
      <c r="K1930">
        <v>2020</v>
      </c>
      <c r="L1930" s="1090">
        <v>1</v>
      </c>
      <c r="M1930" s="1090">
        <v>1</v>
      </c>
      <c r="N1930" t="s">
        <v>2421</v>
      </c>
      <c r="O1930">
        <v>13</v>
      </c>
      <c r="P1930">
        <v>0</v>
      </c>
      <c r="Q1930">
        <v>0</v>
      </c>
      <c r="R1930">
        <v>0</v>
      </c>
      <c r="S1930">
        <v>130</v>
      </c>
      <c r="T1930">
        <v>130</v>
      </c>
      <c r="U1930" s="1091">
        <v>0</v>
      </c>
      <c r="V1930" s="1091">
        <v>0</v>
      </c>
    </row>
    <row r="1931" spans="1:22" x14ac:dyDescent="0.25">
      <c r="A1931">
        <v>4088200100</v>
      </c>
      <c r="B1931" s="1087">
        <v>2</v>
      </c>
      <c r="C1931" s="1087">
        <v>5</v>
      </c>
      <c r="D1931" s="1088">
        <v>2</v>
      </c>
      <c r="E1931" s="1087" t="s">
        <v>2418</v>
      </c>
      <c r="F1931" s="1087">
        <v>287</v>
      </c>
      <c r="G1931" s="1087" t="s">
        <v>711</v>
      </c>
      <c r="H1931" s="1089">
        <v>1</v>
      </c>
      <c r="I1931">
        <v>39202</v>
      </c>
      <c r="J1931">
        <v>1</v>
      </c>
      <c r="K1931">
        <v>2020</v>
      </c>
      <c r="L1931" s="1090">
        <v>1</v>
      </c>
      <c r="M1931" s="1090">
        <v>1</v>
      </c>
      <c r="N1931" t="s">
        <v>2421</v>
      </c>
      <c r="O1931">
        <v>13</v>
      </c>
      <c r="P1931">
        <v>0</v>
      </c>
      <c r="Q1931">
        <v>131</v>
      </c>
      <c r="R1931">
        <v>131</v>
      </c>
      <c r="S1931">
        <v>0</v>
      </c>
      <c r="T1931">
        <v>0</v>
      </c>
      <c r="U1931" s="1091">
        <v>0</v>
      </c>
      <c r="V1931" s="1091">
        <v>0</v>
      </c>
    </row>
    <row r="1932" spans="1:22" x14ac:dyDescent="0.25">
      <c r="A1932">
        <v>4088200100</v>
      </c>
      <c r="B1932" s="1087">
        <v>2</v>
      </c>
      <c r="C1932" s="1087">
        <v>5</v>
      </c>
      <c r="D1932" s="1088">
        <v>2</v>
      </c>
      <c r="E1932" s="1087" t="s">
        <v>2418</v>
      </c>
      <c r="F1932" s="1087">
        <v>287</v>
      </c>
      <c r="G1932" s="1087" t="s">
        <v>711</v>
      </c>
      <c r="H1932" s="1089">
        <v>1</v>
      </c>
      <c r="I1932">
        <v>39801</v>
      </c>
      <c r="J1932">
        <v>1</v>
      </c>
      <c r="K1932">
        <v>2020</v>
      </c>
      <c r="L1932" s="1090">
        <v>1</v>
      </c>
      <c r="M1932" s="1090">
        <v>3</v>
      </c>
      <c r="N1932" t="s">
        <v>2420</v>
      </c>
      <c r="O1932">
        <v>13</v>
      </c>
      <c r="P1932">
        <v>1487500</v>
      </c>
      <c r="Q1932">
        <v>283231</v>
      </c>
      <c r="R1932">
        <v>1770731</v>
      </c>
      <c r="S1932">
        <v>1588488</v>
      </c>
      <c r="T1932">
        <v>1588488</v>
      </c>
      <c r="U1932" s="1091">
        <v>1588488</v>
      </c>
      <c r="V1932" s="1091">
        <v>1588488</v>
      </c>
    </row>
    <row r="1933" spans="1:22" x14ac:dyDescent="0.25">
      <c r="A1933">
        <v>4088200100</v>
      </c>
      <c r="B1933" s="1087">
        <v>2</v>
      </c>
      <c r="C1933" s="1087">
        <v>5</v>
      </c>
      <c r="D1933" s="1088">
        <v>2</v>
      </c>
      <c r="E1933" s="1087" t="s">
        <v>2418</v>
      </c>
      <c r="F1933" s="1087">
        <v>287</v>
      </c>
      <c r="G1933" s="1087" t="s">
        <v>711</v>
      </c>
      <c r="H1933" s="1089">
        <v>1</v>
      </c>
      <c r="I1933">
        <v>25402</v>
      </c>
      <c r="J1933">
        <v>1</v>
      </c>
      <c r="K1933">
        <v>2020</v>
      </c>
      <c r="L1933" s="1090">
        <v>2</v>
      </c>
      <c r="M1933" s="1090">
        <v>2</v>
      </c>
      <c r="N1933" t="s">
        <v>2419</v>
      </c>
      <c r="O1933">
        <v>13</v>
      </c>
      <c r="P1933">
        <v>0</v>
      </c>
      <c r="Q1933">
        <v>0</v>
      </c>
      <c r="R1933">
        <v>0</v>
      </c>
      <c r="S1933">
        <v>0</v>
      </c>
      <c r="T1933">
        <v>0</v>
      </c>
      <c r="U1933" s="1091">
        <v>0</v>
      </c>
      <c r="V1933" s="1091">
        <v>151310.39999999999</v>
      </c>
    </row>
    <row r="1934" spans="1:22" x14ac:dyDescent="0.25">
      <c r="A1934">
        <v>4088200100</v>
      </c>
      <c r="B1934" s="1087">
        <v>2</v>
      </c>
      <c r="C1934" s="1087">
        <v>5</v>
      </c>
      <c r="D1934" s="1088">
        <v>2</v>
      </c>
      <c r="E1934" s="1087" t="s">
        <v>2418</v>
      </c>
      <c r="F1934" s="1087">
        <v>287</v>
      </c>
      <c r="G1934" s="1087" t="s">
        <v>711</v>
      </c>
      <c r="H1934" s="1089">
        <v>1</v>
      </c>
      <c r="I1934">
        <v>25402</v>
      </c>
      <c r="J1934">
        <v>1</v>
      </c>
      <c r="K1934">
        <v>2020</v>
      </c>
      <c r="L1934" s="1090">
        <v>2</v>
      </c>
      <c r="M1934" s="1090">
        <v>2</v>
      </c>
      <c r="N1934" t="s">
        <v>2419</v>
      </c>
      <c r="O1934">
        <v>13</v>
      </c>
      <c r="P1934">
        <v>0</v>
      </c>
      <c r="Q1934">
        <v>0</v>
      </c>
      <c r="R1934">
        <v>0</v>
      </c>
      <c r="S1934">
        <v>0</v>
      </c>
      <c r="T1934">
        <v>0</v>
      </c>
      <c r="U1934" s="1091">
        <v>151310.39999999999</v>
      </c>
      <c r="V1934" s="1091">
        <v>0</v>
      </c>
    </row>
    <row r="1935" spans="1:22" x14ac:dyDescent="0.25">
      <c r="A1935">
        <v>4088200100</v>
      </c>
      <c r="B1935" s="1087">
        <v>2</v>
      </c>
      <c r="C1935" s="1087">
        <v>5</v>
      </c>
      <c r="D1935" s="1088">
        <v>2</v>
      </c>
      <c r="E1935" s="1087" t="s">
        <v>2418</v>
      </c>
      <c r="F1935" s="1087">
        <v>287</v>
      </c>
      <c r="G1935" s="1087" t="s">
        <v>711</v>
      </c>
      <c r="H1935" s="1089">
        <v>1</v>
      </c>
      <c r="I1935">
        <v>25402</v>
      </c>
      <c r="J1935">
        <v>1</v>
      </c>
      <c r="K1935">
        <v>2020</v>
      </c>
      <c r="L1935" s="1090">
        <v>2</v>
      </c>
      <c r="M1935" s="1090">
        <v>2</v>
      </c>
      <c r="N1935" t="s">
        <v>2419</v>
      </c>
      <c r="O1935">
        <v>13</v>
      </c>
      <c r="P1935">
        <v>0</v>
      </c>
      <c r="Q1935">
        <v>0</v>
      </c>
      <c r="R1935">
        <v>0</v>
      </c>
      <c r="S1935">
        <v>0</v>
      </c>
      <c r="T1935">
        <v>0</v>
      </c>
      <c r="U1935" s="1091">
        <v>0</v>
      </c>
      <c r="V1935" s="1091">
        <v>0</v>
      </c>
    </row>
    <row r="1936" spans="1:22" x14ac:dyDescent="0.25">
      <c r="A1936">
        <v>4088200100</v>
      </c>
      <c r="B1936" s="1087">
        <v>2</v>
      </c>
      <c r="C1936" s="1087">
        <v>5</v>
      </c>
      <c r="D1936" s="1088">
        <v>2</v>
      </c>
      <c r="E1936" s="1087" t="s">
        <v>2418</v>
      </c>
      <c r="F1936" s="1087">
        <v>287</v>
      </c>
      <c r="G1936" s="1087" t="s">
        <v>711</v>
      </c>
      <c r="H1936" s="1089">
        <v>1</v>
      </c>
      <c r="I1936">
        <v>25402</v>
      </c>
      <c r="J1936">
        <v>1</v>
      </c>
      <c r="K1936">
        <v>2020</v>
      </c>
      <c r="L1936" s="1090">
        <v>2</v>
      </c>
      <c r="M1936" s="1090">
        <v>2</v>
      </c>
      <c r="N1936" t="s">
        <v>2419</v>
      </c>
      <c r="O1936">
        <v>13</v>
      </c>
      <c r="P1936">
        <v>0</v>
      </c>
      <c r="Q1936">
        <v>0</v>
      </c>
      <c r="R1936">
        <v>0</v>
      </c>
      <c r="S1936">
        <v>0</v>
      </c>
      <c r="T1936">
        <v>0</v>
      </c>
      <c r="U1936" s="1091">
        <v>0</v>
      </c>
      <c r="V1936" s="1091">
        <v>0</v>
      </c>
    </row>
    <row r="1937" spans="1:22" x14ac:dyDescent="0.25">
      <c r="A1937">
        <v>4088200100</v>
      </c>
      <c r="B1937" s="1087">
        <v>2</v>
      </c>
      <c r="C1937" s="1087">
        <v>5</v>
      </c>
      <c r="D1937" s="1088">
        <v>2</v>
      </c>
      <c r="E1937" s="1087" t="s">
        <v>2418</v>
      </c>
      <c r="F1937" s="1087">
        <v>287</v>
      </c>
      <c r="G1937" s="1087" t="s">
        <v>711</v>
      </c>
      <c r="H1937" s="1089">
        <v>1</v>
      </c>
      <c r="I1937">
        <v>25402</v>
      </c>
      <c r="J1937">
        <v>1</v>
      </c>
      <c r="K1937">
        <v>2020</v>
      </c>
      <c r="L1937" s="1090">
        <v>2</v>
      </c>
      <c r="M1937" s="1090">
        <v>2</v>
      </c>
      <c r="N1937" t="s">
        <v>2419</v>
      </c>
      <c r="O1937">
        <v>13</v>
      </c>
      <c r="P1937">
        <v>0</v>
      </c>
      <c r="Q1937">
        <v>0</v>
      </c>
      <c r="R1937">
        <v>0</v>
      </c>
      <c r="S1937">
        <v>151310.39999999999</v>
      </c>
      <c r="T1937">
        <v>151310.39999999999</v>
      </c>
      <c r="U1937" s="1091">
        <v>0</v>
      </c>
      <c r="V1937" s="1091">
        <v>0</v>
      </c>
    </row>
    <row r="1938" spans="1:22" x14ac:dyDescent="0.25">
      <c r="A1938">
        <v>4088200100</v>
      </c>
      <c r="B1938" s="1087">
        <v>2</v>
      </c>
      <c r="C1938" s="1087">
        <v>5</v>
      </c>
      <c r="D1938" s="1088">
        <v>2</v>
      </c>
      <c r="E1938" s="1087" t="s">
        <v>2418</v>
      </c>
      <c r="F1938" s="1087">
        <v>287</v>
      </c>
      <c r="G1938" s="1087" t="s">
        <v>711</v>
      </c>
      <c r="H1938" s="1089">
        <v>1</v>
      </c>
      <c r="I1938">
        <v>25402</v>
      </c>
      <c r="J1938">
        <v>1</v>
      </c>
      <c r="K1938">
        <v>2020</v>
      </c>
      <c r="L1938" s="1090">
        <v>2</v>
      </c>
      <c r="M1938" s="1090">
        <v>2</v>
      </c>
      <c r="N1938" t="s">
        <v>2419</v>
      </c>
      <c r="O1938">
        <v>13</v>
      </c>
      <c r="P1938">
        <v>0</v>
      </c>
      <c r="Q1938">
        <v>151310.39999999999</v>
      </c>
      <c r="R1938">
        <v>151310.39999999999</v>
      </c>
      <c r="S1938">
        <v>0</v>
      </c>
      <c r="T1938">
        <v>0</v>
      </c>
      <c r="U1938" s="1091">
        <v>0</v>
      </c>
      <c r="V1938" s="1091">
        <v>0</v>
      </c>
    </row>
    <row r="1939" spans="1:22" x14ac:dyDescent="0.25">
      <c r="A1939">
        <v>4088200100</v>
      </c>
      <c r="B1939" s="1087">
        <v>2</v>
      </c>
      <c r="C1939" s="1087">
        <v>5</v>
      </c>
      <c r="D1939" s="1088">
        <v>2</v>
      </c>
      <c r="E1939" s="1087" t="s">
        <v>2418</v>
      </c>
      <c r="F1939" s="1087">
        <v>287</v>
      </c>
      <c r="G1939" s="1087" t="s">
        <v>711</v>
      </c>
      <c r="H1939" s="1089">
        <v>1</v>
      </c>
      <c r="I1939">
        <v>22101</v>
      </c>
      <c r="J1939">
        <v>1</v>
      </c>
      <c r="K1939">
        <v>2020</v>
      </c>
      <c r="L1939" s="1090">
        <v>1</v>
      </c>
      <c r="M1939" s="1090">
        <v>4</v>
      </c>
      <c r="N1939" t="s">
        <v>2420</v>
      </c>
      <c r="O1939">
        <v>13</v>
      </c>
      <c r="P1939">
        <v>0</v>
      </c>
      <c r="Q1939">
        <v>0</v>
      </c>
      <c r="R1939">
        <v>0</v>
      </c>
      <c r="S1939">
        <v>0</v>
      </c>
      <c r="T1939">
        <v>0</v>
      </c>
      <c r="U1939" s="1091">
        <v>0</v>
      </c>
      <c r="V1939" s="1091">
        <v>1643.5</v>
      </c>
    </row>
    <row r="1940" spans="1:22" x14ac:dyDescent="0.25">
      <c r="A1940">
        <v>4088200100</v>
      </c>
      <c r="B1940" s="1087">
        <v>2</v>
      </c>
      <c r="C1940" s="1087">
        <v>5</v>
      </c>
      <c r="D1940" s="1088">
        <v>2</v>
      </c>
      <c r="E1940" s="1087" t="s">
        <v>2418</v>
      </c>
      <c r="F1940" s="1087">
        <v>287</v>
      </c>
      <c r="G1940" s="1087" t="s">
        <v>711</v>
      </c>
      <c r="H1940" s="1089">
        <v>1</v>
      </c>
      <c r="I1940">
        <v>22101</v>
      </c>
      <c r="J1940">
        <v>1</v>
      </c>
      <c r="K1940">
        <v>2020</v>
      </c>
      <c r="L1940" s="1090">
        <v>1</v>
      </c>
      <c r="M1940" s="1090">
        <v>4</v>
      </c>
      <c r="N1940" t="s">
        <v>2420</v>
      </c>
      <c r="O1940">
        <v>13</v>
      </c>
      <c r="P1940">
        <v>0</v>
      </c>
      <c r="Q1940">
        <v>0</v>
      </c>
      <c r="R1940">
        <v>0</v>
      </c>
      <c r="S1940">
        <v>0</v>
      </c>
      <c r="T1940">
        <v>0</v>
      </c>
      <c r="U1940" s="1091">
        <v>1643.5</v>
      </c>
      <c r="V1940" s="1091">
        <v>0</v>
      </c>
    </row>
    <row r="1941" spans="1:22" x14ac:dyDescent="0.25">
      <c r="A1941">
        <v>4088200100</v>
      </c>
      <c r="B1941" s="1087">
        <v>2</v>
      </c>
      <c r="C1941" s="1087">
        <v>5</v>
      </c>
      <c r="D1941" s="1088">
        <v>2</v>
      </c>
      <c r="E1941" s="1087" t="s">
        <v>2418</v>
      </c>
      <c r="F1941" s="1087">
        <v>287</v>
      </c>
      <c r="G1941" s="1087" t="s">
        <v>711</v>
      </c>
      <c r="H1941" s="1089">
        <v>1</v>
      </c>
      <c r="I1941">
        <v>22101</v>
      </c>
      <c r="J1941">
        <v>1</v>
      </c>
      <c r="K1941">
        <v>2020</v>
      </c>
      <c r="L1941" s="1090">
        <v>1</v>
      </c>
      <c r="M1941" s="1090">
        <v>4</v>
      </c>
      <c r="N1941" t="s">
        <v>2420</v>
      </c>
      <c r="O1941">
        <v>13</v>
      </c>
      <c r="P1941">
        <v>0</v>
      </c>
      <c r="Q1941">
        <v>0</v>
      </c>
      <c r="R1941">
        <v>0</v>
      </c>
      <c r="S1941">
        <v>0</v>
      </c>
      <c r="T1941">
        <v>0</v>
      </c>
      <c r="U1941" s="1091">
        <v>0</v>
      </c>
      <c r="V1941" s="1091">
        <v>0</v>
      </c>
    </row>
    <row r="1942" spans="1:22" x14ac:dyDescent="0.25">
      <c r="A1942">
        <v>4088200100</v>
      </c>
      <c r="B1942" s="1087">
        <v>2</v>
      </c>
      <c r="C1942" s="1087">
        <v>5</v>
      </c>
      <c r="D1942" s="1088">
        <v>2</v>
      </c>
      <c r="E1942" s="1087" t="s">
        <v>2418</v>
      </c>
      <c r="F1942" s="1087">
        <v>287</v>
      </c>
      <c r="G1942" s="1087" t="s">
        <v>711</v>
      </c>
      <c r="H1942" s="1089">
        <v>1</v>
      </c>
      <c r="I1942">
        <v>22101</v>
      </c>
      <c r="J1942">
        <v>1</v>
      </c>
      <c r="K1942">
        <v>2020</v>
      </c>
      <c r="L1942" s="1090">
        <v>1</v>
      </c>
      <c r="M1942" s="1090">
        <v>4</v>
      </c>
      <c r="N1942" t="s">
        <v>2420</v>
      </c>
      <c r="O1942">
        <v>13</v>
      </c>
      <c r="P1942">
        <v>0</v>
      </c>
      <c r="Q1942">
        <v>0</v>
      </c>
      <c r="R1942">
        <v>0</v>
      </c>
      <c r="S1942">
        <v>0</v>
      </c>
      <c r="T1942">
        <v>0</v>
      </c>
      <c r="U1942" s="1091">
        <v>0</v>
      </c>
      <c r="V1942" s="1091">
        <v>0</v>
      </c>
    </row>
    <row r="1943" spans="1:22" x14ac:dyDescent="0.25">
      <c r="A1943">
        <v>4088200100</v>
      </c>
      <c r="B1943" s="1087">
        <v>2</v>
      </c>
      <c r="C1943" s="1087">
        <v>5</v>
      </c>
      <c r="D1943" s="1088">
        <v>2</v>
      </c>
      <c r="E1943" s="1087" t="s">
        <v>2418</v>
      </c>
      <c r="F1943" s="1087">
        <v>287</v>
      </c>
      <c r="G1943" s="1087" t="s">
        <v>711</v>
      </c>
      <c r="H1943" s="1089">
        <v>1</v>
      </c>
      <c r="I1943">
        <v>22101</v>
      </c>
      <c r="J1943">
        <v>1</v>
      </c>
      <c r="K1943">
        <v>2020</v>
      </c>
      <c r="L1943" s="1090">
        <v>1</v>
      </c>
      <c r="M1943" s="1090">
        <v>4</v>
      </c>
      <c r="N1943" t="s">
        <v>2420</v>
      </c>
      <c r="O1943">
        <v>13</v>
      </c>
      <c r="P1943">
        <v>0</v>
      </c>
      <c r="Q1943">
        <v>0</v>
      </c>
      <c r="R1943">
        <v>0</v>
      </c>
      <c r="S1943">
        <v>1643.5</v>
      </c>
      <c r="T1943">
        <v>1643.5</v>
      </c>
      <c r="U1943" s="1091">
        <v>0</v>
      </c>
      <c r="V1943" s="1091">
        <v>0</v>
      </c>
    </row>
    <row r="1944" spans="1:22" x14ac:dyDescent="0.25">
      <c r="A1944">
        <v>4088200100</v>
      </c>
      <c r="B1944" s="1087">
        <v>2</v>
      </c>
      <c r="C1944" s="1087">
        <v>5</v>
      </c>
      <c r="D1944" s="1088">
        <v>2</v>
      </c>
      <c r="E1944" s="1087" t="s">
        <v>2418</v>
      </c>
      <c r="F1944" s="1087">
        <v>287</v>
      </c>
      <c r="G1944" s="1087" t="s">
        <v>711</v>
      </c>
      <c r="H1944" s="1089">
        <v>1</v>
      </c>
      <c r="I1944">
        <v>22101</v>
      </c>
      <c r="J1944">
        <v>1</v>
      </c>
      <c r="K1944">
        <v>2020</v>
      </c>
      <c r="L1944" s="1090">
        <v>1</v>
      </c>
      <c r="M1944" s="1090">
        <v>4</v>
      </c>
      <c r="N1944" t="s">
        <v>2420</v>
      </c>
      <c r="O1944">
        <v>13</v>
      </c>
      <c r="P1944">
        <v>0</v>
      </c>
      <c r="Q1944">
        <v>1643.5</v>
      </c>
      <c r="R1944">
        <v>1643.5</v>
      </c>
      <c r="S1944">
        <v>0</v>
      </c>
      <c r="T1944">
        <v>0</v>
      </c>
      <c r="U1944" s="1091">
        <v>0</v>
      </c>
      <c r="V1944" s="1091">
        <v>0</v>
      </c>
    </row>
    <row r="1945" spans="1:22" x14ac:dyDescent="0.25">
      <c r="A1945">
        <v>4088200100</v>
      </c>
      <c r="B1945" s="1087">
        <v>2</v>
      </c>
      <c r="C1945" s="1087">
        <v>5</v>
      </c>
      <c r="D1945" s="1088">
        <v>2</v>
      </c>
      <c r="E1945" s="1087" t="s">
        <v>2418</v>
      </c>
      <c r="F1945" s="1087">
        <v>287</v>
      </c>
      <c r="G1945" s="1087" t="s">
        <v>711</v>
      </c>
      <c r="H1945" s="1089">
        <v>1</v>
      </c>
      <c r="I1945">
        <v>29401</v>
      </c>
      <c r="J1945">
        <v>1</v>
      </c>
      <c r="K1945">
        <v>2020</v>
      </c>
      <c r="L1945" s="1090">
        <v>1</v>
      </c>
      <c r="M1945" s="1090">
        <v>4</v>
      </c>
      <c r="N1945" t="s">
        <v>2420</v>
      </c>
      <c r="O1945">
        <v>13</v>
      </c>
      <c r="P1945">
        <v>0</v>
      </c>
      <c r="Q1945">
        <v>0</v>
      </c>
      <c r="R1945">
        <v>0</v>
      </c>
      <c r="S1945">
        <v>0</v>
      </c>
      <c r="T1945">
        <v>0</v>
      </c>
      <c r="U1945" s="1091">
        <v>0</v>
      </c>
      <c r="V1945" s="1091">
        <v>5070.12</v>
      </c>
    </row>
    <row r="1946" spans="1:22" x14ac:dyDescent="0.25">
      <c r="A1946">
        <v>4088200100</v>
      </c>
      <c r="B1946" s="1087">
        <v>2</v>
      </c>
      <c r="C1946" s="1087">
        <v>5</v>
      </c>
      <c r="D1946" s="1088">
        <v>2</v>
      </c>
      <c r="E1946" s="1087" t="s">
        <v>2418</v>
      </c>
      <c r="F1946" s="1087">
        <v>287</v>
      </c>
      <c r="G1946" s="1087" t="s">
        <v>711</v>
      </c>
      <c r="H1946" s="1089">
        <v>1</v>
      </c>
      <c r="I1946">
        <v>29401</v>
      </c>
      <c r="J1946">
        <v>1</v>
      </c>
      <c r="K1946">
        <v>2020</v>
      </c>
      <c r="L1946" s="1090">
        <v>1</v>
      </c>
      <c r="M1946" s="1090">
        <v>4</v>
      </c>
      <c r="N1946" t="s">
        <v>2420</v>
      </c>
      <c r="O1946">
        <v>13</v>
      </c>
      <c r="P1946">
        <v>0</v>
      </c>
      <c r="Q1946">
        <v>0</v>
      </c>
      <c r="R1946">
        <v>0</v>
      </c>
      <c r="S1946">
        <v>0</v>
      </c>
      <c r="T1946">
        <v>0</v>
      </c>
      <c r="U1946" s="1091">
        <v>5070.12</v>
      </c>
      <c r="V1946" s="1091">
        <v>0</v>
      </c>
    </row>
    <row r="1947" spans="1:22" x14ac:dyDescent="0.25">
      <c r="A1947">
        <v>4088200100</v>
      </c>
      <c r="B1947" s="1087">
        <v>2</v>
      </c>
      <c r="C1947" s="1087">
        <v>5</v>
      </c>
      <c r="D1947" s="1088">
        <v>2</v>
      </c>
      <c r="E1947" s="1087" t="s">
        <v>2418</v>
      </c>
      <c r="F1947" s="1087">
        <v>287</v>
      </c>
      <c r="G1947" s="1087" t="s">
        <v>711</v>
      </c>
      <c r="H1947" s="1089">
        <v>1</v>
      </c>
      <c r="I1947">
        <v>29401</v>
      </c>
      <c r="J1947">
        <v>1</v>
      </c>
      <c r="K1947">
        <v>2020</v>
      </c>
      <c r="L1947" s="1090">
        <v>1</v>
      </c>
      <c r="M1947" s="1090">
        <v>4</v>
      </c>
      <c r="N1947" t="s">
        <v>2420</v>
      </c>
      <c r="O1947">
        <v>13</v>
      </c>
      <c r="P1947">
        <v>0</v>
      </c>
      <c r="Q1947">
        <v>0</v>
      </c>
      <c r="R1947">
        <v>0</v>
      </c>
      <c r="S1947">
        <v>0</v>
      </c>
      <c r="T1947">
        <v>0</v>
      </c>
      <c r="U1947" s="1091">
        <v>0</v>
      </c>
      <c r="V1947" s="1091">
        <v>0</v>
      </c>
    </row>
    <row r="1948" spans="1:22" x14ac:dyDescent="0.25">
      <c r="A1948">
        <v>4088200100</v>
      </c>
      <c r="B1948" s="1087">
        <v>2</v>
      </c>
      <c r="C1948" s="1087">
        <v>5</v>
      </c>
      <c r="D1948" s="1088">
        <v>2</v>
      </c>
      <c r="E1948" s="1087" t="s">
        <v>2418</v>
      </c>
      <c r="F1948" s="1087">
        <v>287</v>
      </c>
      <c r="G1948" s="1087" t="s">
        <v>711</v>
      </c>
      <c r="H1948" s="1089">
        <v>1</v>
      </c>
      <c r="I1948">
        <v>29401</v>
      </c>
      <c r="J1948">
        <v>1</v>
      </c>
      <c r="K1948">
        <v>2020</v>
      </c>
      <c r="L1948" s="1090">
        <v>1</v>
      </c>
      <c r="M1948" s="1090">
        <v>4</v>
      </c>
      <c r="N1948" t="s">
        <v>2420</v>
      </c>
      <c r="O1948">
        <v>13</v>
      </c>
      <c r="P1948">
        <v>0</v>
      </c>
      <c r="Q1948">
        <v>0</v>
      </c>
      <c r="R1948">
        <v>0</v>
      </c>
      <c r="S1948">
        <v>0</v>
      </c>
      <c r="T1948">
        <v>0</v>
      </c>
      <c r="U1948" s="1091">
        <v>0</v>
      </c>
      <c r="V1948" s="1091">
        <v>0</v>
      </c>
    </row>
    <row r="1949" spans="1:22" x14ac:dyDescent="0.25">
      <c r="A1949">
        <v>4088200100</v>
      </c>
      <c r="B1949" s="1087">
        <v>2</v>
      </c>
      <c r="C1949" s="1087">
        <v>5</v>
      </c>
      <c r="D1949" s="1088">
        <v>2</v>
      </c>
      <c r="E1949" s="1087" t="s">
        <v>2418</v>
      </c>
      <c r="F1949" s="1087">
        <v>287</v>
      </c>
      <c r="G1949" s="1087" t="s">
        <v>711</v>
      </c>
      <c r="H1949" s="1089">
        <v>1</v>
      </c>
      <c r="I1949">
        <v>29401</v>
      </c>
      <c r="J1949">
        <v>1</v>
      </c>
      <c r="K1949">
        <v>2020</v>
      </c>
      <c r="L1949" s="1090">
        <v>1</v>
      </c>
      <c r="M1949" s="1090">
        <v>4</v>
      </c>
      <c r="N1949" t="s">
        <v>2420</v>
      </c>
      <c r="O1949">
        <v>13</v>
      </c>
      <c r="P1949">
        <v>0</v>
      </c>
      <c r="Q1949">
        <v>0</v>
      </c>
      <c r="R1949">
        <v>0</v>
      </c>
      <c r="S1949">
        <v>5070.12</v>
      </c>
      <c r="T1949">
        <v>5070.12</v>
      </c>
      <c r="U1949" s="1091">
        <v>0</v>
      </c>
      <c r="V1949" s="1091">
        <v>0</v>
      </c>
    </row>
    <row r="1950" spans="1:22" x14ac:dyDescent="0.25">
      <c r="A1950">
        <v>4088200100</v>
      </c>
      <c r="B1950" s="1087">
        <v>2</v>
      </c>
      <c r="C1950" s="1087">
        <v>5</v>
      </c>
      <c r="D1950" s="1088">
        <v>2</v>
      </c>
      <c r="E1950" s="1087" t="s">
        <v>2418</v>
      </c>
      <c r="F1950" s="1087">
        <v>287</v>
      </c>
      <c r="G1950" s="1087" t="s">
        <v>711</v>
      </c>
      <c r="H1950" s="1089">
        <v>1</v>
      </c>
      <c r="I1950">
        <v>29401</v>
      </c>
      <c r="J1950">
        <v>1</v>
      </c>
      <c r="K1950">
        <v>2020</v>
      </c>
      <c r="L1950" s="1090">
        <v>1</v>
      </c>
      <c r="M1950" s="1090">
        <v>4</v>
      </c>
      <c r="N1950" t="s">
        <v>2420</v>
      </c>
      <c r="O1950">
        <v>13</v>
      </c>
      <c r="P1950">
        <v>0</v>
      </c>
      <c r="Q1950">
        <v>5070.62</v>
      </c>
      <c r="R1950">
        <v>5070.62</v>
      </c>
      <c r="S1950">
        <v>0</v>
      </c>
      <c r="T1950">
        <v>0</v>
      </c>
      <c r="U1950" s="1091">
        <v>0</v>
      </c>
      <c r="V1950" s="1091">
        <v>0</v>
      </c>
    </row>
    <row r="1951" spans="1:22" x14ac:dyDescent="0.25">
      <c r="A1951">
        <v>4088200100</v>
      </c>
      <c r="B1951" s="1087">
        <v>2</v>
      </c>
      <c r="C1951" s="1087">
        <v>5</v>
      </c>
      <c r="D1951" s="1088">
        <v>2</v>
      </c>
      <c r="E1951" s="1087" t="s">
        <v>2418</v>
      </c>
      <c r="F1951" s="1087">
        <v>287</v>
      </c>
      <c r="G1951" s="1087" t="s">
        <v>711</v>
      </c>
      <c r="H1951" s="1089">
        <v>1</v>
      </c>
      <c r="I1951">
        <v>31801</v>
      </c>
      <c r="J1951">
        <v>1</v>
      </c>
      <c r="K1951">
        <v>2020</v>
      </c>
      <c r="L1951" s="1090">
        <v>1</v>
      </c>
      <c r="M1951" s="1090">
        <v>4</v>
      </c>
      <c r="N1951" t="s">
        <v>2420</v>
      </c>
      <c r="O1951">
        <v>13</v>
      </c>
      <c r="P1951">
        <v>0</v>
      </c>
      <c r="Q1951">
        <v>0</v>
      </c>
      <c r="R1951">
        <v>0</v>
      </c>
      <c r="S1951">
        <v>0</v>
      </c>
      <c r="T1951">
        <v>0</v>
      </c>
      <c r="U1951" s="1091">
        <v>0</v>
      </c>
      <c r="V1951" s="1091">
        <v>10039.799999999999</v>
      </c>
    </row>
    <row r="1952" spans="1:22" x14ac:dyDescent="0.25">
      <c r="A1952">
        <v>4088200100</v>
      </c>
      <c r="B1952" s="1087">
        <v>2</v>
      </c>
      <c r="C1952" s="1087">
        <v>5</v>
      </c>
      <c r="D1952" s="1088">
        <v>2</v>
      </c>
      <c r="E1952" s="1087" t="s">
        <v>2418</v>
      </c>
      <c r="F1952" s="1087">
        <v>287</v>
      </c>
      <c r="G1952" s="1087" t="s">
        <v>711</v>
      </c>
      <c r="H1952" s="1089">
        <v>1</v>
      </c>
      <c r="I1952">
        <v>31801</v>
      </c>
      <c r="J1952">
        <v>1</v>
      </c>
      <c r="K1952">
        <v>2020</v>
      </c>
      <c r="L1952" s="1090">
        <v>1</v>
      </c>
      <c r="M1952" s="1090">
        <v>4</v>
      </c>
      <c r="N1952" t="s">
        <v>2420</v>
      </c>
      <c r="O1952">
        <v>13</v>
      </c>
      <c r="P1952">
        <v>0</v>
      </c>
      <c r="Q1952">
        <v>0</v>
      </c>
      <c r="R1952">
        <v>0</v>
      </c>
      <c r="S1952">
        <v>0</v>
      </c>
      <c r="T1952">
        <v>0</v>
      </c>
      <c r="U1952" s="1091">
        <v>10039.799999999999</v>
      </c>
      <c r="V1952" s="1091">
        <v>0</v>
      </c>
    </row>
    <row r="1953" spans="1:22" x14ac:dyDescent="0.25">
      <c r="A1953">
        <v>4088200100</v>
      </c>
      <c r="B1953" s="1087">
        <v>2</v>
      </c>
      <c r="C1953" s="1087">
        <v>5</v>
      </c>
      <c r="D1953" s="1088">
        <v>2</v>
      </c>
      <c r="E1953" s="1087" t="s">
        <v>2418</v>
      </c>
      <c r="F1953" s="1087">
        <v>287</v>
      </c>
      <c r="G1953" s="1087" t="s">
        <v>711</v>
      </c>
      <c r="H1953" s="1089">
        <v>1</v>
      </c>
      <c r="I1953">
        <v>31801</v>
      </c>
      <c r="J1953">
        <v>1</v>
      </c>
      <c r="K1953">
        <v>2020</v>
      </c>
      <c r="L1953" s="1090">
        <v>1</v>
      </c>
      <c r="M1953" s="1090">
        <v>4</v>
      </c>
      <c r="N1953" t="s">
        <v>2420</v>
      </c>
      <c r="O1953">
        <v>13</v>
      </c>
      <c r="P1953">
        <v>0</v>
      </c>
      <c r="Q1953">
        <v>0</v>
      </c>
      <c r="R1953">
        <v>0</v>
      </c>
      <c r="S1953">
        <v>0</v>
      </c>
      <c r="T1953">
        <v>0</v>
      </c>
      <c r="U1953" s="1091">
        <v>0</v>
      </c>
      <c r="V1953" s="1091">
        <v>0</v>
      </c>
    </row>
    <row r="1954" spans="1:22" x14ac:dyDescent="0.25">
      <c r="A1954">
        <v>4088200100</v>
      </c>
      <c r="B1954" s="1087">
        <v>2</v>
      </c>
      <c r="C1954" s="1087">
        <v>5</v>
      </c>
      <c r="D1954" s="1088">
        <v>2</v>
      </c>
      <c r="E1954" s="1087" t="s">
        <v>2418</v>
      </c>
      <c r="F1954" s="1087">
        <v>287</v>
      </c>
      <c r="G1954" s="1087" t="s">
        <v>711</v>
      </c>
      <c r="H1954" s="1089">
        <v>1</v>
      </c>
      <c r="I1954">
        <v>31801</v>
      </c>
      <c r="J1954">
        <v>1</v>
      </c>
      <c r="K1954">
        <v>2020</v>
      </c>
      <c r="L1954" s="1090">
        <v>1</v>
      </c>
      <c r="M1954" s="1090">
        <v>4</v>
      </c>
      <c r="N1954" t="s">
        <v>2420</v>
      </c>
      <c r="O1954">
        <v>13</v>
      </c>
      <c r="P1954">
        <v>0</v>
      </c>
      <c r="Q1954">
        <v>0</v>
      </c>
      <c r="R1954">
        <v>0</v>
      </c>
      <c r="S1954">
        <v>0</v>
      </c>
      <c r="T1954">
        <v>0</v>
      </c>
      <c r="U1954" s="1091">
        <v>0</v>
      </c>
      <c r="V1954" s="1091">
        <v>0</v>
      </c>
    </row>
    <row r="1955" spans="1:22" x14ac:dyDescent="0.25">
      <c r="A1955">
        <v>4088200100</v>
      </c>
      <c r="B1955" s="1087">
        <v>2</v>
      </c>
      <c r="C1955" s="1087">
        <v>5</v>
      </c>
      <c r="D1955" s="1088">
        <v>2</v>
      </c>
      <c r="E1955" s="1087" t="s">
        <v>2418</v>
      </c>
      <c r="F1955" s="1087">
        <v>287</v>
      </c>
      <c r="G1955" s="1087" t="s">
        <v>711</v>
      </c>
      <c r="H1955" s="1089">
        <v>1</v>
      </c>
      <c r="I1955">
        <v>31801</v>
      </c>
      <c r="J1955">
        <v>1</v>
      </c>
      <c r="K1955">
        <v>2020</v>
      </c>
      <c r="L1955" s="1090">
        <v>1</v>
      </c>
      <c r="M1955" s="1090">
        <v>4</v>
      </c>
      <c r="N1955" t="s">
        <v>2420</v>
      </c>
      <c r="O1955">
        <v>13</v>
      </c>
      <c r="P1955">
        <v>0</v>
      </c>
      <c r="Q1955">
        <v>0</v>
      </c>
      <c r="R1955">
        <v>0</v>
      </c>
      <c r="S1955">
        <v>10039.799999999999</v>
      </c>
      <c r="T1955">
        <v>10039.799999999999</v>
      </c>
      <c r="U1955" s="1091">
        <v>0</v>
      </c>
      <c r="V1955" s="1091">
        <v>0</v>
      </c>
    </row>
    <row r="1956" spans="1:22" x14ac:dyDescent="0.25">
      <c r="A1956">
        <v>4088200100</v>
      </c>
      <c r="B1956" s="1087">
        <v>2</v>
      </c>
      <c r="C1956" s="1087">
        <v>5</v>
      </c>
      <c r="D1956" s="1088">
        <v>2</v>
      </c>
      <c r="E1956" s="1087" t="s">
        <v>2418</v>
      </c>
      <c r="F1956" s="1087">
        <v>287</v>
      </c>
      <c r="G1956" s="1087" t="s">
        <v>711</v>
      </c>
      <c r="H1956" s="1089">
        <v>1</v>
      </c>
      <c r="I1956">
        <v>31801</v>
      </c>
      <c r="J1956">
        <v>1</v>
      </c>
      <c r="K1956">
        <v>2020</v>
      </c>
      <c r="L1956" s="1090">
        <v>1</v>
      </c>
      <c r="M1956" s="1090">
        <v>4</v>
      </c>
      <c r="N1956" t="s">
        <v>2420</v>
      </c>
      <c r="O1956">
        <v>13</v>
      </c>
      <c r="P1956">
        <v>0</v>
      </c>
      <c r="Q1956">
        <v>10039.799999999999</v>
      </c>
      <c r="R1956">
        <v>10039.799999999999</v>
      </c>
      <c r="S1956">
        <v>0</v>
      </c>
      <c r="T1956">
        <v>0</v>
      </c>
      <c r="U1956" s="1091">
        <v>0</v>
      </c>
      <c r="V1956" s="1091">
        <v>0</v>
      </c>
    </row>
    <row r="1957" spans="1:22" x14ac:dyDescent="0.25">
      <c r="A1957">
        <v>4088200100</v>
      </c>
      <c r="B1957" s="1087">
        <v>2</v>
      </c>
      <c r="C1957" s="1087">
        <v>5</v>
      </c>
      <c r="D1957" s="1088">
        <v>2</v>
      </c>
      <c r="E1957" s="1087" t="s">
        <v>2418</v>
      </c>
      <c r="F1957" s="1087">
        <v>287</v>
      </c>
      <c r="G1957" s="1087" t="s">
        <v>711</v>
      </c>
      <c r="H1957" s="1089">
        <v>1</v>
      </c>
      <c r="I1957">
        <v>35201</v>
      </c>
      <c r="J1957">
        <v>1</v>
      </c>
      <c r="K1957">
        <v>2020</v>
      </c>
      <c r="L1957" s="1090">
        <v>1</v>
      </c>
      <c r="M1957" s="1090">
        <v>4</v>
      </c>
      <c r="N1957" t="s">
        <v>2420</v>
      </c>
      <c r="O1957">
        <v>13</v>
      </c>
      <c r="P1957">
        <v>0</v>
      </c>
      <c r="Q1957">
        <v>0</v>
      </c>
      <c r="R1957">
        <v>0</v>
      </c>
      <c r="S1957">
        <v>0</v>
      </c>
      <c r="T1957">
        <v>0</v>
      </c>
      <c r="U1957" s="1091">
        <v>0</v>
      </c>
      <c r="V1957" s="1091">
        <v>3248</v>
      </c>
    </row>
    <row r="1958" spans="1:22" x14ac:dyDescent="0.25">
      <c r="A1958">
        <v>4088200100</v>
      </c>
      <c r="B1958" s="1087">
        <v>2</v>
      </c>
      <c r="C1958" s="1087">
        <v>5</v>
      </c>
      <c r="D1958" s="1088">
        <v>2</v>
      </c>
      <c r="E1958" s="1087" t="s">
        <v>2418</v>
      </c>
      <c r="F1958" s="1087">
        <v>287</v>
      </c>
      <c r="G1958" s="1087" t="s">
        <v>711</v>
      </c>
      <c r="H1958" s="1089">
        <v>1</v>
      </c>
      <c r="I1958">
        <v>35201</v>
      </c>
      <c r="J1958">
        <v>1</v>
      </c>
      <c r="K1958">
        <v>2020</v>
      </c>
      <c r="L1958" s="1090">
        <v>1</v>
      </c>
      <c r="M1958" s="1090">
        <v>4</v>
      </c>
      <c r="N1958" t="s">
        <v>2420</v>
      </c>
      <c r="O1958">
        <v>13</v>
      </c>
      <c r="P1958">
        <v>0</v>
      </c>
      <c r="Q1958">
        <v>0</v>
      </c>
      <c r="R1958">
        <v>0</v>
      </c>
      <c r="S1958">
        <v>0</v>
      </c>
      <c r="T1958">
        <v>0</v>
      </c>
      <c r="U1958" s="1091">
        <v>3248</v>
      </c>
      <c r="V1958" s="1091">
        <v>0</v>
      </c>
    </row>
    <row r="1959" spans="1:22" x14ac:dyDescent="0.25">
      <c r="A1959">
        <v>4088200100</v>
      </c>
      <c r="B1959" s="1087">
        <v>2</v>
      </c>
      <c r="C1959" s="1087">
        <v>5</v>
      </c>
      <c r="D1959" s="1088">
        <v>2</v>
      </c>
      <c r="E1959" s="1087" t="s">
        <v>2418</v>
      </c>
      <c r="F1959" s="1087">
        <v>287</v>
      </c>
      <c r="G1959" s="1087" t="s">
        <v>711</v>
      </c>
      <c r="H1959" s="1089">
        <v>1</v>
      </c>
      <c r="I1959">
        <v>35201</v>
      </c>
      <c r="J1959">
        <v>1</v>
      </c>
      <c r="K1959">
        <v>2020</v>
      </c>
      <c r="L1959" s="1090">
        <v>1</v>
      </c>
      <c r="M1959" s="1090">
        <v>4</v>
      </c>
      <c r="N1959" t="s">
        <v>2420</v>
      </c>
      <c r="O1959">
        <v>13</v>
      </c>
      <c r="P1959">
        <v>0</v>
      </c>
      <c r="Q1959">
        <v>0</v>
      </c>
      <c r="R1959">
        <v>0</v>
      </c>
      <c r="S1959">
        <v>0</v>
      </c>
      <c r="T1959">
        <v>0</v>
      </c>
      <c r="U1959" s="1091">
        <v>0</v>
      </c>
      <c r="V1959" s="1091">
        <v>0</v>
      </c>
    </row>
    <row r="1960" spans="1:22" x14ac:dyDescent="0.25">
      <c r="A1960">
        <v>4088200100</v>
      </c>
      <c r="B1960" s="1087">
        <v>2</v>
      </c>
      <c r="C1960" s="1087">
        <v>5</v>
      </c>
      <c r="D1960" s="1088">
        <v>2</v>
      </c>
      <c r="E1960" s="1087" t="s">
        <v>2418</v>
      </c>
      <c r="F1960" s="1087">
        <v>287</v>
      </c>
      <c r="G1960" s="1087" t="s">
        <v>711</v>
      </c>
      <c r="H1960" s="1089">
        <v>1</v>
      </c>
      <c r="I1960">
        <v>35201</v>
      </c>
      <c r="J1960">
        <v>1</v>
      </c>
      <c r="K1960">
        <v>2020</v>
      </c>
      <c r="L1960" s="1090">
        <v>1</v>
      </c>
      <c r="M1960" s="1090">
        <v>4</v>
      </c>
      <c r="N1960" t="s">
        <v>2420</v>
      </c>
      <c r="O1960">
        <v>13</v>
      </c>
      <c r="P1960">
        <v>0</v>
      </c>
      <c r="Q1960">
        <v>0</v>
      </c>
      <c r="R1960">
        <v>0</v>
      </c>
      <c r="S1960">
        <v>0</v>
      </c>
      <c r="T1960">
        <v>0</v>
      </c>
      <c r="U1960" s="1091">
        <v>0</v>
      </c>
      <c r="V1960" s="1091">
        <v>0</v>
      </c>
    </row>
    <row r="1961" spans="1:22" x14ac:dyDescent="0.25">
      <c r="A1961">
        <v>4088200100</v>
      </c>
      <c r="B1961" s="1087">
        <v>2</v>
      </c>
      <c r="C1961" s="1087">
        <v>5</v>
      </c>
      <c r="D1961" s="1088">
        <v>2</v>
      </c>
      <c r="E1961" s="1087" t="s">
        <v>2418</v>
      </c>
      <c r="F1961" s="1087">
        <v>287</v>
      </c>
      <c r="G1961" s="1087" t="s">
        <v>711</v>
      </c>
      <c r="H1961" s="1089">
        <v>1</v>
      </c>
      <c r="I1961">
        <v>35201</v>
      </c>
      <c r="J1961">
        <v>1</v>
      </c>
      <c r="K1961">
        <v>2020</v>
      </c>
      <c r="L1961" s="1090">
        <v>1</v>
      </c>
      <c r="M1961" s="1090">
        <v>4</v>
      </c>
      <c r="N1961" t="s">
        <v>2420</v>
      </c>
      <c r="O1961">
        <v>13</v>
      </c>
      <c r="P1961">
        <v>0</v>
      </c>
      <c r="Q1961">
        <v>0</v>
      </c>
      <c r="R1961">
        <v>0</v>
      </c>
      <c r="S1961">
        <v>3248</v>
      </c>
      <c r="T1961">
        <v>3248</v>
      </c>
      <c r="U1961" s="1091">
        <v>0</v>
      </c>
      <c r="V1961" s="1091">
        <v>0</v>
      </c>
    </row>
    <row r="1962" spans="1:22" x14ac:dyDescent="0.25">
      <c r="A1962">
        <v>4088200100</v>
      </c>
      <c r="B1962" s="1087">
        <v>2</v>
      </c>
      <c r="C1962" s="1087">
        <v>5</v>
      </c>
      <c r="D1962" s="1088">
        <v>2</v>
      </c>
      <c r="E1962" s="1087" t="s">
        <v>2418</v>
      </c>
      <c r="F1962" s="1087">
        <v>287</v>
      </c>
      <c r="G1962" s="1087" t="s">
        <v>711</v>
      </c>
      <c r="H1962" s="1089">
        <v>1</v>
      </c>
      <c r="I1962">
        <v>35201</v>
      </c>
      <c r="J1962">
        <v>1</v>
      </c>
      <c r="K1962">
        <v>2020</v>
      </c>
      <c r="L1962" s="1090">
        <v>1</v>
      </c>
      <c r="M1962" s="1090">
        <v>4</v>
      </c>
      <c r="N1962" t="s">
        <v>2420</v>
      </c>
      <c r="O1962">
        <v>13</v>
      </c>
      <c r="P1962">
        <v>0</v>
      </c>
      <c r="Q1962">
        <v>3248</v>
      </c>
      <c r="R1962">
        <v>3248</v>
      </c>
      <c r="S1962">
        <v>0</v>
      </c>
      <c r="T1962">
        <v>0</v>
      </c>
      <c r="U1962" s="1091">
        <v>0</v>
      </c>
      <c r="V1962" s="1091">
        <v>0</v>
      </c>
    </row>
    <row r="1963" spans="1:22" x14ac:dyDescent="0.25">
      <c r="A1963">
        <v>4088200100</v>
      </c>
      <c r="B1963" s="1087">
        <v>2</v>
      </c>
      <c r="C1963" s="1087">
        <v>5</v>
      </c>
      <c r="D1963" s="1088">
        <v>2</v>
      </c>
      <c r="E1963" s="1087" t="s">
        <v>2418</v>
      </c>
      <c r="F1963" s="1087">
        <v>287</v>
      </c>
      <c r="G1963" s="1087" t="s">
        <v>711</v>
      </c>
      <c r="H1963" s="1089">
        <v>1</v>
      </c>
      <c r="I1963">
        <v>35901</v>
      </c>
      <c r="J1963">
        <v>1</v>
      </c>
      <c r="K1963">
        <v>2020</v>
      </c>
      <c r="L1963" s="1090">
        <v>1</v>
      </c>
      <c r="M1963" s="1090">
        <v>4</v>
      </c>
      <c r="N1963" t="s">
        <v>2420</v>
      </c>
      <c r="O1963">
        <v>13</v>
      </c>
      <c r="P1963">
        <v>0</v>
      </c>
      <c r="Q1963">
        <v>0</v>
      </c>
      <c r="R1963">
        <v>0</v>
      </c>
      <c r="S1963">
        <v>0</v>
      </c>
      <c r="T1963">
        <v>0</v>
      </c>
      <c r="U1963" s="1091">
        <v>0</v>
      </c>
      <c r="V1963" s="1091">
        <v>3915</v>
      </c>
    </row>
    <row r="1964" spans="1:22" x14ac:dyDescent="0.25">
      <c r="A1964">
        <v>4088200100</v>
      </c>
      <c r="B1964" s="1087">
        <v>2</v>
      </c>
      <c r="C1964" s="1087">
        <v>5</v>
      </c>
      <c r="D1964" s="1088">
        <v>2</v>
      </c>
      <c r="E1964" s="1087" t="s">
        <v>2418</v>
      </c>
      <c r="F1964" s="1087">
        <v>287</v>
      </c>
      <c r="G1964" s="1087" t="s">
        <v>711</v>
      </c>
      <c r="H1964" s="1089">
        <v>1</v>
      </c>
      <c r="I1964">
        <v>35901</v>
      </c>
      <c r="J1964">
        <v>1</v>
      </c>
      <c r="K1964">
        <v>2020</v>
      </c>
      <c r="L1964" s="1090">
        <v>1</v>
      </c>
      <c r="M1964" s="1090">
        <v>4</v>
      </c>
      <c r="N1964" t="s">
        <v>2420</v>
      </c>
      <c r="O1964">
        <v>13</v>
      </c>
      <c r="P1964">
        <v>0</v>
      </c>
      <c r="Q1964">
        <v>0</v>
      </c>
      <c r="R1964">
        <v>0</v>
      </c>
      <c r="S1964">
        <v>0</v>
      </c>
      <c r="T1964">
        <v>0</v>
      </c>
      <c r="U1964" s="1091">
        <v>3915</v>
      </c>
      <c r="V1964" s="1091">
        <v>0</v>
      </c>
    </row>
    <row r="1965" spans="1:22" x14ac:dyDescent="0.25">
      <c r="A1965">
        <v>4088200100</v>
      </c>
      <c r="B1965" s="1087">
        <v>2</v>
      </c>
      <c r="C1965" s="1087">
        <v>5</v>
      </c>
      <c r="D1965" s="1088">
        <v>2</v>
      </c>
      <c r="E1965" s="1087" t="s">
        <v>2418</v>
      </c>
      <c r="F1965" s="1087">
        <v>287</v>
      </c>
      <c r="G1965" s="1087" t="s">
        <v>711</v>
      </c>
      <c r="H1965" s="1089">
        <v>1</v>
      </c>
      <c r="I1965">
        <v>35901</v>
      </c>
      <c r="J1965">
        <v>1</v>
      </c>
      <c r="K1965">
        <v>2020</v>
      </c>
      <c r="L1965" s="1090">
        <v>1</v>
      </c>
      <c r="M1965" s="1090">
        <v>4</v>
      </c>
      <c r="N1965" t="s">
        <v>2420</v>
      </c>
      <c r="O1965">
        <v>13</v>
      </c>
      <c r="P1965">
        <v>0</v>
      </c>
      <c r="Q1965">
        <v>0</v>
      </c>
      <c r="R1965">
        <v>0</v>
      </c>
      <c r="S1965">
        <v>0</v>
      </c>
      <c r="T1965">
        <v>0</v>
      </c>
      <c r="U1965" s="1091">
        <v>0</v>
      </c>
      <c r="V1965" s="1091">
        <v>0</v>
      </c>
    </row>
    <row r="1966" spans="1:22" x14ac:dyDescent="0.25">
      <c r="A1966">
        <v>4088200100</v>
      </c>
      <c r="B1966" s="1087">
        <v>2</v>
      </c>
      <c r="C1966" s="1087">
        <v>5</v>
      </c>
      <c r="D1966" s="1088">
        <v>2</v>
      </c>
      <c r="E1966" s="1087" t="s">
        <v>2418</v>
      </c>
      <c r="F1966" s="1087">
        <v>287</v>
      </c>
      <c r="G1966" s="1087" t="s">
        <v>711</v>
      </c>
      <c r="H1966" s="1089">
        <v>1</v>
      </c>
      <c r="I1966">
        <v>35901</v>
      </c>
      <c r="J1966">
        <v>1</v>
      </c>
      <c r="K1966">
        <v>2020</v>
      </c>
      <c r="L1966" s="1090">
        <v>1</v>
      </c>
      <c r="M1966" s="1090">
        <v>4</v>
      </c>
      <c r="N1966" t="s">
        <v>2420</v>
      </c>
      <c r="O1966">
        <v>13</v>
      </c>
      <c r="P1966">
        <v>0</v>
      </c>
      <c r="Q1966">
        <v>0</v>
      </c>
      <c r="R1966">
        <v>0</v>
      </c>
      <c r="S1966">
        <v>0</v>
      </c>
      <c r="T1966">
        <v>0</v>
      </c>
      <c r="U1966" s="1091">
        <v>0</v>
      </c>
      <c r="V1966" s="1091">
        <v>0</v>
      </c>
    </row>
    <row r="1967" spans="1:22" x14ac:dyDescent="0.25">
      <c r="A1967">
        <v>4088200100</v>
      </c>
      <c r="B1967" s="1087">
        <v>2</v>
      </c>
      <c r="C1967" s="1087">
        <v>5</v>
      </c>
      <c r="D1967" s="1088">
        <v>2</v>
      </c>
      <c r="E1967" s="1087" t="s">
        <v>2418</v>
      </c>
      <c r="F1967" s="1087">
        <v>287</v>
      </c>
      <c r="G1967" s="1087" t="s">
        <v>711</v>
      </c>
      <c r="H1967" s="1089">
        <v>1</v>
      </c>
      <c r="I1967">
        <v>35901</v>
      </c>
      <c r="J1967">
        <v>1</v>
      </c>
      <c r="K1967">
        <v>2020</v>
      </c>
      <c r="L1967" s="1090">
        <v>1</v>
      </c>
      <c r="M1967" s="1090">
        <v>4</v>
      </c>
      <c r="N1967" t="s">
        <v>2420</v>
      </c>
      <c r="O1967">
        <v>13</v>
      </c>
      <c r="P1967">
        <v>0</v>
      </c>
      <c r="Q1967">
        <v>0</v>
      </c>
      <c r="R1967">
        <v>0</v>
      </c>
      <c r="S1967">
        <v>3915</v>
      </c>
      <c r="T1967">
        <v>3915</v>
      </c>
      <c r="U1967" s="1091">
        <v>0</v>
      </c>
      <c r="V1967" s="1091">
        <v>0</v>
      </c>
    </row>
    <row r="1968" spans="1:22" x14ac:dyDescent="0.25">
      <c r="A1968">
        <v>4088200100</v>
      </c>
      <c r="B1968" s="1087">
        <v>2</v>
      </c>
      <c r="C1968" s="1087">
        <v>5</v>
      </c>
      <c r="D1968" s="1088">
        <v>2</v>
      </c>
      <c r="E1968" s="1087" t="s">
        <v>2418</v>
      </c>
      <c r="F1968" s="1087">
        <v>287</v>
      </c>
      <c r="G1968" s="1087" t="s">
        <v>711</v>
      </c>
      <c r="H1968" s="1089">
        <v>1</v>
      </c>
      <c r="I1968">
        <v>35901</v>
      </c>
      <c r="J1968">
        <v>1</v>
      </c>
      <c r="K1968">
        <v>2020</v>
      </c>
      <c r="L1968" s="1090">
        <v>1</v>
      </c>
      <c r="M1968" s="1090">
        <v>4</v>
      </c>
      <c r="N1968" t="s">
        <v>2420</v>
      </c>
      <c r="O1968">
        <v>13</v>
      </c>
      <c r="P1968">
        <v>0</v>
      </c>
      <c r="Q1968">
        <v>3915</v>
      </c>
      <c r="R1968">
        <v>3915</v>
      </c>
      <c r="S1968">
        <v>0</v>
      </c>
      <c r="T1968">
        <v>0</v>
      </c>
      <c r="U1968" s="1091">
        <v>0</v>
      </c>
      <c r="V1968" s="1091">
        <v>0</v>
      </c>
    </row>
    <row r="1969" spans="1:22" x14ac:dyDescent="0.25">
      <c r="A1969">
        <v>4088200100</v>
      </c>
      <c r="B1969" s="1087">
        <v>2</v>
      </c>
      <c r="C1969" s="1087">
        <v>5</v>
      </c>
      <c r="D1969" s="1088">
        <v>2</v>
      </c>
      <c r="E1969" s="1087" t="s">
        <v>2418</v>
      </c>
      <c r="F1969" s="1087">
        <v>287</v>
      </c>
      <c r="G1969" s="1087" t="s">
        <v>711</v>
      </c>
      <c r="H1969" s="1089">
        <v>1</v>
      </c>
      <c r="I1969">
        <v>37501</v>
      </c>
      <c r="J1969">
        <v>1</v>
      </c>
      <c r="K1969">
        <v>2020</v>
      </c>
      <c r="L1969" s="1090">
        <v>1</v>
      </c>
      <c r="M1969" s="1090">
        <v>4</v>
      </c>
      <c r="N1969" t="s">
        <v>2420</v>
      </c>
      <c r="O1969">
        <v>13</v>
      </c>
      <c r="P1969">
        <v>0</v>
      </c>
      <c r="Q1969">
        <v>0</v>
      </c>
      <c r="R1969">
        <v>0</v>
      </c>
      <c r="S1969">
        <v>0</v>
      </c>
      <c r="T1969">
        <v>0</v>
      </c>
      <c r="U1969" s="1091">
        <v>0</v>
      </c>
      <c r="V1969" s="1091">
        <v>35100</v>
      </c>
    </row>
    <row r="1970" spans="1:22" x14ac:dyDescent="0.25">
      <c r="A1970">
        <v>4088200100</v>
      </c>
      <c r="B1970" s="1087">
        <v>2</v>
      </c>
      <c r="C1970" s="1087">
        <v>5</v>
      </c>
      <c r="D1970" s="1088">
        <v>2</v>
      </c>
      <c r="E1970" s="1087" t="s">
        <v>2418</v>
      </c>
      <c r="F1970" s="1087">
        <v>287</v>
      </c>
      <c r="G1970" s="1087" t="s">
        <v>711</v>
      </c>
      <c r="H1970" s="1089">
        <v>1</v>
      </c>
      <c r="I1970">
        <v>37501</v>
      </c>
      <c r="J1970">
        <v>1</v>
      </c>
      <c r="K1970">
        <v>2020</v>
      </c>
      <c r="L1970" s="1090">
        <v>1</v>
      </c>
      <c r="M1970" s="1090">
        <v>4</v>
      </c>
      <c r="N1970" t="s">
        <v>2420</v>
      </c>
      <c r="O1970">
        <v>13</v>
      </c>
      <c r="P1970">
        <v>0</v>
      </c>
      <c r="Q1970">
        <v>0</v>
      </c>
      <c r="R1970">
        <v>0</v>
      </c>
      <c r="S1970">
        <v>0</v>
      </c>
      <c r="T1970">
        <v>0</v>
      </c>
      <c r="U1970" s="1091">
        <v>35100</v>
      </c>
      <c r="V1970" s="1091">
        <v>0</v>
      </c>
    </row>
    <row r="1971" spans="1:22" x14ac:dyDescent="0.25">
      <c r="A1971">
        <v>4088200100</v>
      </c>
      <c r="B1971" s="1087">
        <v>2</v>
      </c>
      <c r="C1971" s="1087">
        <v>5</v>
      </c>
      <c r="D1971" s="1088">
        <v>2</v>
      </c>
      <c r="E1971" s="1087" t="s">
        <v>2418</v>
      </c>
      <c r="F1971" s="1087">
        <v>287</v>
      </c>
      <c r="G1971" s="1087" t="s">
        <v>711</v>
      </c>
      <c r="H1971" s="1089">
        <v>1</v>
      </c>
      <c r="I1971">
        <v>37501</v>
      </c>
      <c r="J1971">
        <v>1</v>
      </c>
      <c r="K1971">
        <v>2020</v>
      </c>
      <c r="L1971" s="1090">
        <v>1</v>
      </c>
      <c r="M1971" s="1090">
        <v>4</v>
      </c>
      <c r="N1971" t="s">
        <v>2420</v>
      </c>
      <c r="O1971">
        <v>13</v>
      </c>
      <c r="P1971">
        <v>0</v>
      </c>
      <c r="Q1971">
        <v>0</v>
      </c>
      <c r="R1971">
        <v>0</v>
      </c>
      <c r="S1971">
        <v>0</v>
      </c>
      <c r="T1971">
        <v>0</v>
      </c>
      <c r="U1971" s="1091">
        <v>0</v>
      </c>
      <c r="V1971" s="1091">
        <v>0</v>
      </c>
    </row>
    <row r="1972" spans="1:22" x14ac:dyDescent="0.25">
      <c r="A1972">
        <v>4088200100</v>
      </c>
      <c r="B1972" s="1087">
        <v>2</v>
      </c>
      <c r="C1972" s="1087">
        <v>5</v>
      </c>
      <c r="D1972" s="1088">
        <v>2</v>
      </c>
      <c r="E1972" s="1087" t="s">
        <v>2418</v>
      </c>
      <c r="F1972" s="1087">
        <v>287</v>
      </c>
      <c r="G1972" s="1087" t="s">
        <v>711</v>
      </c>
      <c r="H1972" s="1089">
        <v>1</v>
      </c>
      <c r="I1972">
        <v>37501</v>
      </c>
      <c r="J1972">
        <v>1</v>
      </c>
      <c r="K1972">
        <v>2020</v>
      </c>
      <c r="L1972" s="1090">
        <v>1</v>
      </c>
      <c r="M1972" s="1090">
        <v>4</v>
      </c>
      <c r="N1972" t="s">
        <v>2420</v>
      </c>
      <c r="O1972">
        <v>13</v>
      </c>
      <c r="P1972">
        <v>0</v>
      </c>
      <c r="Q1972">
        <v>0</v>
      </c>
      <c r="R1972">
        <v>0</v>
      </c>
      <c r="S1972">
        <v>0</v>
      </c>
      <c r="T1972">
        <v>0</v>
      </c>
      <c r="U1972" s="1091">
        <v>0</v>
      </c>
      <c r="V1972" s="1091">
        <v>0</v>
      </c>
    </row>
    <row r="1973" spans="1:22" x14ac:dyDescent="0.25">
      <c r="A1973">
        <v>4088200100</v>
      </c>
      <c r="B1973" s="1087">
        <v>2</v>
      </c>
      <c r="C1973" s="1087">
        <v>5</v>
      </c>
      <c r="D1973" s="1088">
        <v>2</v>
      </c>
      <c r="E1973" s="1087" t="s">
        <v>2418</v>
      </c>
      <c r="F1973" s="1087">
        <v>287</v>
      </c>
      <c r="G1973" s="1087" t="s">
        <v>711</v>
      </c>
      <c r="H1973" s="1089">
        <v>1</v>
      </c>
      <c r="I1973">
        <v>37501</v>
      </c>
      <c r="J1973">
        <v>1</v>
      </c>
      <c r="K1973">
        <v>2020</v>
      </c>
      <c r="L1973" s="1090">
        <v>1</v>
      </c>
      <c r="M1973" s="1090">
        <v>4</v>
      </c>
      <c r="N1973" t="s">
        <v>2420</v>
      </c>
      <c r="O1973">
        <v>13</v>
      </c>
      <c r="P1973">
        <v>0</v>
      </c>
      <c r="Q1973">
        <v>0</v>
      </c>
      <c r="R1973">
        <v>0</v>
      </c>
      <c r="S1973">
        <v>35100</v>
      </c>
      <c r="T1973">
        <v>35100</v>
      </c>
      <c r="U1973" s="1091">
        <v>0</v>
      </c>
      <c r="V1973" s="1091">
        <v>0</v>
      </c>
    </row>
    <row r="1974" spans="1:22" x14ac:dyDescent="0.25">
      <c r="A1974">
        <v>4088200100</v>
      </c>
      <c r="B1974" s="1087">
        <v>2</v>
      </c>
      <c r="C1974" s="1087">
        <v>5</v>
      </c>
      <c r="D1974" s="1088">
        <v>2</v>
      </c>
      <c r="E1974" s="1087" t="s">
        <v>2418</v>
      </c>
      <c r="F1974" s="1087">
        <v>287</v>
      </c>
      <c r="G1974" s="1087" t="s">
        <v>711</v>
      </c>
      <c r="H1974" s="1089">
        <v>1</v>
      </c>
      <c r="I1974">
        <v>37501</v>
      </c>
      <c r="J1974">
        <v>1</v>
      </c>
      <c r="K1974">
        <v>2020</v>
      </c>
      <c r="L1974" s="1090">
        <v>1</v>
      </c>
      <c r="M1974" s="1090">
        <v>4</v>
      </c>
      <c r="N1974" t="s">
        <v>2420</v>
      </c>
      <c r="O1974">
        <v>13</v>
      </c>
      <c r="P1974">
        <v>0</v>
      </c>
      <c r="Q1974">
        <v>36900</v>
      </c>
      <c r="R1974">
        <v>36900</v>
      </c>
      <c r="S1974">
        <v>0</v>
      </c>
      <c r="T1974">
        <v>0</v>
      </c>
      <c r="U1974" s="1091">
        <v>0</v>
      </c>
      <c r="V1974" s="1091">
        <v>0</v>
      </c>
    </row>
    <row r="1975" spans="1:22" x14ac:dyDescent="0.25">
      <c r="A1975">
        <v>4088200100</v>
      </c>
      <c r="B1975" s="1087">
        <v>2</v>
      </c>
      <c r="C1975" s="1087">
        <v>5</v>
      </c>
      <c r="D1975" s="1088">
        <v>2</v>
      </c>
      <c r="E1975" s="1087" t="s">
        <v>2418</v>
      </c>
      <c r="F1975" s="1087">
        <v>287</v>
      </c>
      <c r="G1975" s="1087" t="s">
        <v>711</v>
      </c>
      <c r="H1975" s="1089">
        <v>1</v>
      </c>
      <c r="I1975">
        <v>37501</v>
      </c>
      <c r="J1975">
        <v>1</v>
      </c>
      <c r="K1975">
        <v>2020</v>
      </c>
      <c r="L1975" s="1090">
        <v>1</v>
      </c>
      <c r="M1975" s="1090">
        <v>4</v>
      </c>
      <c r="N1975" t="s">
        <v>2420</v>
      </c>
      <c r="O1975">
        <v>13</v>
      </c>
      <c r="P1975">
        <v>0</v>
      </c>
      <c r="Q1975">
        <v>0</v>
      </c>
      <c r="R1975">
        <v>0</v>
      </c>
      <c r="S1975">
        <v>0</v>
      </c>
      <c r="T1975">
        <v>0</v>
      </c>
      <c r="U1975" s="1091">
        <v>0</v>
      </c>
      <c r="V1975" s="1091">
        <v>0</v>
      </c>
    </row>
    <row r="1976" spans="1:22" x14ac:dyDescent="0.25">
      <c r="A1976">
        <v>4088200100</v>
      </c>
      <c r="B1976" s="1087">
        <v>2</v>
      </c>
      <c r="C1976" s="1087">
        <v>5</v>
      </c>
      <c r="D1976" s="1088">
        <v>2</v>
      </c>
      <c r="E1976" s="1087" t="s">
        <v>2418</v>
      </c>
      <c r="F1976" s="1087">
        <v>287</v>
      </c>
      <c r="G1976" s="1087" t="s">
        <v>711</v>
      </c>
      <c r="H1976" s="1089">
        <v>1</v>
      </c>
      <c r="I1976">
        <v>37501</v>
      </c>
      <c r="J1976">
        <v>1</v>
      </c>
      <c r="K1976">
        <v>2020</v>
      </c>
      <c r="L1976" s="1090">
        <v>1</v>
      </c>
      <c r="M1976" s="1090">
        <v>4</v>
      </c>
      <c r="N1976" t="s">
        <v>2420</v>
      </c>
      <c r="O1976">
        <v>13</v>
      </c>
      <c r="P1976">
        <v>0</v>
      </c>
      <c r="Q1976">
        <v>2700</v>
      </c>
      <c r="R1976">
        <v>2700</v>
      </c>
      <c r="S1976">
        <v>0</v>
      </c>
      <c r="T1976">
        <v>0</v>
      </c>
      <c r="U1976" s="1091">
        <v>0</v>
      </c>
      <c r="V1976" s="1091">
        <v>0</v>
      </c>
    </row>
    <row r="1977" spans="1:22" x14ac:dyDescent="0.25">
      <c r="A1977">
        <v>4088200100</v>
      </c>
      <c r="B1977" s="1087">
        <v>2</v>
      </c>
      <c r="C1977" s="1087">
        <v>5</v>
      </c>
      <c r="D1977" s="1088">
        <v>2</v>
      </c>
      <c r="E1977" s="1087" t="s">
        <v>2418</v>
      </c>
      <c r="F1977" s="1087">
        <v>287</v>
      </c>
      <c r="G1977" s="1087" t="s">
        <v>711</v>
      </c>
      <c r="H1977" s="1089">
        <v>1</v>
      </c>
      <c r="I1977">
        <v>37501</v>
      </c>
      <c r="J1977">
        <v>1</v>
      </c>
      <c r="K1977">
        <v>2020</v>
      </c>
      <c r="L1977" s="1090">
        <v>1</v>
      </c>
      <c r="M1977" s="1090">
        <v>4</v>
      </c>
      <c r="N1977" t="s">
        <v>2420</v>
      </c>
      <c r="O1977">
        <v>13</v>
      </c>
      <c r="P1977">
        <v>0</v>
      </c>
      <c r="Q1977">
        <v>0</v>
      </c>
      <c r="R1977">
        <v>0</v>
      </c>
      <c r="S1977">
        <v>0</v>
      </c>
      <c r="T1977">
        <v>0</v>
      </c>
      <c r="U1977" s="1091">
        <v>0</v>
      </c>
      <c r="V1977" s="1091">
        <v>25800</v>
      </c>
    </row>
    <row r="1978" spans="1:22" x14ac:dyDescent="0.25">
      <c r="A1978">
        <v>4088200100</v>
      </c>
      <c r="B1978" s="1087">
        <v>2</v>
      </c>
      <c r="C1978" s="1087">
        <v>5</v>
      </c>
      <c r="D1978" s="1088">
        <v>2</v>
      </c>
      <c r="E1978" s="1087" t="s">
        <v>2418</v>
      </c>
      <c r="F1978" s="1087">
        <v>287</v>
      </c>
      <c r="G1978" s="1087" t="s">
        <v>711</v>
      </c>
      <c r="H1978" s="1089">
        <v>1</v>
      </c>
      <c r="I1978">
        <v>37501</v>
      </c>
      <c r="J1978">
        <v>1</v>
      </c>
      <c r="K1978">
        <v>2020</v>
      </c>
      <c r="L1978" s="1090">
        <v>1</v>
      </c>
      <c r="M1978" s="1090">
        <v>4</v>
      </c>
      <c r="N1978" t="s">
        <v>2420</v>
      </c>
      <c r="O1978">
        <v>13</v>
      </c>
      <c r="P1978">
        <v>0</v>
      </c>
      <c r="Q1978">
        <v>0</v>
      </c>
      <c r="R1978">
        <v>0</v>
      </c>
      <c r="S1978">
        <v>0</v>
      </c>
      <c r="T1978">
        <v>0</v>
      </c>
      <c r="U1978" s="1091">
        <v>25800</v>
      </c>
      <c r="V1978" s="1091">
        <v>0</v>
      </c>
    </row>
    <row r="1979" spans="1:22" x14ac:dyDescent="0.25">
      <c r="A1979">
        <v>4088200100</v>
      </c>
      <c r="B1979" s="1087">
        <v>2</v>
      </c>
      <c r="C1979" s="1087">
        <v>5</v>
      </c>
      <c r="D1979" s="1088">
        <v>2</v>
      </c>
      <c r="E1979" s="1087" t="s">
        <v>2418</v>
      </c>
      <c r="F1979" s="1087">
        <v>287</v>
      </c>
      <c r="G1979" s="1087" t="s">
        <v>711</v>
      </c>
      <c r="H1979" s="1089">
        <v>1</v>
      </c>
      <c r="I1979">
        <v>37501</v>
      </c>
      <c r="J1979">
        <v>1</v>
      </c>
      <c r="K1979">
        <v>2020</v>
      </c>
      <c r="L1979" s="1090">
        <v>1</v>
      </c>
      <c r="M1979" s="1090">
        <v>4</v>
      </c>
      <c r="N1979" t="s">
        <v>2420</v>
      </c>
      <c r="O1979">
        <v>13</v>
      </c>
      <c r="P1979">
        <v>0</v>
      </c>
      <c r="Q1979">
        <v>0</v>
      </c>
      <c r="R1979">
        <v>0</v>
      </c>
      <c r="S1979">
        <v>25800</v>
      </c>
      <c r="T1979">
        <v>25800</v>
      </c>
      <c r="U1979" s="1091">
        <v>0</v>
      </c>
      <c r="V1979" s="1091">
        <v>0</v>
      </c>
    </row>
    <row r="1980" spans="1:22" x14ac:dyDescent="0.25">
      <c r="A1980">
        <v>4088200100</v>
      </c>
      <c r="B1980" s="1087">
        <v>2</v>
      </c>
      <c r="C1980" s="1087">
        <v>5</v>
      </c>
      <c r="D1980" s="1088">
        <v>2</v>
      </c>
      <c r="E1980" s="1087" t="s">
        <v>2418</v>
      </c>
      <c r="F1980" s="1087">
        <v>287</v>
      </c>
      <c r="G1980" s="1087" t="s">
        <v>711</v>
      </c>
      <c r="H1980" s="1089">
        <v>1</v>
      </c>
      <c r="I1980">
        <v>37501</v>
      </c>
      <c r="J1980">
        <v>1</v>
      </c>
      <c r="K1980">
        <v>2020</v>
      </c>
      <c r="L1980" s="1090">
        <v>1</v>
      </c>
      <c r="M1980" s="1090">
        <v>4</v>
      </c>
      <c r="N1980" t="s">
        <v>2420</v>
      </c>
      <c r="O1980">
        <v>13</v>
      </c>
      <c r="P1980">
        <v>0</v>
      </c>
      <c r="Q1980">
        <v>31200</v>
      </c>
      <c r="R1980">
        <v>31200</v>
      </c>
      <c r="S1980">
        <v>0</v>
      </c>
      <c r="T1980">
        <v>0</v>
      </c>
      <c r="U1980" s="1091">
        <v>0</v>
      </c>
      <c r="V1980" s="1091">
        <v>0</v>
      </c>
    </row>
    <row r="1981" spans="1:22" x14ac:dyDescent="0.25">
      <c r="A1981">
        <v>4088200100</v>
      </c>
      <c r="B1981" s="1087">
        <v>2</v>
      </c>
      <c r="C1981" s="1087">
        <v>5</v>
      </c>
      <c r="D1981" s="1088">
        <v>2</v>
      </c>
      <c r="E1981" s="1087" t="s">
        <v>2418</v>
      </c>
      <c r="F1981" s="1087">
        <v>287</v>
      </c>
      <c r="G1981" s="1087" t="s">
        <v>711</v>
      </c>
      <c r="H1981" s="1089">
        <v>1</v>
      </c>
      <c r="I1981">
        <v>37501</v>
      </c>
      <c r="J1981">
        <v>1</v>
      </c>
      <c r="K1981">
        <v>2020</v>
      </c>
      <c r="L1981" s="1090">
        <v>1</v>
      </c>
      <c r="M1981" s="1090">
        <v>4</v>
      </c>
      <c r="N1981" t="s">
        <v>2420</v>
      </c>
      <c r="O1981">
        <v>13</v>
      </c>
      <c r="P1981">
        <v>0</v>
      </c>
      <c r="Q1981">
        <v>0</v>
      </c>
      <c r="R1981">
        <v>0</v>
      </c>
      <c r="S1981">
        <v>0</v>
      </c>
      <c r="T1981">
        <v>0</v>
      </c>
      <c r="U1981" s="1091">
        <v>0</v>
      </c>
      <c r="V1981" s="1091">
        <v>0</v>
      </c>
    </row>
    <row r="1982" spans="1:22" x14ac:dyDescent="0.25">
      <c r="A1982">
        <v>4088200100</v>
      </c>
      <c r="B1982" s="1087">
        <v>2</v>
      </c>
      <c r="C1982" s="1087">
        <v>5</v>
      </c>
      <c r="D1982" s="1088">
        <v>2</v>
      </c>
      <c r="E1982" s="1087" t="s">
        <v>2418</v>
      </c>
      <c r="F1982" s="1087">
        <v>287</v>
      </c>
      <c r="G1982" s="1087" t="s">
        <v>711</v>
      </c>
      <c r="H1982" s="1089">
        <v>1</v>
      </c>
      <c r="I1982">
        <v>37501</v>
      </c>
      <c r="J1982">
        <v>1</v>
      </c>
      <c r="K1982">
        <v>2020</v>
      </c>
      <c r="L1982" s="1090">
        <v>1</v>
      </c>
      <c r="M1982" s="1090">
        <v>4</v>
      </c>
      <c r="N1982" t="s">
        <v>2420</v>
      </c>
      <c r="O1982">
        <v>13</v>
      </c>
      <c r="P1982">
        <v>0</v>
      </c>
      <c r="Q1982">
        <v>0</v>
      </c>
      <c r="R1982">
        <v>0</v>
      </c>
      <c r="S1982">
        <v>0</v>
      </c>
      <c r="T1982">
        <v>0</v>
      </c>
      <c r="U1982" s="1091">
        <v>0</v>
      </c>
      <c r="V1982" s="1091">
        <v>0</v>
      </c>
    </row>
    <row r="1983" spans="1:22" x14ac:dyDescent="0.25">
      <c r="A1983">
        <v>4088200100</v>
      </c>
      <c r="B1983" s="1087">
        <v>2</v>
      </c>
      <c r="C1983" s="1087">
        <v>5</v>
      </c>
      <c r="D1983" s="1088">
        <v>2</v>
      </c>
      <c r="E1983" s="1087" t="s">
        <v>2418</v>
      </c>
      <c r="F1983" s="1087">
        <v>287</v>
      </c>
      <c r="G1983" s="1087" t="s">
        <v>711</v>
      </c>
      <c r="H1983" s="1089">
        <v>1</v>
      </c>
      <c r="I1983">
        <v>37501</v>
      </c>
      <c r="J1983">
        <v>1</v>
      </c>
      <c r="K1983">
        <v>2020</v>
      </c>
      <c r="L1983" s="1090">
        <v>1</v>
      </c>
      <c r="M1983" s="1090">
        <v>4</v>
      </c>
      <c r="N1983" t="s">
        <v>2420</v>
      </c>
      <c r="O1983">
        <v>13</v>
      </c>
      <c r="P1983">
        <v>0</v>
      </c>
      <c r="Q1983">
        <v>0</v>
      </c>
      <c r="R1983">
        <v>0</v>
      </c>
      <c r="S1983">
        <v>0</v>
      </c>
      <c r="T1983">
        <v>0</v>
      </c>
      <c r="U1983" s="1091">
        <v>0</v>
      </c>
      <c r="V1983" s="1091">
        <v>850</v>
      </c>
    </row>
    <row r="1984" spans="1:22" x14ac:dyDescent="0.25">
      <c r="A1984">
        <v>4088200100</v>
      </c>
      <c r="B1984" s="1087">
        <v>2</v>
      </c>
      <c r="C1984" s="1087">
        <v>5</v>
      </c>
      <c r="D1984" s="1088">
        <v>2</v>
      </c>
      <c r="E1984" s="1087" t="s">
        <v>2418</v>
      </c>
      <c r="F1984" s="1087">
        <v>287</v>
      </c>
      <c r="G1984" s="1087" t="s">
        <v>711</v>
      </c>
      <c r="H1984" s="1089">
        <v>1</v>
      </c>
      <c r="I1984">
        <v>37501</v>
      </c>
      <c r="J1984">
        <v>1</v>
      </c>
      <c r="K1984">
        <v>2020</v>
      </c>
      <c r="L1984" s="1090">
        <v>1</v>
      </c>
      <c r="M1984" s="1090">
        <v>4</v>
      </c>
      <c r="N1984" t="s">
        <v>2420</v>
      </c>
      <c r="O1984">
        <v>13</v>
      </c>
      <c r="P1984">
        <v>0</v>
      </c>
      <c r="Q1984">
        <v>0</v>
      </c>
      <c r="R1984">
        <v>0</v>
      </c>
      <c r="S1984">
        <v>0</v>
      </c>
      <c r="T1984">
        <v>0</v>
      </c>
      <c r="U1984" s="1091">
        <v>850</v>
      </c>
      <c r="V1984" s="1091">
        <v>0</v>
      </c>
    </row>
    <row r="1985" spans="1:22" x14ac:dyDescent="0.25">
      <c r="A1985">
        <v>4088200100</v>
      </c>
      <c r="B1985" s="1087">
        <v>2</v>
      </c>
      <c r="C1985" s="1087">
        <v>5</v>
      </c>
      <c r="D1985" s="1088">
        <v>2</v>
      </c>
      <c r="E1985" s="1087" t="s">
        <v>2418</v>
      </c>
      <c r="F1985" s="1087">
        <v>287</v>
      </c>
      <c r="G1985" s="1087" t="s">
        <v>711</v>
      </c>
      <c r="H1985" s="1089">
        <v>1</v>
      </c>
      <c r="I1985">
        <v>37501</v>
      </c>
      <c r="J1985">
        <v>1</v>
      </c>
      <c r="K1985">
        <v>2020</v>
      </c>
      <c r="L1985" s="1090">
        <v>1</v>
      </c>
      <c r="M1985" s="1090">
        <v>4</v>
      </c>
      <c r="N1985" t="s">
        <v>2420</v>
      </c>
      <c r="O1985">
        <v>13</v>
      </c>
      <c r="P1985">
        <v>0</v>
      </c>
      <c r="Q1985">
        <v>0</v>
      </c>
      <c r="R1985">
        <v>0</v>
      </c>
      <c r="S1985">
        <v>0</v>
      </c>
      <c r="T1985">
        <v>0</v>
      </c>
      <c r="U1985" s="1091">
        <v>0</v>
      </c>
      <c r="V1985" s="1091">
        <v>0</v>
      </c>
    </row>
    <row r="1986" spans="1:22" x14ac:dyDescent="0.25">
      <c r="A1986">
        <v>4088200100</v>
      </c>
      <c r="B1986" s="1087">
        <v>2</v>
      </c>
      <c r="C1986" s="1087">
        <v>5</v>
      </c>
      <c r="D1986" s="1088">
        <v>2</v>
      </c>
      <c r="E1986" s="1087" t="s">
        <v>2418</v>
      </c>
      <c r="F1986" s="1087">
        <v>287</v>
      </c>
      <c r="G1986" s="1087" t="s">
        <v>711</v>
      </c>
      <c r="H1986" s="1089">
        <v>1</v>
      </c>
      <c r="I1986">
        <v>37501</v>
      </c>
      <c r="J1986">
        <v>1</v>
      </c>
      <c r="K1986">
        <v>2020</v>
      </c>
      <c r="L1986" s="1090">
        <v>1</v>
      </c>
      <c r="M1986" s="1090">
        <v>4</v>
      </c>
      <c r="N1986" t="s">
        <v>2420</v>
      </c>
      <c r="O1986">
        <v>13</v>
      </c>
      <c r="P1986">
        <v>0</v>
      </c>
      <c r="Q1986">
        <v>0</v>
      </c>
      <c r="R1986">
        <v>0</v>
      </c>
      <c r="S1986">
        <v>0</v>
      </c>
      <c r="T1986">
        <v>0</v>
      </c>
      <c r="U1986" s="1091">
        <v>0</v>
      </c>
      <c r="V1986" s="1091">
        <v>0</v>
      </c>
    </row>
    <row r="1987" spans="1:22" x14ac:dyDescent="0.25">
      <c r="A1987">
        <v>4088200100</v>
      </c>
      <c r="B1987" s="1087">
        <v>2</v>
      </c>
      <c r="C1987" s="1087">
        <v>5</v>
      </c>
      <c r="D1987" s="1088">
        <v>2</v>
      </c>
      <c r="E1987" s="1087" t="s">
        <v>2418</v>
      </c>
      <c r="F1987" s="1087">
        <v>287</v>
      </c>
      <c r="G1987" s="1087" t="s">
        <v>711</v>
      </c>
      <c r="H1987" s="1089">
        <v>1</v>
      </c>
      <c r="I1987">
        <v>37501</v>
      </c>
      <c r="J1987">
        <v>1</v>
      </c>
      <c r="K1987">
        <v>2020</v>
      </c>
      <c r="L1987" s="1090">
        <v>1</v>
      </c>
      <c r="M1987" s="1090">
        <v>4</v>
      </c>
      <c r="N1987" t="s">
        <v>2420</v>
      </c>
      <c r="O1987">
        <v>13</v>
      </c>
      <c r="P1987">
        <v>0</v>
      </c>
      <c r="Q1987">
        <v>0</v>
      </c>
      <c r="R1987">
        <v>0</v>
      </c>
      <c r="S1987">
        <v>850</v>
      </c>
      <c r="T1987">
        <v>850</v>
      </c>
      <c r="U1987" s="1091">
        <v>0</v>
      </c>
      <c r="V1987" s="1091">
        <v>0</v>
      </c>
    </row>
    <row r="1988" spans="1:22" x14ac:dyDescent="0.25">
      <c r="A1988">
        <v>4088200100</v>
      </c>
      <c r="B1988" s="1087">
        <v>2</v>
      </c>
      <c r="C1988" s="1087">
        <v>5</v>
      </c>
      <c r="D1988" s="1088">
        <v>2</v>
      </c>
      <c r="E1988" s="1087" t="s">
        <v>2418</v>
      </c>
      <c r="F1988" s="1087">
        <v>287</v>
      </c>
      <c r="G1988" s="1087" t="s">
        <v>711</v>
      </c>
      <c r="H1988" s="1089">
        <v>1</v>
      </c>
      <c r="I1988">
        <v>37501</v>
      </c>
      <c r="J1988">
        <v>1</v>
      </c>
      <c r="K1988">
        <v>2020</v>
      </c>
      <c r="L1988" s="1090">
        <v>1</v>
      </c>
      <c r="M1988" s="1090">
        <v>4</v>
      </c>
      <c r="N1988" t="s">
        <v>2420</v>
      </c>
      <c r="O1988">
        <v>13</v>
      </c>
      <c r="P1988">
        <v>0</v>
      </c>
      <c r="Q1988">
        <v>850</v>
      </c>
      <c r="R1988">
        <v>850</v>
      </c>
      <c r="S1988">
        <v>0</v>
      </c>
      <c r="T1988">
        <v>0</v>
      </c>
      <c r="U1988" s="1091">
        <v>0</v>
      </c>
      <c r="V1988" s="1091">
        <v>0</v>
      </c>
    </row>
    <row r="1989" spans="1:22" x14ac:dyDescent="0.25">
      <c r="A1989">
        <v>4088200100</v>
      </c>
      <c r="B1989" s="1087">
        <v>2</v>
      </c>
      <c r="C1989" s="1087">
        <v>5</v>
      </c>
      <c r="D1989" s="1088">
        <v>2</v>
      </c>
      <c r="E1989" s="1087" t="s">
        <v>2418</v>
      </c>
      <c r="F1989" s="1087">
        <v>287</v>
      </c>
      <c r="G1989" s="1087" t="s">
        <v>711</v>
      </c>
      <c r="H1989" s="1089">
        <v>1</v>
      </c>
      <c r="I1989">
        <v>37502</v>
      </c>
      <c r="J1989">
        <v>1</v>
      </c>
      <c r="K1989">
        <v>2020</v>
      </c>
      <c r="L1989" s="1090">
        <v>1</v>
      </c>
      <c r="M1989" s="1090">
        <v>4</v>
      </c>
      <c r="N1989" t="s">
        <v>2420</v>
      </c>
      <c r="O1989">
        <v>13</v>
      </c>
      <c r="P1989">
        <v>0</v>
      </c>
      <c r="Q1989">
        <v>0</v>
      </c>
      <c r="R1989">
        <v>0</v>
      </c>
      <c r="S1989">
        <v>0</v>
      </c>
      <c r="T1989">
        <v>0</v>
      </c>
      <c r="U1989" s="1091">
        <v>0</v>
      </c>
      <c r="V1989" s="1091">
        <v>9200</v>
      </c>
    </row>
    <row r="1990" spans="1:22" x14ac:dyDescent="0.25">
      <c r="A1990">
        <v>4088200100</v>
      </c>
      <c r="B1990" s="1087">
        <v>2</v>
      </c>
      <c r="C1990" s="1087">
        <v>5</v>
      </c>
      <c r="D1990" s="1088">
        <v>2</v>
      </c>
      <c r="E1990" s="1087" t="s">
        <v>2418</v>
      </c>
      <c r="F1990" s="1087">
        <v>287</v>
      </c>
      <c r="G1990" s="1087" t="s">
        <v>711</v>
      </c>
      <c r="H1990" s="1089">
        <v>1</v>
      </c>
      <c r="I1990">
        <v>37502</v>
      </c>
      <c r="J1990">
        <v>1</v>
      </c>
      <c r="K1990">
        <v>2020</v>
      </c>
      <c r="L1990" s="1090">
        <v>1</v>
      </c>
      <c r="M1990" s="1090">
        <v>4</v>
      </c>
      <c r="N1990" t="s">
        <v>2420</v>
      </c>
      <c r="O1990">
        <v>13</v>
      </c>
      <c r="P1990">
        <v>0</v>
      </c>
      <c r="Q1990">
        <v>0</v>
      </c>
      <c r="R1990">
        <v>0</v>
      </c>
      <c r="S1990">
        <v>0</v>
      </c>
      <c r="T1990">
        <v>0</v>
      </c>
      <c r="U1990" s="1091">
        <v>9200</v>
      </c>
      <c r="V1990" s="1091">
        <v>0</v>
      </c>
    </row>
    <row r="1991" spans="1:22" x14ac:dyDescent="0.25">
      <c r="A1991">
        <v>4088200100</v>
      </c>
      <c r="B1991" s="1087">
        <v>2</v>
      </c>
      <c r="C1991" s="1087">
        <v>5</v>
      </c>
      <c r="D1991" s="1088">
        <v>2</v>
      </c>
      <c r="E1991" s="1087" t="s">
        <v>2418</v>
      </c>
      <c r="F1991" s="1087">
        <v>287</v>
      </c>
      <c r="G1991" s="1087" t="s">
        <v>711</v>
      </c>
      <c r="H1991" s="1089">
        <v>1</v>
      </c>
      <c r="I1991">
        <v>37502</v>
      </c>
      <c r="J1991">
        <v>1</v>
      </c>
      <c r="K1991">
        <v>2020</v>
      </c>
      <c r="L1991" s="1090">
        <v>1</v>
      </c>
      <c r="M1991" s="1090">
        <v>4</v>
      </c>
      <c r="N1991" t="s">
        <v>2420</v>
      </c>
      <c r="O1991">
        <v>13</v>
      </c>
      <c r="P1991">
        <v>0</v>
      </c>
      <c r="Q1991">
        <v>0</v>
      </c>
      <c r="R1991">
        <v>0</v>
      </c>
      <c r="S1991">
        <v>0</v>
      </c>
      <c r="T1991">
        <v>0</v>
      </c>
      <c r="U1991" s="1091">
        <v>0</v>
      </c>
      <c r="V1991" s="1091">
        <v>0</v>
      </c>
    </row>
    <row r="1992" spans="1:22" x14ac:dyDescent="0.25">
      <c r="A1992">
        <v>4088200100</v>
      </c>
      <c r="B1992" s="1087">
        <v>2</v>
      </c>
      <c r="C1992" s="1087">
        <v>5</v>
      </c>
      <c r="D1992" s="1088">
        <v>2</v>
      </c>
      <c r="E1992" s="1087" t="s">
        <v>2418</v>
      </c>
      <c r="F1992" s="1087">
        <v>287</v>
      </c>
      <c r="G1992" s="1087" t="s">
        <v>711</v>
      </c>
      <c r="H1992" s="1089">
        <v>1</v>
      </c>
      <c r="I1992">
        <v>37502</v>
      </c>
      <c r="J1992">
        <v>1</v>
      </c>
      <c r="K1992">
        <v>2020</v>
      </c>
      <c r="L1992" s="1090">
        <v>1</v>
      </c>
      <c r="M1992" s="1090">
        <v>4</v>
      </c>
      <c r="N1992" t="s">
        <v>2420</v>
      </c>
      <c r="O1992">
        <v>13</v>
      </c>
      <c r="P1992">
        <v>0</v>
      </c>
      <c r="Q1992">
        <v>0</v>
      </c>
      <c r="R1992">
        <v>0</v>
      </c>
      <c r="S1992">
        <v>0</v>
      </c>
      <c r="T1992">
        <v>0</v>
      </c>
      <c r="U1992" s="1091">
        <v>0</v>
      </c>
      <c r="V1992" s="1091">
        <v>0</v>
      </c>
    </row>
    <row r="1993" spans="1:22" x14ac:dyDescent="0.25">
      <c r="A1993">
        <v>4088200100</v>
      </c>
      <c r="B1993" s="1087">
        <v>2</v>
      </c>
      <c r="C1993" s="1087">
        <v>5</v>
      </c>
      <c r="D1993" s="1088">
        <v>2</v>
      </c>
      <c r="E1993" s="1087" t="s">
        <v>2418</v>
      </c>
      <c r="F1993" s="1087">
        <v>287</v>
      </c>
      <c r="G1993" s="1087" t="s">
        <v>711</v>
      </c>
      <c r="H1993" s="1089">
        <v>1</v>
      </c>
      <c r="I1993">
        <v>37502</v>
      </c>
      <c r="J1993">
        <v>1</v>
      </c>
      <c r="K1993">
        <v>2020</v>
      </c>
      <c r="L1993" s="1090">
        <v>1</v>
      </c>
      <c r="M1993" s="1090">
        <v>4</v>
      </c>
      <c r="N1993" t="s">
        <v>2420</v>
      </c>
      <c r="O1993">
        <v>13</v>
      </c>
      <c r="P1993">
        <v>0</v>
      </c>
      <c r="Q1993">
        <v>0</v>
      </c>
      <c r="R1993">
        <v>0</v>
      </c>
      <c r="S1993">
        <v>9200</v>
      </c>
      <c r="T1993">
        <v>9200</v>
      </c>
      <c r="U1993" s="1091">
        <v>0</v>
      </c>
      <c r="V1993" s="1091">
        <v>0</v>
      </c>
    </row>
    <row r="1994" spans="1:22" x14ac:dyDescent="0.25">
      <c r="A1994">
        <v>4088200100</v>
      </c>
      <c r="B1994" s="1087">
        <v>2</v>
      </c>
      <c r="C1994" s="1087">
        <v>5</v>
      </c>
      <c r="D1994" s="1088">
        <v>2</v>
      </c>
      <c r="E1994" s="1087" t="s">
        <v>2418</v>
      </c>
      <c r="F1994" s="1087">
        <v>287</v>
      </c>
      <c r="G1994" s="1087" t="s">
        <v>711</v>
      </c>
      <c r="H1994" s="1089">
        <v>1</v>
      </c>
      <c r="I1994">
        <v>37502</v>
      </c>
      <c r="J1994">
        <v>1</v>
      </c>
      <c r="K1994">
        <v>2020</v>
      </c>
      <c r="L1994" s="1090">
        <v>1</v>
      </c>
      <c r="M1994" s="1090">
        <v>4</v>
      </c>
      <c r="N1994" t="s">
        <v>2420</v>
      </c>
      <c r="O1994">
        <v>13</v>
      </c>
      <c r="P1994">
        <v>0</v>
      </c>
      <c r="Q1994">
        <v>10000</v>
      </c>
      <c r="R1994">
        <v>10000</v>
      </c>
      <c r="S1994">
        <v>0</v>
      </c>
      <c r="T1994">
        <v>0</v>
      </c>
      <c r="U1994" s="1091">
        <v>0</v>
      </c>
      <c r="V1994" s="1091">
        <v>0</v>
      </c>
    </row>
    <row r="1995" spans="1:22" x14ac:dyDescent="0.25">
      <c r="A1995">
        <v>4088200100</v>
      </c>
      <c r="B1995" s="1087">
        <v>2</v>
      </c>
      <c r="C1995" s="1087">
        <v>5</v>
      </c>
      <c r="D1995" s="1088">
        <v>2</v>
      </c>
      <c r="E1995" s="1087" t="s">
        <v>2418</v>
      </c>
      <c r="F1995" s="1087">
        <v>287</v>
      </c>
      <c r="G1995" s="1087" t="s">
        <v>711</v>
      </c>
      <c r="H1995" s="1089">
        <v>1</v>
      </c>
      <c r="I1995">
        <v>37502</v>
      </c>
      <c r="J1995">
        <v>1</v>
      </c>
      <c r="K1995">
        <v>2020</v>
      </c>
      <c r="L1995" s="1090">
        <v>1</v>
      </c>
      <c r="M1995" s="1090">
        <v>4</v>
      </c>
      <c r="N1995" t="s">
        <v>2420</v>
      </c>
      <c r="O1995">
        <v>13</v>
      </c>
      <c r="P1995">
        <v>0</v>
      </c>
      <c r="Q1995">
        <v>500</v>
      </c>
      <c r="R1995">
        <v>500</v>
      </c>
      <c r="S1995">
        <v>0</v>
      </c>
      <c r="T1995">
        <v>0</v>
      </c>
      <c r="U1995" s="1091">
        <v>0</v>
      </c>
      <c r="V1995" s="1091">
        <v>0</v>
      </c>
    </row>
    <row r="1996" spans="1:22" x14ac:dyDescent="0.25">
      <c r="A1996">
        <v>4088200100</v>
      </c>
      <c r="B1996" s="1087">
        <v>2</v>
      </c>
      <c r="C1996" s="1087">
        <v>5</v>
      </c>
      <c r="D1996" s="1088">
        <v>2</v>
      </c>
      <c r="E1996" s="1087" t="s">
        <v>2418</v>
      </c>
      <c r="F1996" s="1087">
        <v>287</v>
      </c>
      <c r="G1996" s="1087" t="s">
        <v>711</v>
      </c>
      <c r="H1996" s="1089">
        <v>1</v>
      </c>
      <c r="I1996">
        <v>37502</v>
      </c>
      <c r="J1996">
        <v>1</v>
      </c>
      <c r="K1996">
        <v>2020</v>
      </c>
      <c r="L1996" s="1090">
        <v>1</v>
      </c>
      <c r="M1996" s="1090">
        <v>4</v>
      </c>
      <c r="N1996" t="s">
        <v>2420</v>
      </c>
      <c r="O1996">
        <v>13</v>
      </c>
      <c r="P1996">
        <v>0</v>
      </c>
      <c r="Q1996">
        <v>0</v>
      </c>
      <c r="R1996">
        <v>0</v>
      </c>
      <c r="S1996">
        <v>0</v>
      </c>
      <c r="T1996">
        <v>0</v>
      </c>
      <c r="U1996" s="1091">
        <v>0</v>
      </c>
      <c r="V1996" s="1091">
        <v>0</v>
      </c>
    </row>
    <row r="1997" spans="1:22" x14ac:dyDescent="0.25">
      <c r="A1997">
        <v>4088200100</v>
      </c>
      <c r="B1997" s="1087">
        <v>2</v>
      </c>
      <c r="C1997" s="1087">
        <v>5</v>
      </c>
      <c r="D1997" s="1088">
        <v>2</v>
      </c>
      <c r="E1997" s="1087" t="s">
        <v>2418</v>
      </c>
      <c r="F1997" s="1087">
        <v>287</v>
      </c>
      <c r="G1997" s="1087" t="s">
        <v>711</v>
      </c>
      <c r="H1997" s="1089">
        <v>1</v>
      </c>
      <c r="I1997">
        <v>37502</v>
      </c>
      <c r="J1997">
        <v>1</v>
      </c>
      <c r="K1997">
        <v>2020</v>
      </c>
      <c r="L1997" s="1090">
        <v>1</v>
      </c>
      <c r="M1997" s="1090">
        <v>4</v>
      </c>
      <c r="N1997" t="s">
        <v>2420</v>
      </c>
      <c r="O1997">
        <v>13</v>
      </c>
      <c r="P1997">
        <v>0</v>
      </c>
      <c r="Q1997">
        <v>0</v>
      </c>
      <c r="R1997">
        <v>0</v>
      </c>
      <c r="S1997">
        <v>0</v>
      </c>
      <c r="T1997">
        <v>0</v>
      </c>
      <c r="U1997" s="1091">
        <v>0</v>
      </c>
      <c r="V1997" s="1091">
        <v>5800</v>
      </c>
    </row>
    <row r="1998" spans="1:22" x14ac:dyDescent="0.25">
      <c r="A1998">
        <v>4088200100</v>
      </c>
      <c r="B1998" s="1087">
        <v>2</v>
      </c>
      <c r="C1998" s="1087">
        <v>5</v>
      </c>
      <c r="D1998" s="1088">
        <v>2</v>
      </c>
      <c r="E1998" s="1087" t="s">
        <v>2418</v>
      </c>
      <c r="F1998" s="1087">
        <v>287</v>
      </c>
      <c r="G1998" s="1087" t="s">
        <v>711</v>
      </c>
      <c r="H1998" s="1089">
        <v>1</v>
      </c>
      <c r="I1998">
        <v>37502</v>
      </c>
      <c r="J1998">
        <v>1</v>
      </c>
      <c r="K1998">
        <v>2020</v>
      </c>
      <c r="L1998" s="1090">
        <v>1</v>
      </c>
      <c r="M1998" s="1090">
        <v>4</v>
      </c>
      <c r="N1998" t="s">
        <v>2420</v>
      </c>
      <c r="O1998">
        <v>13</v>
      </c>
      <c r="P1998">
        <v>0</v>
      </c>
      <c r="Q1998">
        <v>0</v>
      </c>
      <c r="R1998">
        <v>0</v>
      </c>
      <c r="S1998">
        <v>0</v>
      </c>
      <c r="T1998">
        <v>0</v>
      </c>
      <c r="U1998" s="1091">
        <v>5800</v>
      </c>
      <c r="V1998" s="1091">
        <v>0</v>
      </c>
    </row>
    <row r="1999" spans="1:22" x14ac:dyDescent="0.25">
      <c r="A1999">
        <v>4088200100</v>
      </c>
      <c r="B1999" s="1087">
        <v>2</v>
      </c>
      <c r="C1999" s="1087">
        <v>5</v>
      </c>
      <c r="D1999" s="1088">
        <v>2</v>
      </c>
      <c r="E1999" s="1087" t="s">
        <v>2418</v>
      </c>
      <c r="F1999" s="1087">
        <v>287</v>
      </c>
      <c r="G1999" s="1087" t="s">
        <v>711</v>
      </c>
      <c r="H1999" s="1089">
        <v>1</v>
      </c>
      <c r="I1999">
        <v>37502</v>
      </c>
      <c r="J1999">
        <v>1</v>
      </c>
      <c r="K1999">
        <v>2020</v>
      </c>
      <c r="L1999" s="1090">
        <v>1</v>
      </c>
      <c r="M1999" s="1090">
        <v>4</v>
      </c>
      <c r="N1999" t="s">
        <v>2420</v>
      </c>
      <c r="O1999">
        <v>13</v>
      </c>
      <c r="P1999">
        <v>0</v>
      </c>
      <c r="Q1999">
        <v>0</v>
      </c>
      <c r="R1999">
        <v>0</v>
      </c>
      <c r="S1999">
        <v>0</v>
      </c>
      <c r="T1999">
        <v>0</v>
      </c>
      <c r="U1999" s="1091">
        <v>0</v>
      </c>
      <c r="V1999" s="1091">
        <v>0</v>
      </c>
    </row>
    <row r="2000" spans="1:22" x14ac:dyDescent="0.25">
      <c r="A2000">
        <v>4088200100</v>
      </c>
      <c r="B2000" s="1087">
        <v>2</v>
      </c>
      <c r="C2000" s="1087">
        <v>5</v>
      </c>
      <c r="D2000" s="1088">
        <v>2</v>
      </c>
      <c r="E2000" s="1087" t="s">
        <v>2418</v>
      </c>
      <c r="F2000" s="1087">
        <v>287</v>
      </c>
      <c r="G2000" s="1087" t="s">
        <v>711</v>
      </c>
      <c r="H2000" s="1089">
        <v>1</v>
      </c>
      <c r="I2000">
        <v>37502</v>
      </c>
      <c r="J2000">
        <v>1</v>
      </c>
      <c r="K2000">
        <v>2020</v>
      </c>
      <c r="L2000" s="1090">
        <v>1</v>
      </c>
      <c r="M2000" s="1090">
        <v>4</v>
      </c>
      <c r="N2000" t="s">
        <v>2420</v>
      </c>
      <c r="O2000">
        <v>13</v>
      </c>
      <c r="P2000">
        <v>0</v>
      </c>
      <c r="Q2000">
        <v>0</v>
      </c>
      <c r="R2000">
        <v>0</v>
      </c>
      <c r="S2000">
        <v>0</v>
      </c>
      <c r="T2000">
        <v>0</v>
      </c>
      <c r="U2000" s="1091">
        <v>0</v>
      </c>
      <c r="V2000" s="1091">
        <v>0</v>
      </c>
    </row>
    <row r="2001" spans="1:22" x14ac:dyDescent="0.25">
      <c r="A2001">
        <v>4088200100</v>
      </c>
      <c r="B2001" s="1087">
        <v>2</v>
      </c>
      <c r="C2001" s="1087">
        <v>5</v>
      </c>
      <c r="D2001" s="1088">
        <v>2</v>
      </c>
      <c r="E2001" s="1087" t="s">
        <v>2418</v>
      </c>
      <c r="F2001" s="1087">
        <v>287</v>
      </c>
      <c r="G2001" s="1087" t="s">
        <v>711</v>
      </c>
      <c r="H2001" s="1089">
        <v>1</v>
      </c>
      <c r="I2001">
        <v>37502</v>
      </c>
      <c r="J2001">
        <v>1</v>
      </c>
      <c r="K2001">
        <v>2020</v>
      </c>
      <c r="L2001" s="1090">
        <v>1</v>
      </c>
      <c r="M2001" s="1090">
        <v>4</v>
      </c>
      <c r="N2001" t="s">
        <v>2420</v>
      </c>
      <c r="O2001">
        <v>13</v>
      </c>
      <c r="P2001">
        <v>0</v>
      </c>
      <c r="Q2001">
        <v>0</v>
      </c>
      <c r="R2001">
        <v>0</v>
      </c>
      <c r="S2001">
        <v>5800</v>
      </c>
      <c r="T2001">
        <v>5800</v>
      </c>
      <c r="U2001" s="1091">
        <v>0</v>
      </c>
      <c r="V2001" s="1091">
        <v>0</v>
      </c>
    </row>
    <row r="2002" spans="1:22" x14ac:dyDescent="0.25">
      <c r="A2002">
        <v>4088200100</v>
      </c>
      <c r="B2002" s="1087">
        <v>2</v>
      </c>
      <c r="C2002" s="1087">
        <v>5</v>
      </c>
      <c r="D2002" s="1088">
        <v>2</v>
      </c>
      <c r="E2002" s="1087" t="s">
        <v>2418</v>
      </c>
      <c r="F2002" s="1087">
        <v>287</v>
      </c>
      <c r="G2002" s="1087" t="s">
        <v>711</v>
      </c>
      <c r="H2002" s="1089">
        <v>1</v>
      </c>
      <c r="I2002">
        <v>37502</v>
      </c>
      <c r="J2002">
        <v>1</v>
      </c>
      <c r="K2002">
        <v>2020</v>
      </c>
      <c r="L2002" s="1090">
        <v>1</v>
      </c>
      <c r="M2002" s="1090">
        <v>4</v>
      </c>
      <c r="N2002" t="s">
        <v>2420</v>
      </c>
      <c r="O2002">
        <v>13</v>
      </c>
      <c r="P2002">
        <v>0</v>
      </c>
      <c r="Q2002">
        <v>6100</v>
      </c>
      <c r="R2002">
        <v>6100</v>
      </c>
      <c r="S2002">
        <v>0</v>
      </c>
      <c r="T2002">
        <v>0</v>
      </c>
      <c r="U2002" s="1091">
        <v>0</v>
      </c>
      <c r="V2002" s="1091">
        <v>0</v>
      </c>
    </row>
    <row r="2003" spans="1:22" x14ac:dyDescent="0.25">
      <c r="A2003">
        <v>4088200100</v>
      </c>
      <c r="B2003" s="1087">
        <v>2</v>
      </c>
      <c r="C2003" s="1087">
        <v>5</v>
      </c>
      <c r="D2003" s="1088">
        <v>2</v>
      </c>
      <c r="E2003" s="1087" t="s">
        <v>2418</v>
      </c>
      <c r="F2003" s="1087">
        <v>287</v>
      </c>
      <c r="G2003" s="1087" t="s">
        <v>711</v>
      </c>
      <c r="H2003" s="1089">
        <v>1</v>
      </c>
      <c r="I2003">
        <v>37502</v>
      </c>
      <c r="J2003">
        <v>1</v>
      </c>
      <c r="K2003">
        <v>2020</v>
      </c>
      <c r="L2003" s="1090">
        <v>1</v>
      </c>
      <c r="M2003" s="1090">
        <v>4</v>
      </c>
      <c r="N2003" t="s">
        <v>2420</v>
      </c>
      <c r="O2003">
        <v>13</v>
      </c>
      <c r="P2003">
        <v>0</v>
      </c>
      <c r="Q2003">
        <v>0</v>
      </c>
      <c r="R2003">
        <v>0</v>
      </c>
      <c r="S2003">
        <v>0</v>
      </c>
      <c r="T2003">
        <v>0</v>
      </c>
      <c r="U2003" s="1091">
        <v>0</v>
      </c>
      <c r="V2003" s="1091">
        <v>1600</v>
      </c>
    </row>
    <row r="2004" spans="1:22" x14ac:dyDescent="0.25">
      <c r="A2004">
        <v>4088200100</v>
      </c>
      <c r="B2004" s="1087">
        <v>2</v>
      </c>
      <c r="C2004" s="1087">
        <v>5</v>
      </c>
      <c r="D2004" s="1088">
        <v>2</v>
      </c>
      <c r="E2004" s="1087" t="s">
        <v>2418</v>
      </c>
      <c r="F2004" s="1087">
        <v>287</v>
      </c>
      <c r="G2004" s="1087" t="s">
        <v>711</v>
      </c>
      <c r="H2004" s="1089">
        <v>1</v>
      </c>
      <c r="I2004">
        <v>37502</v>
      </c>
      <c r="J2004">
        <v>1</v>
      </c>
      <c r="K2004">
        <v>2020</v>
      </c>
      <c r="L2004" s="1090">
        <v>1</v>
      </c>
      <c r="M2004" s="1090">
        <v>4</v>
      </c>
      <c r="N2004" t="s">
        <v>2420</v>
      </c>
      <c r="O2004">
        <v>13</v>
      </c>
      <c r="P2004">
        <v>0</v>
      </c>
      <c r="Q2004">
        <v>0</v>
      </c>
      <c r="R2004">
        <v>0</v>
      </c>
      <c r="S2004">
        <v>0</v>
      </c>
      <c r="T2004">
        <v>0</v>
      </c>
      <c r="U2004" s="1091">
        <v>1600</v>
      </c>
      <c r="V2004" s="1091">
        <v>0</v>
      </c>
    </row>
    <row r="2005" spans="1:22" x14ac:dyDescent="0.25">
      <c r="A2005">
        <v>4088200100</v>
      </c>
      <c r="B2005" s="1087">
        <v>2</v>
      </c>
      <c r="C2005" s="1087">
        <v>5</v>
      </c>
      <c r="D2005" s="1088">
        <v>2</v>
      </c>
      <c r="E2005" s="1087" t="s">
        <v>2418</v>
      </c>
      <c r="F2005" s="1087">
        <v>287</v>
      </c>
      <c r="G2005" s="1087" t="s">
        <v>711</v>
      </c>
      <c r="H2005" s="1089">
        <v>1</v>
      </c>
      <c r="I2005">
        <v>37502</v>
      </c>
      <c r="J2005">
        <v>1</v>
      </c>
      <c r="K2005">
        <v>2020</v>
      </c>
      <c r="L2005" s="1090">
        <v>1</v>
      </c>
      <c r="M2005" s="1090">
        <v>4</v>
      </c>
      <c r="N2005" t="s">
        <v>2420</v>
      </c>
      <c r="O2005">
        <v>13</v>
      </c>
      <c r="P2005">
        <v>0</v>
      </c>
      <c r="Q2005">
        <v>0</v>
      </c>
      <c r="R2005">
        <v>0</v>
      </c>
      <c r="S2005">
        <v>0</v>
      </c>
      <c r="T2005">
        <v>0</v>
      </c>
      <c r="U2005" s="1091">
        <v>0</v>
      </c>
      <c r="V2005" s="1091">
        <v>0</v>
      </c>
    </row>
    <row r="2006" spans="1:22" x14ac:dyDescent="0.25">
      <c r="A2006">
        <v>4088200100</v>
      </c>
      <c r="B2006" s="1087">
        <v>2</v>
      </c>
      <c r="C2006" s="1087">
        <v>5</v>
      </c>
      <c r="D2006" s="1088">
        <v>2</v>
      </c>
      <c r="E2006" s="1087" t="s">
        <v>2418</v>
      </c>
      <c r="F2006" s="1087">
        <v>287</v>
      </c>
      <c r="G2006" s="1087" t="s">
        <v>711</v>
      </c>
      <c r="H2006" s="1089">
        <v>1</v>
      </c>
      <c r="I2006">
        <v>37502</v>
      </c>
      <c r="J2006">
        <v>1</v>
      </c>
      <c r="K2006">
        <v>2020</v>
      </c>
      <c r="L2006" s="1090">
        <v>1</v>
      </c>
      <c r="M2006" s="1090">
        <v>4</v>
      </c>
      <c r="N2006" t="s">
        <v>2420</v>
      </c>
      <c r="O2006">
        <v>13</v>
      </c>
      <c r="P2006">
        <v>0</v>
      </c>
      <c r="Q2006">
        <v>0</v>
      </c>
      <c r="R2006">
        <v>0</v>
      </c>
      <c r="S2006">
        <v>0</v>
      </c>
      <c r="T2006">
        <v>0</v>
      </c>
      <c r="U2006" s="1091">
        <v>0</v>
      </c>
      <c r="V2006" s="1091">
        <v>0</v>
      </c>
    </row>
    <row r="2007" spans="1:22" x14ac:dyDescent="0.25">
      <c r="A2007">
        <v>4088200100</v>
      </c>
      <c r="B2007" s="1087">
        <v>2</v>
      </c>
      <c r="C2007" s="1087">
        <v>5</v>
      </c>
      <c r="D2007" s="1088">
        <v>2</v>
      </c>
      <c r="E2007" s="1087" t="s">
        <v>2418</v>
      </c>
      <c r="F2007" s="1087">
        <v>287</v>
      </c>
      <c r="G2007" s="1087" t="s">
        <v>711</v>
      </c>
      <c r="H2007" s="1089">
        <v>1</v>
      </c>
      <c r="I2007">
        <v>37502</v>
      </c>
      <c r="J2007">
        <v>1</v>
      </c>
      <c r="K2007">
        <v>2020</v>
      </c>
      <c r="L2007" s="1090">
        <v>1</v>
      </c>
      <c r="M2007" s="1090">
        <v>4</v>
      </c>
      <c r="N2007" t="s">
        <v>2420</v>
      </c>
      <c r="O2007">
        <v>13</v>
      </c>
      <c r="P2007">
        <v>0</v>
      </c>
      <c r="Q2007">
        <v>0</v>
      </c>
      <c r="R2007">
        <v>0</v>
      </c>
      <c r="S2007">
        <v>1600</v>
      </c>
      <c r="T2007">
        <v>1600</v>
      </c>
      <c r="U2007" s="1091">
        <v>0</v>
      </c>
      <c r="V2007" s="1091">
        <v>0</v>
      </c>
    </row>
    <row r="2008" spans="1:22" x14ac:dyDescent="0.25">
      <c r="A2008">
        <v>4088200100</v>
      </c>
      <c r="B2008" s="1087">
        <v>2</v>
      </c>
      <c r="C2008" s="1087">
        <v>5</v>
      </c>
      <c r="D2008" s="1088">
        <v>2</v>
      </c>
      <c r="E2008" s="1087" t="s">
        <v>2418</v>
      </c>
      <c r="F2008" s="1087">
        <v>287</v>
      </c>
      <c r="G2008" s="1087" t="s">
        <v>711</v>
      </c>
      <c r="H2008" s="1089">
        <v>1</v>
      </c>
      <c r="I2008">
        <v>37502</v>
      </c>
      <c r="J2008">
        <v>1</v>
      </c>
      <c r="K2008">
        <v>2020</v>
      </c>
      <c r="L2008" s="1090">
        <v>1</v>
      </c>
      <c r="M2008" s="1090">
        <v>4</v>
      </c>
      <c r="N2008" t="s">
        <v>2420</v>
      </c>
      <c r="O2008">
        <v>13</v>
      </c>
      <c r="P2008">
        <v>0</v>
      </c>
      <c r="Q2008">
        <v>1600</v>
      </c>
      <c r="R2008">
        <v>1600</v>
      </c>
      <c r="S2008">
        <v>0</v>
      </c>
      <c r="T2008">
        <v>0</v>
      </c>
      <c r="U2008" s="1091">
        <v>0</v>
      </c>
      <c r="V2008" s="1091">
        <v>0</v>
      </c>
    </row>
    <row r="2009" spans="1:22" x14ac:dyDescent="0.25">
      <c r="A2009">
        <v>4088200100</v>
      </c>
      <c r="B2009" s="1087">
        <v>2</v>
      </c>
      <c r="C2009" s="1087">
        <v>5</v>
      </c>
      <c r="D2009" s="1088">
        <v>2</v>
      </c>
      <c r="E2009" s="1087" t="s">
        <v>2418</v>
      </c>
      <c r="F2009" s="1087">
        <v>287</v>
      </c>
      <c r="G2009" s="1087" t="s">
        <v>711</v>
      </c>
      <c r="H2009" s="1089">
        <v>1</v>
      </c>
      <c r="I2009">
        <v>38501</v>
      </c>
      <c r="J2009">
        <v>1</v>
      </c>
      <c r="K2009">
        <v>2020</v>
      </c>
      <c r="L2009" s="1090">
        <v>1</v>
      </c>
      <c r="M2009" s="1090">
        <v>4</v>
      </c>
      <c r="N2009" t="s">
        <v>2420</v>
      </c>
      <c r="O2009">
        <v>13</v>
      </c>
      <c r="P2009">
        <v>0</v>
      </c>
      <c r="Q2009">
        <v>0</v>
      </c>
      <c r="R2009">
        <v>0</v>
      </c>
      <c r="S2009">
        <v>0</v>
      </c>
      <c r="T2009">
        <v>0</v>
      </c>
      <c r="U2009" s="1091">
        <v>0</v>
      </c>
      <c r="V2009" s="1091">
        <v>15003.11</v>
      </c>
    </row>
    <row r="2010" spans="1:22" x14ac:dyDescent="0.25">
      <c r="A2010">
        <v>4088200100</v>
      </c>
      <c r="B2010" s="1087">
        <v>2</v>
      </c>
      <c r="C2010" s="1087">
        <v>5</v>
      </c>
      <c r="D2010" s="1088">
        <v>2</v>
      </c>
      <c r="E2010" s="1087" t="s">
        <v>2418</v>
      </c>
      <c r="F2010" s="1087">
        <v>287</v>
      </c>
      <c r="G2010" s="1087" t="s">
        <v>711</v>
      </c>
      <c r="H2010" s="1089">
        <v>1</v>
      </c>
      <c r="I2010">
        <v>38501</v>
      </c>
      <c r="J2010">
        <v>1</v>
      </c>
      <c r="K2010">
        <v>2020</v>
      </c>
      <c r="L2010" s="1090">
        <v>1</v>
      </c>
      <c r="M2010" s="1090">
        <v>4</v>
      </c>
      <c r="N2010" t="s">
        <v>2420</v>
      </c>
      <c r="O2010">
        <v>13</v>
      </c>
      <c r="P2010">
        <v>0</v>
      </c>
      <c r="Q2010">
        <v>0</v>
      </c>
      <c r="R2010">
        <v>0</v>
      </c>
      <c r="S2010">
        <v>0</v>
      </c>
      <c r="T2010">
        <v>0</v>
      </c>
      <c r="U2010" s="1091">
        <v>15003.11</v>
      </c>
      <c r="V2010" s="1091">
        <v>0</v>
      </c>
    </row>
    <row r="2011" spans="1:22" x14ac:dyDescent="0.25">
      <c r="A2011">
        <v>4088200100</v>
      </c>
      <c r="B2011" s="1087">
        <v>2</v>
      </c>
      <c r="C2011" s="1087">
        <v>5</v>
      </c>
      <c r="D2011" s="1088">
        <v>2</v>
      </c>
      <c r="E2011" s="1087" t="s">
        <v>2418</v>
      </c>
      <c r="F2011" s="1087">
        <v>287</v>
      </c>
      <c r="G2011" s="1087" t="s">
        <v>711</v>
      </c>
      <c r="H2011" s="1089">
        <v>1</v>
      </c>
      <c r="I2011">
        <v>38501</v>
      </c>
      <c r="J2011">
        <v>1</v>
      </c>
      <c r="K2011">
        <v>2020</v>
      </c>
      <c r="L2011" s="1090">
        <v>1</v>
      </c>
      <c r="M2011" s="1090">
        <v>4</v>
      </c>
      <c r="N2011" t="s">
        <v>2420</v>
      </c>
      <c r="O2011">
        <v>13</v>
      </c>
      <c r="P2011">
        <v>0</v>
      </c>
      <c r="Q2011">
        <v>0</v>
      </c>
      <c r="R2011">
        <v>0</v>
      </c>
      <c r="S2011">
        <v>0</v>
      </c>
      <c r="T2011">
        <v>0</v>
      </c>
      <c r="U2011" s="1091">
        <v>0</v>
      </c>
      <c r="V2011" s="1091">
        <v>0</v>
      </c>
    </row>
    <row r="2012" spans="1:22" x14ac:dyDescent="0.25">
      <c r="A2012">
        <v>4088200100</v>
      </c>
      <c r="B2012" s="1087">
        <v>2</v>
      </c>
      <c r="C2012" s="1087">
        <v>5</v>
      </c>
      <c r="D2012" s="1088">
        <v>2</v>
      </c>
      <c r="E2012" s="1087" t="s">
        <v>2418</v>
      </c>
      <c r="F2012" s="1087">
        <v>287</v>
      </c>
      <c r="G2012" s="1087" t="s">
        <v>711</v>
      </c>
      <c r="H2012" s="1089">
        <v>1</v>
      </c>
      <c r="I2012">
        <v>38501</v>
      </c>
      <c r="J2012">
        <v>1</v>
      </c>
      <c r="K2012">
        <v>2020</v>
      </c>
      <c r="L2012" s="1090">
        <v>1</v>
      </c>
      <c r="M2012" s="1090">
        <v>4</v>
      </c>
      <c r="N2012" t="s">
        <v>2420</v>
      </c>
      <c r="O2012">
        <v>13</v>
      </c>
      <c r="P2012">
        <v>0</v>
      </c>
      <c r="Q2012">
        <v>0</v>
      </c>
      <c r="R2012">
        <v>0</v>
      </c>
      <c r="S2012">
        <v>0</v>
      </c>
      <c r="T2012">
        <v>0</v>
      </c>
      <c r="U2012" s="1091">
        <v>0</v>
      </c>
      <c r="V2012" s="1091">
        <v>0</v>
      </c>
    </row>
    <row r="2013" spans="1:22" x14ac:dyDescent="0.25">
      <c r="A2013">
        <v>4088200100</v>
      </c>
      <c r="B2013" s="1087">
        <v>2</v>
      </c>
      <c r="C2013" s="1087">
        <v>5</v>
      </c>
      <c r="D2013" s="1088">
        <v>2</v>
      </c>
      <c r="E2013" s="1087" t="s">
        <v>2418</v>
      </c>
      <c r="F2013" s="1087">
        <v>287</v>
      </c>
      <c r="G2013" s="1087" t="s">
        <v>711</v>
      </c>
      <c r="H2013" s="1089">
        <v>1</v>
      </c>
      <c r="I2013">
        <v>38501</v>
      </c>
      <c r="J2013">
        <v>1</v>
      </c>
      <c r="K2013">
        <v>2020</v>
      </c>
      <c r="L2013" s="1090">
        <v>1</v>
      </c>
      <c r="M2013" s="1090">
        <v>4</v>
      </c>
      <c r="N2013" t="s">
        <v>2420</v>
      </c>
      <c r="O2013">
        <v>13</v>
      </c>
      <c r="P2013">
        <v>0</v>
      </c>
      <c r="Q2013">
        <v>0</v>
      </c>
      <c r="R2013">
        <v>0</v>
      </c>
      <c r="S2013">
        <v>15003.11</v>
      </c>
      <c r="T2013">
        <v>15003.11</v>
      </c>
      <c r="U2013" s="1091">
        <v>0</v>
      </c>
      <c r="V2013" s="1091">
        <v>0</v>
      </c>
    </row>
    <row r="2014" spans="1:22" x14ac:dyDescent="0.25">
      <c r="A2014">
        <v>4088200100</v>
      </c>
      <c r="B2014" s="1087">
        <v>2</v>
      </c>
      <c r="C2014" s="1087">
        <v>5</v>
      </c>
      <c r="D2014" s="1088">
        <v>2</v>
      </c>
      <c r="E2014" s="1087" t="s">
        <v>2418</v>
      </c>
      <c r="F2014" s="1087">
        <v>287</v>
      </c>
      <c r="G2014" s="1087" t="s">
        <v>711</v>
      </c>
      <c r="H2014" s="1089">
        <v>1</v>
      </c>
      <c r="I2014">
        <v>38501</v>
      </c>
      <c r="J2014">
        <v>1</v>
      </c>
      <c r="K2014">
        <v>2020</v>
      </c>
      <c r="L2014" s="1090">
        <v>1</v>
      </c>
      <c r="M2014" s="1090">
        <v>4</v>
      </c>
      <c r="N2014" t="s">
        <v>2420</v>
      </c>
      <c r="O2014">
        <v>13</v>
      </c>
      <c r="P2014">
        <v>0</v>
      </c>
      <c r="Q2014">
        <v>16863.02</v>
      </c>
      <c r="R2014">
        <v>16863.02</v>
      </c>
      <c r="S2014">
        <v>0</v>
      </c>
      <c r="T2014">
        <v>0</v>
      </c>
      <c r="U2014" s="1091">
        <v>0</v>
      </c>
      <c r="V2014" s="1091">
        <v>0</v>
      </c>
    </row>
    <row r="2015" spans="1:22" x14ac:dyDescent="0.25">
      <c r="A2015">
        <v>4088200100</v>
      </c>
      <c r="B2015" s="1087">
        <v>2</v>
      </c>
      <c r="C2015" s="1087">
        <v>5</v>
      </c>
      <c r="D2015" s="1088">
        <v>2</v>
      </c>
      <c r="E2015" s="1087" t="s">
        <v>2418</v>
      </c>
      <c r="F2015" s="1087">
        <v>287</v>
      </c>
      <c r="G2015" s="1087" t="s">
        <v>711</v>
      </c>
      <c r="H2015" s="1089">
        <v>1</v>
      </c>
      <c r="I2015">
        <v>51107</v>
      </c>
      <c r="J2015" s="1087">
        <v>2</v>
      </c>
      <c r="K2015">
        <v>2020</v>
      </c>
      <c r="L2015" s="1090">
        <v>1</v>
      </c>
      <c r="M2015" s="1090">
        <v>4</v>
      </c>
      <c r="N2015" t="s">
        <v>2420</v>
      </c>
      <c r="O2015">
        <v>13</v>
      </c>
      <c r="P2015">
        <v>0</v>
      </c>
      <c r="Q2015">
        <v>0</v>
      </c>
      <c r="R2015">
        <v>0</v>
      </c>
      <c r="S2015">
        <v>0</v>
      </c>
      <c r="T2015">
        <v>0</v>
      </c>
      <c r="U2015" s="1091">
        <v>0</v>
      </c>
      <c r="V2015" s="1091">
        <v>15000</v>
      </c>
    </row>
    <row r="2016" spans="1:22" x14ac:dyDescent="0.25">
      <c r="A2016">
        <v>4088200100</v>
      </c>
      <c r="B2016" s="1087">
        <v>2</v>
      </c>
      <c r="C2016" s="1087">
        <v>5</v>
      </c>
      <c r="D2016" s="1088">
        <v>2</v>
      </c>
      <c r="E2016" s="1087" t="s">
        <v>2418</v>
      </c>
      <c r="F2016" s="1087">
        <v>287</v>
      </c>
      <c r="G2016" s="1087" t="s">
        <v>711</v>
      </c>
      <c r="H2016" s="1089">
        <v>1</v>
      </c>
      <c r="I2016">
        <v>51107</v>
      </c>
      <c r="J2016" s="1087">
        <v>2</v>
      </c>
      <c r="K2016">
        <v>2020</v>
      </c>
      <c r="L2016" s="1090">
        <v>1</v>
      </c>
      <c r="M2016" s="1090">
        <v>4</v>
      </c>
      <c r="N2016" t="s">
        <v>2420</v>
      </c>
      <c r="O2016">
        <v>13</v>
      </c>
      <c r="P2016">
        <v>0</v>
      </c>
      <c r="Q2016">
        <v>0</v>
      </c>
      <c r="R2016">
        <v>0</v>
      </c>
      <c r="S2016">
        <v>0</v>
      </c>
      <c r="T2016">
        <v>0</v>
      </c>
      <c r="U2016" s="1091">
        <v>15000</v>
      </c>
      <c r="V2016" s="1091">
        <v>0</v>
      </c>
    </row>
    <row r="2017" spans="1:22" x14ac:dyDescent="0.25">
      <c r="A2017">
        <v>4088200100</v>
      </c>
      <c r="B2017" s="1087">
        <v>2</v>
      </c>
      <c r="C2017" s="1087">
        <v>5</v>
      </c>
      <c r="D2017" s="1088">
        <v>2</v>
      </c>
      <c r="E2017" s="1087" t="s">
        <v>2418</v>
      </c>
      <c r="F2017" s="1087">
        <v>287</v>
      </c>
      <c r="G2017" s="1087" t="s">
        <v>711</v>
      </c>
      <c r="H2017" s="1089">
        <v>1</v>
      </c>
      <c r="I2017">
        <v>51107</v>
      </c>
      <c r="J2017" s="1087">
        <v>2</v>
      </c>
      <c r="K2017">
        <v>2020</v>
      </c>
      <c r="L2017" s="1090">
        <v>1</v>
      </c>
      <c r="M2017" s="1090">
        <v>4</v>
      </c>
      <c r="N2017" t="s">
        <v>2420</v>
      </c>
      <c r="O2017">
        <v>13</v>
      </c>
      <c r="P2017">
        <v>0</v>
      </c>
      <c r="Q2017">
        <v>0</v>
      </c>
      <c r="R2017">
        <v>0</v>
      </c>
      <c r="S2017">
        <v>0</v>
      </c>
      <c r="T2017">
        <v>0</v>
      </c>
      <c r="U2017" s="1091">
        <v>0</v>
      </c>
      <c r="V2017" s="1091">
        <v>0</v>
      </c>
    </row>
    <row r="2018" spans="1:22" x14ac:dyDescent="0.25">
      <c r="A2018">
        <v>4088200100</v>
      </c>
      <c r="B2018" s="1087">
        <v>2</v>
      </c>
      <c r="C2018" s="1087">
        <v>5</v>
      </c>
      <c r="D2018" s="1088">
        <v>2</v>
      </c>
      <c r="E2018" s="1087" t="s">
        <v>2418</v>
      </c>
      <c r="F2018" s="1087">
        <v>287</v>
      </c>
      <c r="G2018" s="1087" t="s">
        <v>711</v>
      </c>
      <c r="H2018" s="1089">
        <v>1</v>
      </c>
      <c r="I2018">
        <v>51107</v>
      </c>
      <c r="J2018" s="1087">
        <v>2</v>
      </c>
      <c r="K2018">
        <v>2020</v>
      </c>
      <c r="L2018" s="1090">
        <v>1</v>
      </c>
      <c r="M2018" s="1090">
        <v>4</v>
      </c>
      <c r="N2018" t="s">
        <v>2420</v>
      </c>
      <c r="O2018">
        <v>13</v>
      </c>
      <c r="P2018">
        <v>0</v>
      </c>
      <c r="Q2018">
        <v>0</v>
      </c>
      <c r="R2018">
        <v>0</v>
      </c>
      <c r="S2018">
        <v>0</v>
      </c>
      <c r="T2018">
        <v>0</v>
      </c>
      <c r="U2018" s="1091">
        <v>0</v>
      </c>
      <c r="V2018" s="1091">
        <v>0</v>
      </c>
    </row>
    <row r="2019" spans="1:22" x14ac:dyDescent="0.25">
      <c r="A2019">
        <v>4088200100</v>
      </c>
      <c r="B2019" s="1087">
        <v>2</v>
      </c>
      <c r="C2019" s="1087">
        <v>5</v>
      </c>
      <c r="D2019" s="1088">
        <v>2</v>
      </c>
      <c r="E2019" s="1087" t="s">
        <v>2418</v>
      </c>
      <c r="F2019" s="1087">
        <v>287</v>
      </c>
      <c r="G2019" s="1087" t="s">
        <v>711</v>
      </c>
      <c r="H2019" s="1089">
        <v>1</v>
      </c>
      <c r="I2019">
        <v>51107</v>
      </c>
      <c r="J2019" s="1087">
        <v>2</v>
      </c>
      <c r="K2019">
        <v>2020</v>
      </c>
      <c r="L2019" s="1090">
        <v>1</v>
      </c>
      <c r="M2019" s="1090">
        <v>4</v>
      </c>
      <c r="N2019" t="s">
        <v>2420</v>
      </c>
      <c r="O2019">
        <v>13</v>
      </c>
      <c r="P2019">
        <v>0</v>
      </c>
      <c r="Q2019">
        <v>0</v>
      </c>
      <c r="R2019">
        <v>0</v>
      </c>
      <c r="S2019">
        <v>15000</v>
      </c>
      <c r="T2019">
        <v>15000</v>
      </c>
      <c r="U2019" s="1091">
        <v>0</v>
      </c>
      <c r="V2019" s="1091">
        <v>0</v>
      </c>
    </row>
    <row r="2020" spans="1:22" x14ac:dyDescent="0.25">
      <c r="A2020">
        <v>4088200100</v>
      </c>
      <c r="B2020" s="1087">
        <v>2</v>
      </c>
      <c r="C2020" s="1087">
        <v>5</v>
      </c>
      <c r="D2020" s="1088">
        <v>2</v>
      </c>
      <c r="E2020" s="1087" t="s">
        <v>2418</v>
      </c>
      <c r="F2020" s="1087">
        <v>287</v>
      </c>
      <c r="G2020" s="1087" t="s">
        <v>711</v>
      </c>
      <c r="H2020" s="1089">
        <v>1</v>
      </c>
      <c r="I2020">
        <v>51107</v>
      </c>
      <c r="J2020" s="1087">
        <v>2</v>
      </c>
      <c r="K2020">
        <v>2020</v>
      </c>
      <c r="L2020" s="1090">
        <v>1</v>
      </c>
      <c r="M2020" s="1090">
        <v>4</v>
      </c>
      <c r="N2020" t="s">
        <v>2420</v>
      </c>
      <c r="O2020">
        <v>13</v>
      </c>
      <c r="P2020">
        <v>0</v>
      </c>
      <c r="Q2020">
        <v>15196</v>
      </c>
      <c r="R2020">
        <v>15196</v>
      </c>
      <c r="S2020">
        <v>0</v>
      </c>
      <c r="T2020">
        <v>0</v>
      </c>
      <c r="U2020" s="1091">
        <v>0</v>
      </c>
      <c r="V2020" s="1091">
        <v>0</v>
      </c>
    </row>
    <row r="2021" spans="1:22" x14ac:dyDescent="0.25">
      <c r="A2021">
        <v>4088200100</v>
      </c>
      <c r="B2021" s="1087">
        <v>2</v>
      </c>
      <c r="C2021" s="1087">
        <v>5</v>
      </c>
      <c r="D2021" s="1088">
        <v>2</v>
      </c>
      <c r="E2021" s="1087" t="s">
        <v>2418</v>
      </c>
      <c r="F2021" s="1087">
        <v>287</v>
      </c>
      <c r="G2021" s="1087" t="s">
        <v>711</v>
      </c>
      <c r="H2021" s="1089">
        <v>1</v>
      </c>
      <c r="I2021">
        <v>51503</v>
      </c>
      <c r="J2021" s="1087">
        <v>2</v>
      </c>
      <c r="K2021">
        <v>2020</v>
      </c>
      <c r="L2021" s="1090">
        <v>1</v>
      </c>
      <c r="M2021" s="1090">
        <v>4</v>
      </c>
      <c r="N2021" t="s">
        <v>2420</v>
      </c>
      <c r="O2021">
        <v>13</v>
      </c>
      <c r="P2021">
        <v>0</v>
      </c>
      <c r="Q2021">
        <v>0</v>
      </c>
      <c r="R2021">
        <v>0</v>
      </c>
      <c r="S2021">
        <v>0</v>
      </c>
      <c r="T2021">
        <v>0</v>
      </c>
      <c r="U2021" s="1091">
        <v>0</v>
      </c>
      <c r="V2021" s="1091">
        <v>20860.62</v>
      </c>
    </row>
    <row r="2022" spans="1:22" x14ac:dyDescent="0.25">
      <c r="A2022">
        <v>4088200100</v>
      </c>
      <c r="B2022" s="1087">
        <v>2</v>
      </c>
      <c r="C2022" s="1087">
        <v>5</v>
      </c>
      <c r="D2022" s="1088">
        <v>2</v>
      </c>
      <c r="E2022" s="1087" t="s">
        <v>2418</v>
      </c>
      <c r="F2022" s="1087">
        <v>287</v>
      </c>
      <c r="G2022" s="1087" t="s">
        <v>711</v>
      </c>
      <c r="H2022" s="1089">
        <v>1</v>
      </c>
      <c r="I2022">
        <v>51503</v>
      </c>
      <c r="J2022" s="1087">
        <v>2</v>
      </c>
      <c r="K2022">
        <v>2020</v>
      </c>
      <c r="L2022" s="1090">
        <v>1</v>
      </c>
      <c r="M2022" s="1090">
        <v>4</v>
      </c>
      <c r="N2022" t="s">
        <v>2420</v>
      </c>
      <c r="O2022">
        <v>13</v>
      </c>
      <c r="P2022">
        <v>0</v>
      </c>
      <c r="Q2022">
        <v>0</v>
      </c>
      <c r="R2022">
        <v>0</v>
      </c>
      <c r="S2022">
        <v>0</v>
      </c>
      <c r="T2022">
        <v>0</v>
      </c>
      <c r="U2022" s="1091">
        <v>20860.62</v>
      </c>
      <c r="V2022" s="1091">
        <v>0</v>
      </c>
    </row>
    <row r="2023" spans="1:22" x14ac:dyDescent="0.25">
      <c r="A2023">
        <v>4088200100</v>
      </c>
      <c r="B2023" s="1087">
        <v>2</v>
      </c>
      <c r="C2023" s="1087">
        <v>5</v>
      </c>
      <c r="D2023" s="1088">
        <v>2</v>
      </c>
      <c r="E2023" s="1087" t="s">
        <v>2418</v>
      </c>
      <c r="F2023" s="1087">
        <v>287</v>
      </c>
      <c r="G2023" s="1087" t="s">
        <v>711</v>
      </c>
      <c r="H2023" s="1089">
        <v>1</v>
      </c>
      <c r="I2023">
        <v>51503</v>
      </c>
      <c r="J2023" s="1087">
        <v>2</v>
      </c>
      <c r="K2023">
        <v>2020</v>
      </c>
      <c r="L2023" s="1090">
        <v>1</v>
      </c>
      <c r="M2023" s="1090">
        <v>4</v>
      </c>
      <c r="N2023" t="s">
        <v>2420</v>
      </c>
      <c r="O2023">
        <v>13</v>
      </c>
      <c r="P2023">
        <v>0</v>
      </c>
      <c r="Q2023">
        <v>0</v>
      </c>
      <c r="R2023">
        <v>0</v>
      </c>
      <c r="S2023">
        <v>0</v>
      </c>
      <c r="T2023">
        <v>0</v>
      </c>
      <c r="U2023" s="1091">
        <v>0</v>
      </c>
      <c r="V2023" s="1091">
        <v>0</v>
      </c>
    </row>
    <row r="2024" spans="1:22" x14ac:dyDescent="0.25">
      <c r="A2024">
        <v>4088200100</v>
      </c>
      <c r="B2024" s="1087">
        <v>2</v>
      </c>
      <c r="C2024" s="1087">
        <v>5</v>
      </c>
      <c r="D2024" s="1088">
        <v>2</v>
      </c>
      <c r="E2024" s="1087" t="s">
        <v>2418</v>
      </c>
      <c r="F2024" s="1087">
        <v>287</v>
      </c>
      <c r="G2024" s="1087" t="s">
        <v>711</v>
      </c>
      <c r="H2024" s="1089">
        <v>1</v>
      </c>
      <c r="I2024">
        <v>51503</v>
      </c>
      <c r="J2024" s="1087">
        <v>2</v>
      </c>
      <c r="K2024">
        <v>2020</v>
      </c>
      <c r="L2024" s="1090">
        <v>1</v>
      </c>
      <c r="M2024" s="1090">
        <v>4</v>
      </c>
      <c r="N2024" t="s">
        <v>2420</v>
      </c>
      <c r="O2024">
        <v>13</v>
      </c>
      <c r="P2024">
        <v>0</v>
      </c>
      <c r="Q2024">
        <v>0</v>
      </c>
      <c r="R2024">
        <v>0</v>
      </c>
      <c r="S2024">
        <v>0</v>
      </c>
      <c r="T2024">
        <v>0</v>
      </c>
      <c r="U2024" s="1091">
        <v>0</v>
      </c>
      <c r="V2024" s="1091">
        <v>0</v>
      </c>
    </row>
    <row r="2025" spans="1:22" x14ac:dyDescent="0.25">
      <c r="A2025">
        <v>4088200100</v>
      </c>
      <c r="B2025" s="1087">
        <v>2</v>
      </c>
      <c r="C2025" s="1087">
        <v>5</v>
      </c>
      <c r="D2025" s="1088">
        <v>2</v>
      </c>
      <c r="E2025" s="1087" t="s">
        <v>2418</v>
      </c>
      <c r="F2025" s="1087">
        <v>287</v>
      </c>
      <c r="G2025" s="1087" t="s">
        <v>711</v>
      </c>
      <c r="H2025" s="1089">
        <v>1</v>
      </c>
      <c r="I2025">
        <v>51503</v>
      </c>
      <c r="J2025" s="1087">
        <v>2</v>
      </c>
      <c r="K2025">
        <v>2020</v>
      </c>
      <c r="L2025" s="1090">
        <v>1</v>
      </c>
      <c r="M2025" s="1090">
        <v>4</v>
      </c>
      <c r="N2025" t="s">
        <v>2420</v>
      </c>
      <c r="O2025">
        <v>13</v>
      </c>
      <c r="P2025">
        <v>0</v>
      </c>
      <c r="Q2025">
        <v>0</v>
      </c>
      <c r="R2025">
        <v>0</v>
      </c>
      <c r="S2025">
        <v>20860.62</v>
      </c>
      <c r="T2025">
        <v>20860.62</v>
      </c>
      <c r="U2025" s="1091">
        <v>0</v>
      </c>
      <c r="V2025" s="1091">
        <v>0</v>
      </c>
    </row>
    <row r="2026" spans="1:22" x14ac:dyDescent="0.25">
      <c r="A2026">
        <v>4088200100</v>
      </c>
      <c r="B2026" s="1087">
        <v>2</v>
      </c>
      <c r="C2026" s="1087">
        <v>5</v>
      </c>
      <c r="D2026" s="1088">
        <v>2</v>
      </c>
      <c r="E2026" s="1087" t="s">
        <v>2418</v>
      </c>
      <c r="F2026" s="1087">
        <v>287</v>
      </c>
      <c r="G2026" s="1087" t="s">
        <v>711</v>
      </c>
      <c r="H2026" s="1089">
        <v>1</v>
      </c>
      <c r="I2026">
        <v>51503</v>
      </c>
      <c r="J2026" s="1087">
        <v>2</v>
      </c>
      <c r="K2026">
        <v>2020</v>
      </c>
      <c r="L2026" s="1090">
        <v>1</v>
      </c>
      <c r="M2026" s="1090">
        <v>4</v>
      </c>
      <c r="N2026" t="s">
        <v>2420</v>
      </c>
      <c r="O2026">
        <v>13</v>
      </c>
      <c r="P2026">
        <v>0</v>
      </c>
      <c r="Q2026">
        <v>30121.63</v>
      </c>
      <c r="R2026">
        <v>30121.63</v>
      </c>
      <c r="S2026">
        <v>0</v>
      </c>
      <c r="T2026">
        <v>0</v>
      </c>
      <c r="U2026" s="1091">
        <v>0</v>
      </c>
      <c r="V2026" s="1091">
        <v>0</v>
      </c>
    </row>
    <row r="2027" spans="1:22" x14ac:dyDescent="0.25">
      <c r="A2027">
        <v>4088200100</v>
      </c>
      <c r="B2027" s="1087">
        <v>2</v>
      </c>
      <c r="C2027" s="1087">
        <v>5</v>
      </c>
      <c r="D2027" s="1088">
        <v>2</v>
      </c>
      <c r="E2027" s="1087" t="s">
        <v>2418</v>
      </c>
      <c r="F2027" s="1087">
        <v>287</v>
      </c>
      <c r="G2027" s="1087" t="s">
        <v>711</v>
      </c>
      <c r="H2027" s="1089">
        <v>1</v>
      </c>
      <c r="I2027">
        <v>51908</v>
      </c>
      <c r="J2027" s="1087">
        <v>2</v>
      </c>
      <c r="K2027">
        <v>2020</v>
      </c>
      <c r="L2027" s="1090">
        <v>1</v>
      </c>
      <c r="M2027" s="1090">
        <v>4</v>
      </c>
      <c r="N2027" t="s">
        <v>2420</v>
      </c>
      <c r="O2027">
        <v>13</v>
      </c>
      <c r="P2027">
        <v>0</v>
      </c>
      <c r="Q2027">
        <v>0</v>
      </c>
      <c r="R2027">
        <v>0</v>
      </c>
      <c r="S2027">
        <v>0</v>
      </c>
      <c r="T2027">
        <v>0</v>
      </c>
      <c r="U2027" s="1091">
        <v>0</v>
      </c>
      <c r="V2027" s="1091">
        <v>5363</v>
      </c>
    </row>
    <row r="2028" spans="1:22" x14ac:dyDescent="0.25">
      <c r="A2028">
        <v>4088200100</v>
      </c>
      <c r="B2028" s="1087">
        <v>2</v>
      </c>
      <c r="C2028" s="1087">
        <v>5</v>
      </c>
      <c r="D2028" s="1088">
        <v>2</v>
      </c>
      <c r="E2028" s="1087" t="s">
        <v>2418</v>
      </c>
      <c r="F2028" s="1087">
        <v>287</v>
      </c>
      <c r="G2028" s="1087" t="s">
        <v>711</v>
      </c>
      <c r="H2028" s="1089">
        <v>1</v>
      </c>
      <c r="I2028">
        <v>51908</v>
      </c>
      <c r="J2028" s="1087">
        <v>2</v>
      </c>
      <c r="K2028">
        <v>2020</v>
      </c>
      <c r="L2028" s="1090">
        <v>1</v>
      </c>
      <c r="M2028" s="1090">
        <v>4</v>
      </c>
      <c r="N2028" t="s">
        <v>2420</v>
      </c>
      <c r="O2028">
        <v>13</v>
      </c>
      <c r="P2028">
        <v>0</v>
      </c>
      <c r="Q2028">
        <v>0</v>
      </c>
      <c r="R2028">
        <v>0</v>
      </c>
      <c r="S2028">
        <v>0</v>
      </c>
      <c r="T2028">
        <v>0</v>
      </c>
      <c r="U2028" s="1091">
        <v>5363</v>
      </c>
      <c r="V2028" s="1091">
        <v>0</v>
      </c>
    </row>
    <row r="2029" spans="1:22" x14ac:dyDescent="0.25">
      <c r="A2029">
        <v>4088200100</v>
      </c>
      <c r="B2029" s="1087">
        <v>2</v>
      </c>
      <c r="C2029" s="1087">
        <v>5</v>
      </c>
      <c r="D2029" s="1088">
        <v>2</v>
      </c>
      <c r="E2029" s="1087" t="s">
        <v>2418</v>
      </c>
      <c r="F2029" s="1087">
        <v>287</v>
      </c>
      <c r="G2029" s="1087" t="s">
        <v>711</v>
      </c>
      <c r="H2029" s="1089">
        <v>1</v>
      </c>
      <c r="I2029">
        <v>51908</v>
      </c>
      <c r="J2029" s="1087">
        <v>2</v>
      </c>
      <c r="K2029">
        <v>2020</v>
      </c>
      <c r="L2029" s="1090">
        <v>1</v>
      </c>
      <c r="M2029" s="1090">
        <v>4</v>
      </c>
      <c r="N2029" t="s">
        <v>2420</v>
      </c>
      <c r="O2029">
        <v>13</v>
      </c>
      <c r="P2029">
        <v>0</v>
      </c>
      <c r="Q2029">
        <v>0</v>
      </c>
      <c r="R2029">
        <v>0</v>
      </c>
      <c r="S2029">
        <v>0</v>
      </c>
      <c r="T2029">
        <v>0</v>
      </c>
      <c r="U2029" s="1091">
        <v>0</v>
      </c>
      <c r="V2029" s="1091">
        <v>0</v>
      </c>
    </row>
    <row r="2030" spans="1:22" x14ac:dyDescent="0.25">
      <c r="A2030">
        <v>4088200100</v>
      </c>
      <c r="B2030" s="1087">
        <v>2</v>
      </c>
      <c r="C2030" s="1087">
        <v>5</v>
      </c>
      <c r="D2030" s="1088">
        <v>2</v>
      </c>
      <c r="E2030" s="1087" t="s">
        <v>2418</v>
      </c>
      <c r="F2030" s="1087">
        <v>287</v>
      </c>
      <c r="G2030" s="1087" t="s">
        <v>711</v>
      </c>
      <c r="H2030" s="1089">
        <v>1</v>
      </c>
      <c r="I2030">
        <v>51908</v>
      </c>
      <c r="J2030" s="1087">
        <v>2</v>
      </c>
      <c r="K2030">
        <v>2020</v>
      </c>
      <c r="L2030" s="1090">
        <v>1</v>
      </c>
      <c r="M2030" s="1090">
        <v>4</v>
      </c>
      <c r="N2030" t="s">
        <v>2420</v>
      </c>
      <c r="O2030">
        <v>13</v>
      </c>
      <c r="P2030">
        <v>0</v>
      </c>
      <c r="Q2030">
        <v>0</v>
      </c>
      <c r="R2030">
        <v>0</v>
      </c>
      <c r="S2030">
        <v>0</v>
      </c>
      <c r="T2030">
        <v>0</v>
      </c>
      <c r="U2030" s="1091">
        <v>0</v>
      </c>
      <c r="V2030" s="1091">
        <v>0</v>
      </c>
    </row>
    <row r="2031" spans="1:22" x14ac:dyDescent="0.25">
      <c r="A2031">
        <v>4088200100</v>
      </c>
      <c r="B2031" s="1087">
        <v>2</v>
      </c>
      <c r="C2031" s="1087">
        <v>5</v>
      </c>
      <c r="D2031" s="1088">
        <v>2</v>
      </c>
      <c r="E2031" s="1087" t="s">
        <v>2418</v>
      </c>
      <c r="F2031" s="1087">
        <v>287</v>
      </c>
      <c r="G2031" s="1087" t="s">
        <v>711</v>
      </c>
      <c r="H2031" s="1089">
        <v>1</v>
      </c>
      <c r="I2031">
        <v>51908</v>
      </c>
      <c r="J2031" s="1087">
        <v>2</v>
      </c>
      <c r="K2031">
        <v>2020</v>
      </c>
      <c r="L2031" s="1090">
        <v>1</v>
      </c>
      <c r="M2031" s="1090">
        <v>4</v>
      </c>
      <c r="N2031" t="s">
        <v>2420</v>
      </c>
      <c r="O2031">
        <v>13</v>
      </c>
      <c r="P2031">
        <v>0</v>
      </c>
      <c r="Q2031">
        <v>0</v>
      </c>
      <c r="R2031">
        <v>0</v>
      </c>
      <c r="S2031">
        <v>5363</v>
      </c>
      <c r="T2031">
        <v>5363</v>
      </c>
      <c r="U2031" s="1091">
        <v>0</v>
      </c>
      <c r="V2031" s="1091">
        <v>0</v>
      </c>
    </row>
    <row r="2032" spans="1:22" x14ac:dyDescent="0.25">
      <c r="A2032">
        <v>4088200100</v>
      </c>
      <c r="B2032" s="1087">
        <v>2</v>
      </c>
      <c r="C2032" s="1087">
        <v>5</v>
      </c>
      <c r="D2032" s="1088">
        <v>2</v>
      </c>
      <c r="E2032" s="1087" t="s">
        <v>2418</v>
      </c>
      <c r="F2032" s="1087">
        <v>287</v>
      </c>
      <c r="G2032" s="1087" t="s">
        <v>711</v>
      </c>
      <c r="H2032" s="1089">
        <v>1</v>
      </c>
      <c r="I2032">
        <v>51908</v>
      </c>
      <c r="J2032" s="1087">
        <v>2</v>
      </c>
      <c r="K2032">
        <v>2020</v>
      </c>
      <c r="L2032" s="1090">
        <v>1</v>
      </c>
      <c r="M2032" s="1090">
        <v>4</v>
      </c>
      <c r="N2032" t="s">
        <v>2420</v>
      </c>
      <c r="O2032">
        <v>13</v>
      </c>
      <c r="P2032">
        <v>0</v>
      </c>
      <c r="Q2032">
        <v>5363.5</v>
      </c>
      <c r="R2032">
        <v>5363.5</v>
      </c>
      <c r="S2032">
        <v>0</v>
      </c>
      <c r="T2032">
        <v>0</v>
      </c>
      <c r="U2032" s="1091">
        <v>0</v>
      </c>
      <c r="V2032" s="1091">
        <v>0</v>
      </c>
    </row>
    <row r="2033" spans="16:22" x14ac:dyDescent="0.25">
      <c r="P2033" s="1092">
        <f>SUM(P4:P2032)</f>
        <v>130107095.37999994</v>
      </c>
      <c r="Q2033" s="1092">
        <f>SUM(Q4:Q2032)</f>
        <v>4255486.3299999991</v>
      </c>
      <c r="R2033" s="1092">
        <f>SUM(R4:R2032)</f>
        <v>134362581.70999989</v>
      </c>
      <c r="S2033" s="1092">
        <f>SUM(S4:S2032)</f>
        <v>91088617.999999955</v>
      </c>
      <c r="T2033" s="1092">
        <f>SUM(T4:T2032)</f>
        <v>91088617.999999955</v>
      </c>
      <c r="U2033" s="1092">
        <f t="shared" ref="U2033:V2033" si="0">SUM(U4:U2032)</f>
        <v>88412471.429999962</v>
      </c>
      <c r="V2033" s="1092">
        <f t="shared" si="0"/>
        <v>88412471.429999962</v>
      </c>
    </row>
  </sheetData>
  <mergeCells count="4">
    <mergeCell ref="B1:H1"/>
    <mergeCell ref="I1:J1"/>
    <mergeCell ref="K1:O1"/>
    <mergeCell ref="P1:V1"/>
  </mergeCells>
  <pageMargins left="0.7" right="0.7" top="0.75" bottom="0.75" header="0.3" footer="0.3"/>
  <pageSetup scale="52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41"/>
  <sheetViews>
    <sheetView view="pageBreakPreview" topLeftCell="A10" zoomScaleNormal="100" zoomScaleSheetLayoutView="100" workbookViewId="0">
      <selection activeCell="B44" sqref="B44"/>
    </sheetView>
  </sheetViews>
  <sheetFormatPr baseColWidth="10" defaultRowHeight="15" x14ac:dyDescent="0.25"/>
  <cols>
    <col min="1" max="1" width="41.5703125" customWidth="1"/>
    <col min="2" max="2" width="19.42578125" customWidth="1"/>
    <col min="3" max="3" width="17.140625" customWidth="1"/>
    <col min="4" max="4" width="15.140625" customWidth="1"/>
    <col min="5" max="5" width="19" customWidth="1"/>
    <col min="6" max="6" width="14.42578125" customWidth="1"/>
  </cols>
  <sheetData>
    <row r="1" spans="1:6" x14ac:dyDescent="0.25">
      <c r="A1" s="1140" t="str">
        <f>'ETCA-I-01'!$A$1:$G$2</f>
        <v>INSTITUTO DE CAPACITACIÓN PARA EL TRABAJO DEL ESTADO DE SONORA</v>
      </c>
      <c r="B1" s="1141"/>
      <c r="C1" s="1141"/>
      <c r="D1" s="1141"/>
      <c r="E1" s="1141"/>
      <c r="F1" s="1142"/>
    </row>
    <row r="2" spans="1:6" x14ac:dyDescent="0.25">
      <c r="A2" s="1143" t="s">
        <v>240</v>
      </c>
      <c r="B2" s="1144"/>
      <c r="C2" s="1144"/>
      <c r="D2" s="1144"/>
      <c r="E2" s="1144"/>
      <c r="F2" s="1145"/>
    </row>
    <row r="3" spans="1:6" ht="15.75" thickBot="1" x14ac:dyDescent="0.3">
      <c r="A3" s="1146" t="str">
        <f>'ETCA-I-03'!A3:D3</f>
        <v>Del 01 de Enero al 30 de Septiembre de 2020</v>
      </c>
      <c r="B3" s="1147"/>
      <c r="C3" s="1147"/>
      <c r="D3" s="1147"/>
      <c r="E3" s="1147"/>
      <c r="F3" s="1148"/>
    </row>
    <row r="4" spans="1:6" ht="64.5" thickBot="1" x14ac:dyDescent="0.3">
      <c r="A4" s="674" t="s">
        <v>241</v>
      </c>
      <c r="B4" s="675" t="s">
        <v>242</v>
      </c>
      <c r="C4" s="675" t="s">
        <v>852</v>
      </c>
      <c r="D4" s="675" t="s">
        <v>243</v>
      </c>
      <c r="E4" s="675" t="s">
        <v>853</v>
      </c>
      <c r="F4" s="676" t="s">
        <v>244</v>
      </c>
    </row>
    <row r="5" spans="1:6" x14ac:dyDescent="0.25">
      <c r="A5" s="677"/>
      <c r="B5" s="678"/>
      <c r="C5" s="678"/>
      <c r="D5" s="678"/>
      <c r="E5" s="679"/>
      <c r="F5" s="679"/>
    </row>
    <row r="6" spans="1:6" ht="22.5" x14ac:dyDescent="0.25">
      <c r="A6" s="680" t="s">
        <v>959</v>
      </c>
      <c r="B6" s="681">
        <f>B7+B8+B9</f>
        <v>59031086.509999998</v>
      </c>
      <c r="C6" s="682"/>
      <c r="D6" s="682"/>
      <c r="E6" s="683"/>
      <c r="F6" s="684">
        <f>SUM(B6:E6)</f>
        <v>59031086.509999998</v>
      </c>
    </row>
    <row r="7" spans="1:6" x14ac:dyDescent="0.25">
      <c r="A7" s="685" t="s">
        <v>67</v>
      </c>
      <c r="B7" s="686">
        <v>793445.76</v>
      </c>
      <c r="C7" s="687"/>
      <c r="D7" s="687"/>
      <c r="E7" s="688"/>
      <c r="F7" s="684">
        <f t="shared" ref="F7:F40" si="0">SUM(B7:E7)</f>
        <v>793445.76</v>
      </c>
    </row>
    <row r="8" spans="1:6" x14ac:dyDescent="0.25">
      <c r="A8" s="685" t="s">
        <v>68</v>
      </c>
      <c r="B8" s="686">
        <v>58237640.75</v>
      </c>
      <c r="C8" s="687"/>
      <c r="D8" s="687"/>
      <c r="E8" s="688"/>
      <c r="F8" s="684">
        <f t="shared" si="0"/>
        <v>58237640.75</v>
      </c>
    </row>
    <row r="9" spans="1:6" x14ac:dyDescent="0.25">
      <c r="A9" s="685" t="s">
        <v>69</v>
      </c>
      <c r="B9" s="686"/>
      <c r="C9" s="687"/>
      <c r="D9" s="687"/>
      <c r="E9" s="688"/>
      <c r="F9" s="684">
        <f t="shared" si="0"/>
        <v>0</v>
      </c>
    </row>
    <row r="10" spans="1:6" x14ac:dyDescent="0.25">
      <c r="A10" s="680"/>
      <c r="B10" s="689"/>
      <c r="C10" s="689"/>
      <c r="D10" s="689"/>
      <c r="E10" s="690"/>
      <c r="F10" s="690"/>
    </row>
    <row r="11" spans="1:6" ht="22.5" x14ac:dyDescent="0.25">
      <c r="A11" s="680" t="s">
        <v>1013</v>
      </c>
      <c r="B11" s="691"/>
      <c r="C11" s="681">
        <f>C13+C14+C15+C16</f>
        <v>31046539.640000001</v>
      </c>
      <c r="D11" s="681">
        <f>D12</f>
        <v>1533960.42</v>
      </c>
      <c r="E11" s="692"/>
      <c r="F11" s="684">
        <f t="shared" si="0"/>
        <v>32580500.060000002</v>
      </c>
    </row>
    <row r="12" spans="1:6" x14ac:dyDescent="0.25">
      <c r="A12" s="685" t="s">
        <v>237</v>
      </c>
      <c r="B12" s="693"/>
      <c r="C12" s="693"/>
      <c r="D12" s="686">
        <v>1533960.42</v>
      </c>
      <c r="E12" s="694"/>
      <c r="F12" s="684">
        <f t="shared" si="0"/>
        <v>1533960.42</v>
      </c>
    </row>
    <row r="13" spans="1:6" x14ac:dyDescent="0.25">
      <c r="A13" s="685" t="s">
        <v>72</v>
      </c>
      <c r="B13" s="693"/>
      <c r="C13" s="686">
        <v>30670275.960000001</v>
      </c>
      <c r="D13" s="693"/>
      <c r="E13" s="694"/>
      <c r="F13" s="684">
        <f t="shared" si="0"/>
        <v>30670275.960000001</v>
      </c>
    </row>
    <row r="14" spans="1:6" x14ac:dyDescent="0.25">
      <c r="A14" s="685" t="s">
        <v>73</v>
      </c>
      <c r="B14" s="693"/>
      <c r="C14" s="686"/>
      <c r="D14" s="693"/>
      <c r="E14" s="694"/>
      <c r="F14" s="684">
        <f t="shared" si="0"/>
        <v>0</v>
      </c>
    </row>
    <row r="15" spans="1:6" x14ac:dyDescent="0.25">
      <c r="A15" s="685" t="s">
        <v>74</v>
      </c>
      <c r="B15" s="693"/>
      <c r="C15" s="686"/>
      <c r="D15" s="693"/>
      <c r="E15" s="694"/>
      <c r="F15" s="684">
        <f t="shared" si="0"/>
        <v>0</v>
      </c>
    </row>
    <row r="16" spans="1:6" x14ac:dyDescent="0.25">
      <c r="A16" s="685" t="s">
        <v>75</v>
      </c>
      <c r="B16" s="693"/>
      <c r="C16" s="686">
        <v>376263.67999999999</v>
      </c>
      <c r="D16" s="693"/>
      <c r="E16" s="694"/>
      <c r="F16" s="684">
        <f t="shared" si="0"/>
        <v>376263.67999999999</v>
      </c>
    </row>
    <row r="17" spans="1:7" x14ac:dyDescent="0.25">
      <c r="A17" s="680"/>
      <c r="B17" s="689"/>
      <c r="C17" s="689"/>
      <c r="D17" s="689"/>
      <c r="E17" s="690"/>
      <c r="F17" s="690"/>
    </row>
    <row r="18" spans="1:7" ht="38.25" customHeight="1" x14ac:dyDescent="0.25">
      <c r="A18" s="680" t="s">
        <v>1014</v>
      </c>
      <c r="B18" s="693"/>
      <c r="C18" s="693"/>
      <c r="D18" s="693"/>
      <c r="E18" s="684">
        <f>E19+E20</f>
        <v>0</v>
      </c>
      <c r="F18" s="684">
        <f t="shared" si="0"/>
        <v>0</v>
      </c>
    </row>
    <row r="19" spans="1:7" x14ac:dyDescent="0.25">
      <c r="A19" s="685" t="s">
        <v>77</v>
      </c>
      <c r="B19" s="693"/>
      <c r="C19" s="693"/>
      <c r="D19" s="693"/>
      <c r="E19" s="695"/>
      <c r="F19" s="684">
        <f t="shared" si="0"/>
        <v>0</v>
      </c>
    </row>
    <row r="20" spans="1:7" x14ac:dyDescent="0.25">
      <c r="A20" s="685" t="s">
        <v>78</v>
      </c>
      <c r="B20" s="693"/>
      <c r="C20" s="693"/>
      <c r="D20" s="693"/>
      <c r="E20" s="695"/>
      <c r="F20" s="684">
        <f t="shared" si="0"/>
        <v>0</v>
      </c>
    </row>
    <row r="21" spans="1:7" x14ac:dyDescent="0.25">
      <c r="A21" s="685"/>
      <c r="B21" s="696"/>
      <c r="C21" s="696"/>
      <c r="D21" s="696"/>
      <c r="E21" s="697"/>
      <c r="F21" s="697"/>
    </row>
    <row r="22" spans="1:7" ht="28.5" customHeight="1" x14ac:dyDescent="0.25">
      <c r="A22" s="705" t="s">
        <v>938</v>
      </c>
      <c r="B22" s="681">
        <f>B6</f>
        <v>59031086.509999998</v>
      </c>
      <c r="C22" s="681">
        <f>C11</f>
        <v>31046539.640000001</v>
      </c>
      <c r="D22" s="681">
        <f>D11</f>
        <v>1533960.42</v>
      </c>
      <c r="E22" s="684">
        <f>E18</f>
        <v>0</v>
      </c>
      <c r="F22" s="684">
        <f t="shared" si="0"/>
        <v>91611586.570000008</v>
      </c>
      <c r="G22" t="str">
        <f>IF((F22-'ETCA-I-01'!G48)&gt;0.99,"ERROR: DEBERÁ SER IGUAL QUE TOTAL HACIENDA PÚBLICA/PATRIMONIO DEL FORMATO ETCA-I-01","")</f>
        <v/>
      </c>
    </row>
    <row r="23" spans="1:7" x14ac:dyDescent="0.25">
      <c r="A23" s="680"/>
      <c r="B23" s="689"/>
      <c r="C23" s="689"/>
      <c r="D23" s="689"/>
      <c r="E23" s="690"/>
      <c r="F23" s="690"/>
    </row>
    <row r="24" spans="1:7" ht="22.5" x14ac:dyDescent="0.25">
      <c r="A24" s="680" t="s">
        <v>960</v>
      </c>
      <c r="B24" s="681">
        <f>B25+B26+B27</f>
        <v>0</v>
      </c>
      <c r="C24" s="691"/>
      <c r="D24" s="691"/>
      <c r="E24" s="692"/>
      <c r="F24" s="684">
        <f t="shared" si="0"/>
        <v>0</v>
      </c>
    </row>
    <row r="25" spans="1:7" x14ac:dyDescent="0.25">
      <c r="A25" s="685" t="s">
        <v>67</v>
      </c>
      <c r="B25" s="686"/>
      <c r="C25" s="693"/>
      <c r="D25" s="693"/>
      <c r="E25" s="694"/>
      <c r="F25" s="684">
        <f t="shared" si="0"/>
        <v>0</v>
      </c>
    </row>
    <row r="26" spans="1:7" x14ac:dyDescent="0.25">
      <c r="A26" s="685" t="s">
        <v>68</v>
      </c>
      <c r="B26" s="686"/>
      <c r="C26" s="693"/>
      <c r="D26" s="693"/>
      <c r="E26" s="694"/>
      <c r="F26" s="684">
        <f t="shared" si="0"/>
        <v>0</v>
      </c>
    </row>
    <row r="27" spans="1:7" x14ac:dyDescent="0.25">
      <c r="A27" s="685" t="s">
        <v>69</v>
      </c>
      <c r="B27" s="686"/>
      <c r="C27" s="693"/>
      <c r="D27" s="693"/>
      <c r="E27" s="694"/>
      <c r="F27" s="684">
        <f t="shared" si="0"/>
        <v>0</v>
      </c>
    </row>
    <row r="28" spans="1:7" x14ac:dyDescent="0.25">
      <c r="A28" s="680"/>
      <c r="B28" s="689"/>
      <c r="C28" s="689"/>
      <c r="D28" s="689"/>
      <c r="E28" s="690"/>
      <c r="F28" s="690"/>
    </row>
    <row r="29" spans="1:7" ht="22.5" x14ac:dyDescent="0.25">
      <c r="A29" s="680" t="s">
        <v>961</v>
      </c>
      <c r="B29" s="691"/>
      <c r="C29" s="681">
        <f>C31</f>
        <v>-4197715.57</v>
      </c>
      <c r="D29" s="681">
        <f>D30+D31+D32+D33+D34</f>
        <v>4401600.87</v>
      </c>
      <c r="E29" s="692"/>
      <c r="F29" s="684">
        <f t="shared" si="0"/>
        <v>203885.29999999981</v>
      </c>
    </row>
    <row r="30" spans="1:7" x14ac:dyDescent="0.25">
      <c r="A30" s="685" t="s">
        <v>237</v>
      </c>
      <c r="B30" s="693"/>
      <c r="C30" s="693"/>
      <c r="D30" s="686">
        <v>5935561.29</v>
      </c>
      <c r="E30" s="694"/>
      <c r="F30" s="684">
        <f t="shared" si="0"/>
        <v>5935561.29</v>
      </c>
    </row>
    <row r="31" spans="1:7" x14ac:dyDescent="0.25">
      <c r="A31" s="685" t="s">
        <v>72</v>
      </c>
      <c r="B31" s="693"/>
      <c r="C31" s="686">
        <v>-4197715.57</v>
      </c>
      <c r="D31" s="686">
        <v>-1533960.42</v>
      </c>
      <c r="E31" s="694"/>
      <c r="F31" s="684">
        <f t="shared" si="0"/>
        <v>-5731675.9900000002</v>
      </c>
    </row>
    <row r="32" spans="1:7" x14ac:dyDescent="0.25">
      <c r="A32" s="685" t="s">
        <v>73</v>
      </c>
      <c r="B32" s="693"/>
      <c r="C32" s="693"/>
      <c r="D32" s="686"/>
      <c r="E32" s="694"/>
      <c r="F32" s="684">
        <f t="shared" si="0"/>
        <v>0</v>
      </c>
    </row>
    <row r="33" spans="1:7" x14ac:dyDescent="0.25">
      <c r="A33" s="685" t="s">
        <v>74</v>
      </c>
      <c r="B33" s="693"/>
      <c r="C33" s="693"/>
      <c r="D33" s="686"/>
      <c r="E33" s="694"/>
      <c r="F33" s="684">
        <f t="shared" si="0"/>
        <v>0</v>
      </c>
    </row>
    <row r="34" spans="1:7" x14ac:dyDescent="0.25">
      <c r="A34" s="685" t="s">
        <v>75</v>
      </c>
      <c r="B34" s="691"/>
      <c r="C34" s="691"/>
      <c r="D34" s="686"/>
      <c r="E34" s="692"/>
      <c r="F34" s="684">
        <f t="shared" si="0"/>
        <v>0</v>
      </c>
    </row>
    <row r="35" spans="1:7" x14ac:dyDescent="0.25">
      <c r="A35" s="685"/>
      <c r="B35" s="696"/>
      <c r="C35" s="696"/>
      <c r="D35" s="696"/>
      <c r="E35" s="697"/>
      <c r="F35" s="697"/>
    </row>
    <row r="36" spans="1:7" ht="33.75" x14ac:dyDescent="0.25">
      <c r="A36" s="680" t="s">
        <v>963</v>
      </c>
      <c r="B36" s="693"/>
      <c r="C36" s="693"/>
      <c r="D36" s="693"/>
      <c r="E36" s="684">
        <f>E37+E38</f>
        <v>0</v>
      </c>
      <c r="F36" s="684">
        <f t="shared" si="0"/>
        <v>0</v>
      </c>
    </row>
    <row r="37" spans="1:7" x14ac:dyDescent="0.25">
      <c r="A37" s="685" t="s">
        <v>77</v>
      </c>
      <c r="B37" s="693"/>
      <c r="C37" s="693"/>
      <c r="D37" s="693"/>
      <c r="E37" s="695"/>
      <c r="F37" s="684">
        <f t="shared" si="0"/>
        <v>0</v>
      </c>
    </row>
    <row r="38" spans="1:7" x14ac:dyDescent="0.25">
      <c r="A38" s="685" t="s">
        <v>78</v>
      </c>
      <c r="B38" s="691"/>
      <c r="C38" s="691"/>
      <c r="D38" s="691"/>
      <c r="E38" s="695"/>
      <c r="F38" s="684">
        <f t="shared" si="0"/>
        <v>0</v>
      </c>
    </row>
    <row r="39" spans="1:7" ht="15.75" thickBot="1" x14ac:dyDescent="0.3">
      <c r="A39" s="698"/>
      <c r="B39" s="699"/>
      <c r="C39" s="699"/>
      <c r="D39" s="699"/>
      <c r="E39" s="700"/>
      <c r="F39" s="700"/>
    </row>
    <row r="40" spans="1:7" ht="20.25" customHeight="1" thickBot="1" x14ac:dyDescent="0.3">
      <c r="A40" s="704" t="s">
        <v>962</v>
      </c>
      <c r="B40" s="701">
        <f>B22+B24</f>
        <v>59031086.509999998</v>
      </c>
      <c r="C40" s="701">
        <f>C22+C29</f>
        <v>26848824.07</v>
      </c>
      <c r="D40" s="701">
        <f>D22+D29</f>
        <v>5935561.29</v>
      </c>
      <c r="E40" s="702">
        <f>E22+E36</f>
        <v>0</v>
      </c>
      <c r="F40" s="702">
        <f t="shared" si="0"/>
        <v>91815471.870000005</v>
      </c>
      <c r="G40" t="str">
        <f>IF((F40-'ETCA-I-01'!F48)&gt;0.99,"ERROR: DEBERÁ SER IGUAL QUE TOTAL HACIENDA PÚBLICA/PATRIMONIO DEL FORMATO ETCA-I-01","")</f>
        <v/>
      </c>
    </row>
    <row r="41" spans="1:7" x14ac:dyDescent="0.25">
      <c r="A41" s="703"/>
    </row>
  </sheetData>
  <sheetProtection formatColumns="0" formatRows="0"/>
  <mergeCells count="3">
    <mergeCell ref="A1:F1"/>
    <mergeCell ref="A2:F2"/>
    <mergeCell ref="A3:F3"/>
  </mergeCells>
  <pageMargins left="0.7" right="0.7" top="0.75" bottom="0.75" header="0.3" footer="0.3"/>
  <pageSetup scale="7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67"/>
  <sheetViews>
    <sheetView view="pageBreakPreview" zoomScale="90" zoomScaleNormal="100" zoomScaleSheetLayoutView="90" workbookViewId="0">
      <selection activeCell="A54" sqref="A54"/>
    </sheetView>
  </sheetViews>
  <sheetFormatPr baseColWidth="10" defaultColWidth="11.28515625" defaultRowHeight="16.5" x14ac:dyDescent="0.3"/>
  <cols>
    <col min="1" max="1" width="80.85546875" style="110" bestFit="1" customWidth="1"/>
    <col min="2" max="3" width="17" style="110" customWidth="1"/>
    <col min="4" max="16384" width="11.28515625" style="110"/>
  </cols>
  <sheetData>
    <row r="1" spans="1:4" x14ac:dyDescent="0.3">
      <c r="A1" s="1134" t="str">
        <f>'ETCA-I-01'!A1:G1</f>
        <v>INSTITUTO DE CAPACITACIÓN PARA EL TRABAJO DEL ESTADO DE SONORA</v>
      </c>
      <c r="B1" s="1134"/>
      <c r="C1" s="1134"/>
    </row>
    <row r="2" spans="1:4" s="93" customFormat="1" ht="15.75" x14ac:dyDescent="0.25">
      <c r="A2" s="1123" t="s">
        <v>3</v>
      </c>
      <c r="B2" s="1123"/>
      <c r="C2" s="1123"/>
    </row>
    <row r="3" spans="1:4" s="93" customFormat="1" ht="17.25" thickBot="1" x14ac:dyDescent="0.3">
      <c r="A3" s="1149" t="str">
        <f>'ETCA-I-03'!A3:D3</f>
        <v>Del 01 de Enero al 30 de Septiembre de 2020</v>
      </c>
      <c r="B3" s="1149"/>
      <c r="C3" s="1149"/>
    </row>
    <row r="4" spans="1:4" ht="30" customHeight="1" thickBot="1" x14ac:dyDescent="0.35">
      <c r="A4" s="112"/>
      <c r="B4" s="113" t="s">
        <v>245</v>
      </c>
      <c r="C4" s="114" t="s">
        <v>246</v>
      </c>
    </row>
    <row r="5" spans="1:4" ht="17.25" thickTop="1" x14ac:dyDescent="0.3">
      <c r="A5" s="523" t="s">
        <v>247</v>
      </c>
      <c r="B5" s="524">
        <f>B6+B15</f>
        <v>8223675.5299999993</v>
      </c>
      <c r="C5" s="525">
        <f>C6+C15</f>
        <v>201299.67</v>
      </c>
    </row>
    <row r="6" spans="1:4" x14ac:dyDescent="0.3">
      <c r="A6" s="526" t="s">
        <v>25</v>
      </c>
      <c r="B6" s="527">
        <f>SUM(B7:B13)</f>
        <v>460167.13</v>
      </c>
      <c r="C6" s="528">
        <f>SUM(C7:C13)</f>
        <v>190483.85</v>
      </c>
    </row>
    <row r="7" spans="1:4" s="111" customFormat="1" ht="13.5" x14ac:dyDescent="0.25">
      <c r="A7" s="529" t="s">
        <v>27</v>
      </c>
      <c r="B7" s="530">
        <v>446137.65</v>
      </c>
      <c r="C7" s="531"/>
      <c r="D7" s="425"/>
    </row>
    <row r="8" spans="1:4" s="111" customFormat="1" ht="13.5" x14ac:dyDescent="0.25">
      <c r="A8" s="529" t="s">
        <v>29</v>
      </c>
      <c r="B8" s="530"/>
      <c r="C8" s="531">
        <v>190483.85</v>
      </c>
    </row>
    <row r="9" spans="1:4" s="111" customFormat="1" ht="13.5" x14ac:dyDescent="0.25">
      <c r="A9" s="529" t="s">
        <v>31</v>
      </c>
      <c r="B9" s="530">
        <v>14029.48</v>
      </c>
      <c r="C9" s="531"/>
    </row>
    <row r="10" spans="1:4" s="111" customFormat="1" ht="13.5" x14ac:dyDescent="0.25">
      <c r="A10" s="529" t="s">
        <v>248</v>
      </c>
      <c r="B10" s="530"/>
      <c r="C10" s="531"/>
    </row>
    <row r="11" spans="1:4" s="111" customFormat="1" ht="13.5" x14ac:dyDescent="0.25">
      <c r="A11" s="529" t="s">
        <v>35</v>
      </c>
      <c r="B11" s="530"/>
      <c r="C11" s="531"/>
    </row>
    <row r="12" spans="1:4" s="111" customFormat="1" ht="13.5" x14ac:dyDescent="0.25">
      <c r="A12" s="529" t="s">
        <v>37</v>
      </c>
      <c r="B12" s="530"/>
      <c r="C12" s="531"/>
    </row>
    <row r="13" spans="1:4" s="111" customFormat="1" ht="13.5" x14ac:dyDescent="0.25">
      <c r="A13" s="529" t="s">
        <v>39</v>
      </c>
      <c r="B13" s="530"/>
      <c r="C13" s="531"/>
    </row>
    <row r="14" spans="1:4" ht="5.25" customHeight="1" x14ac:dyDescent="0.3">
      <c r="A14" s="523"/>
      <c r="B14" s="532"/>
      <c r="C14" s="533"/>
    </row>
    <row r="15" spans="1:4" x14ac:dyDescent="0.3">
      <c r="A15" s="526" t="s">
        <v>44</v>
      </c>
      <c r="B15" s="527">
        <f>SUM(B16:B24)</f>
        <v>7763508.3999999994</v>
      </c>
      <c r="C15" s="528">
        <f>SUM(C16:C24)</f>
        <v>10815.82</v>
      </c>
    </row>
    <row r="16" spans="1:4" s="111" customFormat="1" ht="13.5" x14ac:dyDescent="0.25">
      <c r="A16" s="529" t="s">
        <v>46</v>
      </c>
      <c r="B16" s="530"/>
      <c r="C16" s="531"/>
    </row>
    <row r="17" spans="1:3" s="111" customFormat="1" ht="13.5" x14ac:dyDescent="0.25">
      <c r="A17" s="529" t="s">
        <v>48</v>
      </c>
      <c r="B17" s="530"/>
      <c r="C17" s="531"/>
    </row>
    <row r="18" spans="1:3" s="111" customFormat="1" ht="13.5" x14ac:dyDescent="0.25">
      <c r="A18" s="529" t="s">
        <v>50</v>
      </c>
      <c r="B18" s="530"/>
      <c r="C18" s="531"/>
    </row>
    <row r="19" spans="1:3" s="111" customFormat="1" ht="13.5" x14ac:dyDescent="0.25">
      <c r="A19" s="529" t="s">
        <v>52</v>
      </c>
      <c r="B19" s="530">
        <v>3537427.34</v>
      </c>
      <c r="C19" s="531"/>
    </row>
    <row r="20" spans="1:3" s="111" customFormat="1" ht="13.5" x14ac:dyDescent="0.25">
      <c r="A20" s="529" t="s">
        <v>54</v>
      </c>
      <c r="B20" s="530"/>
      <c r="C20" s="531"/>
    </row>
    <row r="21" spans="1:3" s="111" customFormat="1" ht="13.5" x14ac:dyDescent="0.25">
      <c r="A21" s="529" t="s">
        <v>56</v>
      </c>
      <c r="B21" s="530">
        <v>4226081.0599999996</v>
      </c>
      <c r="C21" s="531"/>
    </row>
    <row r="22" spans="1:3" s="111" customFormat="1" ht="13.5" x14ac:dyDescent="0.25">
      <c r="A22" s="529" t="s">
        <v>58</v>
      </c>
      <c r="B22" s="530"/>
      <c r="C22" s="531">
        <v>10815.82</v>
      </c>
    </row>
    <row r="23" spans="1:3" s="111" customFormat="1" ht="13.5" x14ac:dyDescent="0.25">
      <c r="A23" s="529" t="s">
        <v>59</v>
      </c>
      <c r="B23" s="530"/>
      <c r="C23" s="531"/>
    </row>
    <row r="24" spans="1:3" s="111" customFormat="1" ht="13.5" x14ac:dyDescent="0.25">
      <c r="A24" s="529" t="s">
        <v>60</v>
      </c>
      <c r="B24" s="530"/>
      <c r="C24" s="531"/>
    </row>
    <row r="25" spans="1:3" ht="6.75" customHeight="1" x14ac:dyDescent="0.3">
      <c r="A25" s="534"/>
      <c r="B25" s="532"/>
      <c r="C25" s="533"/>
    </row>
    <row r="26" spans="1:3" x14ac:dyDescent="0.3">
      <c r="A26" s="523" t="s">
        <v>249</v>
      </c>
      <c r="B26" s="524">
        <f>B27+B37</f>
        <v>0</v>
      </c>
      <c r="C26" s="525">
        <f>C27+C37</f>
        <v>8226261.1600000001</v>
      </c>
    </row>
    <row r="27" spans="1:3" x14ac:dyDescent="0.3">
      <c r="A27" s="526" t="s">
        <v>26</v>
      </c>
      <c r="B27" s="527">
        <f>SUM(B28:B35)</f>
        <v>0</v>
      </c>
      <c r="C27" s="528">
        <f>SUM(C28:C35)</f>
        <v>8226261.1600000001</v>
      </c>
    </row>
    <row r="28" spans="1:3" s="111" customFormat="1" ht="13.5" x14ac:dyDescent="0.25">
      <c r="A28" s="529" t="s">
        <v>28</v>
      </c>
      <c r="B28" s="530"/>
      <c r="C28" s="531">
        <v>8226261.1600000001</v>
      </c>
    </row>
    <row r="29" spans="1:3" s="111" customFormat="1" ht="13.5" x14ac:dyDescent="0.25">
      <c r="A29" s="529" t="s">
        <v>30</v>
      </c>
      <c r="B29" s="530"/>
      <c r="C29" s="531"/>
    </row>
    <row r="30" spans="1:3" s="111" customFormat="1" ht="13.5" x14ac:dyDescent="0.25">
      <c r="A30" s="529" t="s">
        <v>32</v>
      </c>
      <c r="B30" s="530"/>
      <c r="C30" s="531"/>
    </row>
    <row r="31" spans="1:3" s="111" customFormat="1" ht="13.5" x14ac:dyDescent="0.25">
      <c r="A31" s="529" t="s">
        <v>34</v>
      </c>
      <c r="B31" s="530"/>
      <c r="C31" s="531"/>
    </row>
    <row r="32" spans="1:3" s="111" customFormat="1" ht="13.5" x14ac:dyDescent="0.25">
      <c r="A32" s="529" t="s">
        <v>36</v>
      </c>
      <c r="B32" s="530"/>
      <c r="C32" s="531"/>
    </row>
    <row r="33" spans="1:3" s="111" customFormat="1" ht="13.5" x14ac:dyDescent="0.25">
      <c r="A33" s="529" t="s">
        <v>38</v>
      </c>
      <c r="B33" s="530"/>
      <c r="C33" s="531"/>
    </row>
    <row r="34" spans="1:3" s="111" customFormat="1" ht="13.5" x14ac:dyDescent="0.25">
      <c r="A34" s="529" t="s">
        <v>40</v>
      </c>
      <c r="B34" s="530"/>
      <c r="C34" s="531"/>
    </row>
    <row r="35" spans="1:3" s="111" customFormat="1" ht="13.5" x14ac:dyDescent="0.25">
      <c r="A35" s="529" t="s">
        <v>41</v>
      </c>
      <c r="B35" s="530"/>
      <c r="C35" s="531"/>
    </row>
    <row r="36" spans="1:3" ht="6" customHeight="1" x14ac:dyDescent="0.3">
      <c r="A36" s="523"/>
      <c r="B36" s="535"/>
      <c r="C36" s="536"/>
    </row>
    <row r="37" spans="1:3" x14ac:dyDescent="0.3">
      <c r="A37" s="526" t="s">
        <v>45</v>
      </c>
      <c r="B37" s="527">
        <f>SUM(B38:B43)</f>
        <v>0</v>
      </c>
      <c r="C37" s="528">
        <f>SUM(C38:C43)</f>
        <v>0</v>
      </c>
    </row>
    <row r="38" spans="1:3" s="111" customFormat="1" ht="13.5" x14ac:dyDescent="0.25">
      <c r="A38" s="529" t="s">
        <v>47</v>
      </c>
      <c r="B38" s="530"/>
      <c r="C38" s="531"/>
    </row>
    <row r="39" spans="1:3" s="111" customFormat="1" ht="13.5" x14ac:dyDescent="0.25">
      <c r="A39" s="529" t="s">
        <v>49</v>
      </c>
      <c r="B39" s="530"/>
      <c r="C39" s="531"/>
    </row>
    <row r="40" spans="1:3" s="111" customFormat="1" ht="13.5" x14ac:dyDescent="0.25">
      <c r="A40" s="529" t="s">
        <v>51</v>
      </c>
      <c r="B40" s="530"/>
      <c r="C40" s="531"/>
    </row>
    <row r="41" spans="1:3" s="111" customFormat="1" ht="13.5" x14ac:dyDescent="0.25">
      <c r="A41" s="529" t="s">
        <v>53</v>
      </c>
      <c r="B41" s="530"/>
      <c r="C41" s="531"/>
    </row>
    <row r="42" spans="1:3" s="111" customFormat="1" ht="13.5" x14ac:dyDescent="0.25">
      <c r="A42" s="529" t="s">
        <v>55</v>
      </c>
      <c r="B42" s="530"/>
      <c r="C42" s="531"/>
    </row>
    <row r="43" spans="1:3" s="111" customFormat="1" ht="13.5" x14ac:dyDescent="0.25">
      <c r="A43" s="529" t="s">
        <v>57</v>
      </c>
      <c r="B43" s="530"/>
      <c r="C43" s="531"/>
    </row>
    <row r="44" spans="1:3" x14ac:dyDescent="0.3">
      <c r="A44" s="537"/>
      <c r="B44" s="532"/>
      <c r="C44" s="533"/>
    </row>
    <row r="45" spans="1:3" x14ac:dyDescent="0.3">
      <c r="A45" s="523" t="s">
        <v>250</v>
      </c>
      <c r="B45" s="524">
        <f>B46+B51</f>
        <v>4401600.87</v>
      </c>
      <c r="C45" s="525">
        <f>C46+C51</f>
        <v>4197715.57</v>
      </c>
    </row>
    <row r="46" spans="1:3" x14ac:dyDescent="0.3">
      <c r="A46" s="526" t="s">
        <v>66</v>
      </c>
      <c r="B46" s="527">
        <f>SUM(B47:B49)</f>
        <v>0</v>
      </c>
      <c r="C46" s="528">
        <f>SUM(C47:C49)</f>
        <v>0</v>
      </c>
    </row>
    <row r="47" spans="1:3" s="111" customFormat="1" ht="13.5" x14ac:dyDescent="0.25">
      <c r="A47" s="529" t="s">
        <v>67</v>
      </c>
      <c r="B47" s="530"/>
      <c r="C47" s="531"/>
    </row>
    <row r="48" spans="1:3" s="111" customFormat="1" ht="13.5" x14ac:dyDescent="0.25">
      <c r="A48" s="529" t="s">
        <v>68</v>
      </c>
      <c r="B48" s="530"/>
      <c r="C48" s="531"/>
    </row>
    <row r="49" spans="1:3" s="111" customFormat="1" ht="13.5" x14ac:dyDescent="0.25">
      <c r="A49" s="529" t="s">
        <v>69</v>
      </c>
      <c r="B49" s="530"/>
      <c r="C49" s="531"/>
    </row>
    <row r="50" spans="1:3" ht="6" customHeight="1" x14ac:dyDescent="0.3">
      <c r="A50" s="526"/>
      <c r="B50" s="535"/>
      <c r="C50" s="536"/>
    </row>
    <row r="51" spans="1:3" ht="15.75" customHeight="1" x14ac:dyDescent="0.3">
      <c r="A51" s="526" t="s">
        <v>70</v>
      </c>
      <c r="B51" s="527">
        <f>SUM(B52:B56)</f>
        <v>4401600.87</v>
      </c>
      <c r="C51" s="528">
        <f>SUM(C52:C56)</f>
        <v>4197715.57</v>
      </c>
    </row>
    <row r="52" spans="1:3" s="111" customFormat="1" ht="13.5" x14ac:dyDescent="0.25">
      <c r="A52" s="529" t="s">
        <v>71</v>
      </c>
      <c r="B52" s="530">
        <v>4401600.87</v>
      </c>
      <c r="C52" s="531"/>
    </row>
    <row r="53" spans="1:3" s="111" customFormat="1" ht="13.5" x14ac:dyDescent="0.25">
      <c r="A53" s="529" t="s">
        <v>72</v>
      </c>
      <c r="B53" s="530"/>
      <c r="C53" s="531">
        <v>4197715.57</v>
      </c>
    </row>
    <row r="54" spans="1:3" s="111" customFormat="1" ht="13.5" x14ac:dyDescent="0.25">
      <c r="A54" s="529" t="s">
        <v>73</v>
      </c>
      <c r="B54" s="530"/>
      <c r="C54" s="531"/>
    </row>
    <row r="55" spans="1:3" s="111" customFormat="1" ht="13.5" x14ac:dyDescent="0.25">
      <c r="A55" s="529" t="s">
        <v>74</v>
      </c>
      <c r="B55" s="530"/>
      <c r="C55" s="531"/>
    </row>
    <row r="56" spans="1:3" s="111" customFormat="1" ht="13.5" x14ac:dyDescent="0.25">
      <c r="A56" s="529" t="s">
        <v>75</v>
      </c>
      <c r="B56" s="530"/>
      <c r="C56" s="531"/>
    </row>
    <row r="57" spans="1:3" ht="7.5" customHeight="1" x14ac:dyDescent="0.3">
      <c r="A57" s="526"/>
      <c r="B57" s="532"/>
      <c r="C57" s="533"/>
    </row>
    <row r="58" spans="1:3" x14ac:dyDescent="0.3">
      <c r="A58" s="526" t="s">
        <v>251</v>
      </c>
      <c r="B58" s="527">
        <f>SUM(B59:B60)</f>
        <v>0</v>
      </c>
      <c r="C58" s="528">
        <f>SUM(C59:C60)</f>
        <v>0</v>
      </c>
    </row>
    <row r="59" spans="1:3" s="111" customFormat="1" ht="13.5" x14ac:dyDescent="0.25">
      <c r="A59" s="529" t="s">
        <v>77</v>
      </c>
      <c r="B59" s="530"/>
      <c r="C59" s="531"/>
    </row>
    <row r="60" spans="1:3" s="111" customFormat="1" ht="14.25" thickBot="1" x14ac:dyDescent="0.3">
      <c r="A60" s="538" t="s">
        <v>78</v>
      </c>
      <c r="B60" s="539"/>
      <c r="C60" s="540"/>
    </row>
    <row r="61" spans="1:3" s="111" customFormat="1" ht="13.5" x14ac:dyDescent="0.25">
      <c r="A61" s="424" t="s">
        <v>238</v>
      </c>
      <c r="B61" s="530"/>
      <c r="C61" s="530"/>
    </row>
    <row r="62" spans="1:3" s="111" customFormat="1" ht="13.5" x14ac:dyDescent="0.25">
      <c r="A62" s="424"/>
      <c r="B62" s="530"/>
      <c r="C62" s="530"/>
    </row>
    <row r="63" spans="1:3" s="111" customFormat="1" ht="13.5" x14ac:dyDescent="0.25">
      <c r="A63" s="424"/>
      <c r="B63" s="530"/>
      <c r="C63" s="530"/>
    </row>
    <row r="64" spans="1:3" s="111" customFormat="1" ht="13.5" x14ac:dyDescent="0.25">
      <c r="A64" s="541"/>
      <c r="B64" s="530"/>
      <c r="C64" s="530"/>
    </row>
    <row r="65" spans="1:3" s="111" customFormat="1" ht="13.5" x14ac:dyDescent="0.25">
      <c r="A65" s="541" t="s">
        <v>239</v>
      </c>
      <c r="B65" s="530"/>
      <c r="C65" s="530"/>
    </row>
    <row r="66" spans="1:3" s="111" customFormat="1" ht="13.5" x14ac:dyDescent="0.25">
      <c r="A66" s="541" t="s">
        <v>239</v>
      </c>
      <c r="B66" s="530"/>
      <c r="C66" s="530"/>
    </row>
    <row r="67" spans="1:3" x14ac:dyDescent="0.3">
      <c r="A67" s="424" t="s">
        <v>239</v>
      </c>
      <c r="B67" s="542"/>
      <c r="C67" s="542"/>
    </row>
  </sheetData>
  <sheetProtection password="C115" sheet="1" formatColumns="0" formatRows="0"/>
  <mergeCells count="3">
    <mergeCell ref="A1:C1"/>
    <mergeCell ref="A2:C2"/>
    <mergeCell ref="A3:C3"/>
  </mergeCells>
  <pageMargins left="0.70866141732283472" right="0.70866141732283472" top="0.74803149606299213" bottom="0.74803149606299213" header="0.31496062992125984" footer="0.31496062992125984"/>
  <pageSetup scale="71" orientation="portrait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  <pageSetUpPr fitToPage="1"/>
  </sheetPr>
  <dimension ref="A1:E70"/>
  <sheetViews>
    <sheetView view="pageBreakPreview" topLeftCell="A40" zoomScale="140" zoomScaleNormal="100" zoomScaleSheetLayoutView="140" workbookViewId="0">
      <selection activeCell="B67" sqref="B67"/>
    </sheetView>
  </sheetViews>
  <sheetFormatPr baseColWidth="10" defaultColWidth="11.28515625" defaultRowHeight="16.5" x14ac:dyDescent="0.3"/>
  <cols>
    <col min="1" max="1" width="1.5703125" style="39" customWidth="1"/>
    <col min="2" max="2" width="70.85546875" style="39" customWidth="1"/>
    <col min="3" max="4" width="12.7109375" style="39" customWidth="1"/>
    <col min="5" max="16384" width="11.28515625" style="39"/>
  </cols>
  <sheetData>
    <row r="1" spans="1:4" x14ac:dyDescent="0.3">
      <c r="A1" s="1134" t="str">
        <f>'ETCA-I-01'!A1</f>
        <v>INSTITUTO DE CAPACITACIÓN PARA EL TRABAJO DEL ESTADO DE SONORA</v>
      </c>
      <c r="B1" s="1134"/>
      <c r="C1" s="1134"/>
      <c r="D1" s="1134"/>
    </row>
    <row r="2" spans="1:4" x14ac:dyDescent="0.3">
      <c r="A2" s="1123" t="s">
        <v>4</v>
      </c>
      <c r="B2" s="1123"/>
      <c r="C2" s="1123"/>
      <c r="D2" s="1123"/>
    </row>
    <row r="3" spans="1:4" x14ac:dyDescent="0.3">
      <c r="A3" s="1149" t="str">
        <f>'ETCA-I-01'!A3:G3</f>
        <v>Al 30 de Septiembre de 2020</v>
      </c>
      <c r="B3" s="1149"/>
      <c r="C3" s="1149"/>
      <c r="D3" s="1149"/>
    </row>
    <row r="4" spans="1:4" ht="17.25" thickBot="1" x14ac:dyDescent="0.35">
      <c r="A4" s="1152" t="s">
        <v>945</v>
      </c>
      <c r="B4" s="1152"/>
      <c r="C4" s="40"/>
      <c r="D4" s="38"/>
    </row>
    <row r="5" spans="1:4" ht="23.25" customHeight="1" thickBot="1" x14ac:dyDescent="0.35">
      <c r="A5" s="1153" t="s">
        <v>241</v>
      </c>
      <c r="B5" s="1154"/>
      <c r="C5" s="149">
        <v>2020</v>
      </c>
      <c r="D5" s="150">
        <v>2019</v>
      </c>
    </row>
    <row r="6" spans="1:4" s="116" customFormat="1" ht="12" customHeight="1" thickTop="1" x14ac:dyDescent="0.25">
      <c r="A6" s="1150" t="s">
        <v>252</v>
      </c>
      <c r="B6" s="1151"/>
      <c r="C6" s="1151"/>
      <c r="D6" s="115"/>
    </row>
    <row r="7" spans="1:4" s="116" customFormat="1" ht="12.75" customHeight="1" x14ac:dyDescent="0.25">
      <c r="A7" s="117"/>
      <c r="B7" s="118" t="s">
        <v>245</v>
      </c>
      <c r="C7" s="133">
        <f>SUM(C8:C17)</f>
        <v>104786402.65000001</v>
      </c>
      <c r="D7" s="134">
        <f>SUM(D8:D17)</f>
        <v>91912964.209999993</v>
      </c>
    </row>
    <row r="8" spans="1:4" s="120" customFormat="1" ht="11.1" customHeight="1" x14ac:dyDescent="0.25">
      <c r="A8" s="119"/>
      <c r="B8" s="131" t="s">
        <v>193</v>
      </c>
      <c r="C8" s="135"/>
      <c r="D8" s="136"/>
    </row>
    <row r="9" spans="1:4" s="120" customFormat="1" ht="11.1" customHeight="1" x14ac:dyDescent="0.25">
      <c r="A9" s="119"/>
      <c r="B9" s="131" t="s">
        <v>194</v>
      </c>
      <c r="C9" s="135"/>
      <c r="D9" s="136"/>
    </row>
    <row r="10" spans="1:4" s="120" customFormat="1" ht="11.1" customHeight="1" x14ac:dyDescent="0.25">
      <c r="A10" s="119"/>
      <c r="B10" s="131" t="s">
        <v>253</v>
      </c>
      <c r="C10" s="135"/>
      <c r="D10" s="136"/>
    </row>
    <row r="11" spans="1:4" s="120" customFormat="1" ht="11.1" customHeight="1" x14ac:dyDescent="0.25">
      <c r="A11" s="119"/>
      <c r="B11" s="131" t="s">
        <v>196</v>
      </c>
      <c r="C11" s="135"/>
      <c r="D11" s="136"/>
    </row>
    <row r="12" spans="1:4" s="120" customFormat="1" ht="11.1" customHeight="1" x14ac:dyDescent="0.25">
      <c r="A12" s="119"/>
      <c r="B12" s="131" t="s">
        <v>366</v>
      </c>
      <c r="C12" s="135"/>
      <c r="D12" s="136"/>
    </row>
    <row r="13" spans="1:4" s="120" customFormat="1" ht="11.1" customHeight="1" x14ac:dyDescent="0.25">
      <c r="A13" s="119"/>
      <c r="B13" s="131" t="s">
        <v>869</v>
      </c>
      <c r="C13" s="135"/>
      <c r="D13" s="136"/>
    </row>
    <row r="14" spans="1:4" s="120" customFormat="1" ht="11.1" customHeight="1" x14ac:dyDescent="0.25">
      <c r="A14" s="119"/>
      <c r="B14" s="131" t="s">
        <v>884</v>
      </c>
      <c r="C14" s="135">
        <v>8435057.7300000004</v>
      </c>
      <c r="D14" s="136">
        <v>12334744.41</v>
      </c>
    </row>
    <row r="15" spans="1:4" s="120" customFormat="1" ht="25.5" customHeight="1" x14ac:dyDescent="0.25">
      <c r="A15" s="119"/>
      <c r="B15" s="131" t="s">
        <v>871</v>
      </c>
      <c r="C15" s="135">
        <v>69333414.930000007</v>
      </c>
      <c r="D15" s="136"/>
    </row>
    <row r="16" spans="1:4" s="120" customFormat="1" ht="12" customHeight="1" x14ac:dyDescent="0.25">
      <c r="A16" s="119"/>
      <c r="B16" s="131" t="s">
        <v>880</v>
      </c>
      <c r="C16" s="135">
        <v>27017929.989999998</v>
      </c>
      <c r="D16" s="136">
        <v>79578219.799999997</v>
      </c>
    </row>
    <row r="17" spans="1:4" s="120" customFormat="1" ht="12" customHeight="1" x14ac:dyDescent="0.25">
      <c r="A17" s="119"/>
      <c r="B17" s="131" t="s">
        <v>254</v>
      </c>
      <c r="C17" s="135"/>
      <c r="D17" s="136"/>
    </row>
    <row r="18" spans="1:4" s="116" customFormat="1" ht="13.5" customHeight="1" x14ac:dyDescent="0.25">
      <c r="A18" s="117"/>
      <c r="B18" s="118" t="s">
        <v>246</v>
      </c>
      <c r="C18" s="133">
        <f>SUM(C19:C34)</f>
        <v>105132545.34</v>
      </c>
      <c r="D18" s="134">
        <f>SUM(D19:D34)</f>
        <v>108420806.73999999</v>
      </c>
    </row>
    <row r="19" spans="1:4" s="116" customFormat="1" ht="11.1" customHeight="1" x14ac:dyDescent="0.25">
      <c r="A19" s="117"/>
      <c r="B19" s="131" t="s">
        <v>207</v>
      </c>
      <c r="C19" s="135">
        <v>79975247.329999998</v>
      </c>
      <c r="D19" s="136">
        <v>77836981.030000001</v>
      </c>
    </row>
    <row r="20" spans="1:4" s="116" customFormat="1" ht="11.1" customHeight="1" x14ac:dyDescent="0.25">
      <c r="A20" s="117"/>
      <c r="B20" s="131" t="s">
        <v>208</v>
      </c>
      <c r="C20" s="135">
        <v>1608860.51</v>
      </c>
      <c r="D20" s="136">
        <v>1388417.91</v>
      </c>
    </row>
    <row r="21" spans="1:4" s="116" customFormat="1" ht="11.1" customHeight="1" x14ac:dyDescent="0.25">
      <c r="A21" s="117"/>
      <c r="B21" s="131" t="s">
        <v>209</v>
      </c>
      <c r="C21" s="135">
        <v>6728368.6299999999</v>
      </c>
      <c r="D21" s="136">
        <v>7140664.2800000003</v>
      </c>
    </row>
    <row r="22" spans="1:4" s="116" customFormat="1" ht="12.75" customHeight="1" x14ac:dyDescent="0.25">
      <c r="A22" s="117"/>
      <c r="B22" s="131" t="s">
        <v>210</v>
      </c>
      <c r="C22" s="135"/>
      <c r="D22" s="136"/>
    </row>
    <row r="23" spans="1:4" s="116" customFormat="1" ht="11.1" customHeight="1" x14ac:dyDescent="0.25">
      <c r="A23" s="117"/>
      <c r="B23" s="131" t="s">
        <v>255</v>
      </c>
      <c r="C23" s="135"/>
      <c r="D23" s="136"/>
    </row>
    <row r="24" spans="1:4" s="116" customFormat="1" ht="11.1" customHeight="1" x14ac:dyDescent="0.25">
      <c r="A24" s="117"/>
      <c r="B24" s="131" t="s">
        <v>256</v>
      </c>
      <c r="C24" s="135"/>
      <c r="D24" s="136"/>
    </row>
    <row r="25" spans="1:4" s="116" customFormat="1" ht="11.1" customHeight="1" x14ac:dyDescent="0.25">
      <c r="A25" s="117"/>
      <c r="B25" s="131" t="s">
        <v>213</v>
      </c>
      <c r="C25" s="135"/>
      <c r="D25" s="136"/>
    </row>
    <row r="26" spans="1:4" s="116" customFormat="1" ht="11.1" customHeight="1" x14ac:dyDescent="0.25">
      <c r="A26" s="117"/>
      <c r="B26" s="131" t="s">
        <v>214</v>
      </c>
      <c r="C26" s="135"/>
      <c r="D26" s="136"/>
    </row>
    <row r="27" spans="1:4" s="116" customFormat="1" ht="11.1" customHeight="1" x14ac:dyDescent="0.25">
      <c r="A27" s="117"/>
      <c r="B27" s="131" t="s">
        <v>215</v>
      </c>
      <c r="C27" s="135"/>
      <c r="D27" s="136"/>
    </row>
    <row r="28" spans="1:4" s="116" customFormat="1" ht="11.1" customHeight="1" x14ac:dyDescent="0.25">
      <c r="A28" s="117"/>
      <c r="B28" s="131" t="s">
        <v>216</v>
      </c>
      <c r="C28" s="135"/>
      <c r="D28" s="136"/>
    </row>
    <row r="29" spans="1:4" s="116" customFormat="1" ht="11.1" customHeight="1" x14ac:dyDescent="0.25">
      <c r="A29" s="117"/>
      <c r="B29" s="131" t="s">
        <v>217</v>
      </c>
      <c r="C29" s="135"/>
      <c r="D29" s="136"/>
    </row>
    <row r="30" spans="1:4" s="116" customFormat="1" ht="11.1" customHeight="1" x14ac:dyDescent="0.25">
      <c r="A30" s="117"/>
      <c r="B30" s="131" t="s">
        <v>218</v>
      </c>
      <c r="C30" s="135"/>
      <c r="D30" s="136"/>
    </row>
    <row r="31" spans="1:4" s="116" customFormat="1" ht="11.1" customHeight="1" x14ac:dyDescent="0.25">
      <c r="A31" s="117"/>
      <c r="B31" s="131" t="s">
        <v>257</v>
      </c>
      <c r="C31" s="135"/>
      <c r="D31" s="136"/>
    </row>
    <row r="32" spans="1:4" s="116" customFormat="1" ht="11.1" customHeight="1" x14ac:dyDescent="0.25">
      <c r="A32" s="117"/>
      <c r="B32" s="131" t="s">
        <v>67</v>
      </c>
      <c r="C32" s="135"/>
      <c r="D32" s="136"/>
    </row>
    <row r="33" spans="1:4" s="116" customFormat="1" ht="11.1" customHeight="1" x14ac:dyDescent="0.25">
      <c r="A33" s="117"/>
      <c r="B33" s="131" t="s">
        <v>221</v>
      </c>
      <c r="C33" s="135"/>
      <c r="D33" s="136"/>
    </row>
    <row r="34" spans="1:4" s="116" customFormat="1" ht="11.1" customHeight="1" x14ac:dyDescent="0.25">
      <c r="A34" s="117"/>
      <c r="B34" s="131" t="s">
        <v>258</v>
      </c>
      <c r="C34" s="135">
        <v>16820068.870000001</v>
      </c>
      <c r="D34" s="136">
        <v>22054743.52</v>
      </c>
    </row>
    <row r="35" spans="1:4" s="116" customFormat="1" ht="12" customHeight="1" x14ac:dyDescent="0.25">
      <c r="A35" s="121" t="s">
        <v>259</v>
      </c>
      <c r="B35" s="122"/>
      <c r="C35" s="137">
        <f>C7-C18</f>
        <v>-346142.68999999762</v>
      </c>
      <c r="D35" s="138">
        <f>D7-D18</f>
        <v>-16507842.530000001</v>
      </c>
    </row>
    <row r="36" spans="1:4" s="116" customFormat="1" ht="4.5" customHeight="1" x14ac:dyDescent="0.25">
      <c r="A36" s="123"/>
      <c r="B36" s="124"/>
      <c r="C36" s="139"/>
      <c r="D36" s="140"/>
    </row>
    <row r="37" spans="1:4" s="116" customFormat="1" ht="12.75" x14ac:dyDescent="0.25">
      <c r="A37" s="125" t="s">
        <v>260</v>
      </c>
      <c r="B37" s="118"/>
      <c r="C37" s="141"/>
      <c r="D37" s="142"/>
    </row>
    <row r="38" spans="1:4" s="116" customFormat="1" ht="10.5" customHeight="1" x14ac:dyDescent="0.25">
      <c r="A38" s="117"/>
      <c r="B38" s="118" t="s">
        <v>245</v>
      </c>
      <c r="C38" s="133">
        <f>SUM(C39:C41)</f>
        <v>0</v>
      </c>
      <c r="D38" s="134">
        <f>SUM(D39:D41)</f>
        <v>0</v>
      </c>
    </row>
    <row r="39" spans="1:4" s="116" customFormat="1" ht="11.1" customHeight="1" x14ac:dyDescent="0.25">
      <c r="A39" s="117"/>
      <c r="B39" s="132" t="s">
        <v>50</v>
      </c>
      <c r="C39" s="135"/>
      <c r="D39" s="136"/>
    </row>
    <row r="40" spans="1:4" s="116" customFormat="1" ht="11.1" customHeight="1" x14ac:dyDescent="0.25">
      <c r="A40" s="117"/>
      <c r="B40" s="132" t="s">
        <v>52</v>
      </c>
      <c r="C40" s="135"/>
      <c r="D40" s="136"/>
    </row>
    <row r="41" spans="1:4" s="116" customFormat="1" ht="11.1" customHeight="1" x14ac:dyDescent="0.25">
      <c r="A41" s="117"/>
      <c r="B41" s="132" t="s">
        <v>261</v>
      </c>
      <c r="C41" s="135"/>
      <c r="D41" s="136"/>
    </row>
    <row r="42" spans="1:4" s="116" customFormat="1" ht="10.5" customHeight="1" x14ac:dyDescent="0.25">
      <c r="A42" s="117"/>
      <c r="B42" s="118" t="s">
        <v>246</v>
      </c>
      <c r="C42" s="133">
        <f>SUM(C43:C45)</f>
        <v>99994.96</v>
      </c>
      <c r="D42" s="134">
        <f>SUM(D43:D45)</f>
        <v>89645.86</v>
      </c>
    </row>
    <row r="43" spans="1:4" s="116" customFormat="1" ht="11.1" customHeight="1" x14ac:dyDescent="0.25">
      <c r="A43" s="117"/>
      <c r="B43" s="132" t="s">
        <v>50</v>
      </c>
      <c r="C43" s="135"/>
      <c r="D43" s="136"/>
    </row>
    <row r="44" spans="1:4" s="116" customFormat="1" ht="11.1" customHeight="1" x14ac:dyDescent="0.25">
      <c r="A44" s="117"/>
      <c r="B44" s="132" t="s">
        <v>52</v>
      </c>
      <c r="C44" s="135">
        <v>99994.96</v>
      </c>
      <c r="D44" s="136">
        <v>89645.86</v>
      </c>
    </row>
    <row r="45" spans="1:4" s="116" customFormat="1" ht="11.1" customHeight="1" x14ac:dyDescent="0.25">
      <c r="A45" s="117"/>
      <c r="B45" s="132" t="s">
        <v>262</v>
      </c>
      <c r="C45" s="135"/>
      <c r="D45" s="136"/>
    </row>
    <row r="46" spans="1:4" s="116" customFormat="1" ht="12" customHeight="1" x14ac:dyDescent="0.25">
      <c r="A46" s="121" t="s">
        <v>263</v>
      </c>
      <c r="B46" s="122"/>
      <c r="C46" s="137">
        <f>C38-C42</f>
        <v>-99994.96</v>
      </c>
      <c r="D46" s="138">
        <f>D38-D42</f>
        <v>-89645.86</v>
      </c>
    </row>
    <row r="47" spans="1:4" s="116" customFormat="1" ht="2.25" customHeight="1" x14ac:dyDescent="0.25">
      <c r="A47" s="123"/>
      <c r="B47" s="124"/>
      <c r="C47" s="143"/>
      <c r="D47" s="144"/>
    </row>
    <row r="48" spans="1:4" s="116" customFormat="1" ht="12" customHeight="1" x14ac:dyDescent="0.25">
      <c r="A48" s="125" t="s">
        <v>264</v>
      </c>
      <c r="B48" s="118"/>
      <c r="C48" s="141"/>
      <c r="D48" s="142"/>
    </row>
    <row r="49" spans="1:5" s="116" customFormat="1" ht="12.75" x14ac:dyDescent="0.25">
      <c r="A49" s="117"/>
      <c r="B49" s="118" t="s">
        <v>245</v>
      </c>
      <c r="C49" s="133">
        <f>C50+C53</f>
        <v>0</v>
      </c>
      <c r="D49" s="133">
        <f>D50+D53</f>
        <v>0</v>
      </c>
    </row>
    <row r="50" spans="1:5" s="116" customFormat="1" ht="11.1" customHeight="1" x14ac:dyDescent="0.25">
      <c r="A50" s="117"/>
      <c r="B50" s="132" t="s">
        <v>265</v>
      </c>
      <c r="C50" s="135">
        <f>C51+C52</f>
        <v>0</v>
      </c>
      <c r="D50" s="135">
        <f>D51+D52</f>
        <v>0</v>
      </c>
    </row>
    <row r="51" spans="1:5" s="116" customFormat="1" ht="11.1" customHeight="1" x14ac:dyDescent="0.25">
      <c r="A51" s="117"/>
      <c r="B51" s="132" t="s">
        <v>888</v>
      </c>
      <c r="C51" s="135">
        <v>0</v>
      </c>
      <c r="D51" s="136">
        <v>0</v>
      </c>
    </row>
    <row r="52" spans="1:5" s="116" customFormat="1" ht="11.1" customHeight="1" x14ac:dyDescent="0.25">
      <c r="A52" s="117"/>
      <c r="B52" s="132" t="s">
        <v>889</v>
      </c>
      <c r="C52" s="135">
        <v>0</v>
      </c>
      <c r="D52" s="136">
        <v>0</v>
      </c>
    </row>
    <row r="53" spans="1:5" s="116" customFormat="1" ht="11.1" customHeight="1" x14ac:dyDescent="0.25">
      <c r="A53" s="117"/>
      <c r="B53" s="132" t="s">
        <v>266</v>
      </c>
      <c r="C53" s="135">
        <v>0</v>
      </c>
      <c r="D53" s="136">
        <v>0</v>
      </c>
    </row>
    <row r="54" spans="1:5" s="116" customFormat="1" ht="11.25" customHeight="1" x14ac:dyDescent="0.25">
      <c r="A54" s="117"/>
      <c r="B54" s="118" t="s">
        <v>246</v>
      </c>
      <c r="C54" s="133">
        <f>C55+C58</f>
        <v>0</v>
      </c>
      <c r="D54" s="133">
        <f>D55+D58</f>
        <v>0</v>
      </c>
    </row>
    <row r="55" spans="1:5" s="116" customFormat="1" ht="11.1" customHeight="1" x14ac:dyDescent="0.25">
      <c r="A55" s="117"/>
      <c r="B55" s="132" t="s">
        <v>267</v>
      </c>
      <c r="C55" s="135">
        <f>C56+C57</f>
        <v>0</v>
      </c>
      <c r="D55" s="135">
        <f>D56+D57</f>
        <v>0</v>
      </c>
    </row>
    <row r="56" spans="1:5" s="116" customFormat="1" ht="11.1" customHeight="1" x14ac:dyDescent="0.25">
      <c r="A56" s="117"/>
      <c r="B56" s="132" t="s">
        <v>888</v>
      </c>
      <c r="C56" s="135"/>
      <c r="D56" s="136"/>
    </row>
    <row r="57" spans="1:5" s="116" customFormat="1" ht="11.1" customHeight="1" x14ac:dyDescent="0.25">
      <c r="A57" s="117"/>
      <c r="B57" s="132" t="s">
        <v>889</v>
      </c>
      <c r="C57" s="135"/>
      <c r="D57" s="136"/>
    </row>
    <row r="58" spans="1:5" s="116" customFormat="1" ht="11.1" customHeight="1" x14ac:dyDescent="0.25">
      <c r="A58" s="117"/>
      <c r="B58" s="132" t="s">
        <v>268</v>
      </c>
      <c r="C58" s="135"/>
      <c r="D58" s="136"/>
    </row>
    <row r="59" spans="1:5" s="116" customFormat="1" ht="12" customHeight="1" x14ac:dyDescent="0.25">
      <c r="A59" s="121" t="s">
        <v>269</v>
      </c>
      <c r="B59" s="122"/>
      <c r="C59" s="137">
        <f>C49-C54</f>
        <v>0</v>
      </c>
      <c r="D59" s="138">
        <f>D49-D54</f>
        <v>0</v>
      </c>
    </row>
    <row r="60" spans="1:5" s="116" customFormat="1" ht="2.25" customHeight="1" x14ac:dyDescent="0.25">
      <c r="A60" s="123"/>
      <c r="B60" s="124"/>
      <c r="C60" s="143"/>
      <c r="D60" s="144"/>
    </row>
    <row r="61" spans="1:5" s="116" customFormat="1" ht="12" customHeight="1" x14ac:dyDescent="0.25">
      <c r="A61" s="121" t="s">
        <v>270</v>
      </c>
      <c r="B61" s="126"/>
      <c r="C61" s="145">
        <f>C59+C46+C35</f>
        <v>-446137.64999999764</v>
      </c>
      <c r="D61" s="146">
        <f>D59+D46+D35</f>
        <v>-16597488.390000001</v>
      </c>
    </row>
    <row r="62" spans="1:5" ht="2.25" customHeight="1" x14ac:dyDescent="0.3">
      <c r="A62" s="127"/>
      <c r="B62" s="128"/>
      <c r="C62" s="143"/>
      <c r="D62" s="144"/>
    </row>
    <row r="63" spans="1:5" s="116" customFormat="1" ht="12" customHeight="1" x14ac:dyDescent="0.25">
      <c r="A63" s="121" t="s">
        <v>271</v>
      </c>
      <c r="B63" s="122"/>
      <c r="C63" s="135">
        <v>18823801.66</v>
      </c>
      <c r="D63" s="136">
        <v>39921476.990000002</v>
      </c>
      <c r="E63" s="423" t="str">
        <f>IF(C63-'ETCA-I-01'!C7&gt;0.99,"ERROR!!!, NO COINCIDEN LOS MONTOS CON LO REPORTADO EN EL FORMATO ETCA-I-01 EN EL EJERCICIO 2015","")</f>
        <v/>
      </c>
    </row>
    <row r="64" spans="1:5" s="116" customFormat="1" ht="12" customHeight="1" thickBot="1" x14ac:dyDescent="0.3">
      <c r="A64" s="130" t="s">
        <v>272</v>
      </c>
      <c r="B64" s="129"/>
      <c r="C64" s="147">
        <f>C63+C61</f>
        <v>18377664.010000002</v>
      </c>
      <c r="D64" s="148">
        <f>D63+D61</f>
        <v>23323988.600000001</v>
      </c>
      <c r="E64" s="423" t="str">
        <f>IF(C64-'ETCA-I-01'!B7&gt;0.99,"ERROR!!!, NO COINCIDEN LOS MONTOS CON LO REPORTADO EN EL FORMATO ETCA-I-01","")</f>
        <v/>
      </c>
    </row>
    <row r="65" spans="1:5" s="116" customFormat="1" ht="12" customHeight="1" x14ac:dyDescent="0.25">
      <c r="A65" s="116" t="s">
        <v>238</v>
      </c>
      <c r="E65" s="573"/>
    </row>
    <row r="66" spans="1:5" s="116" customFormat="1" ht="12" customHeight="1" x14ac:dyDescent="0.25">
      <c r="E66" s="573"/>
    </row>
    <row r="67" spans="1:5" s="116" customFormat="1" ht="12" customHeight="1" x14ac:dyDescent="0.25">
      <c r="A67" s="122"/>
      <c r="B67" s="126"/>
      <c r="C67" s="145"/>
      <c r="D67" s="145"/>
      <c r="E67" s="423"/>
    </row>
    <row r="68" spans="1:5" s="116" customFormat="1" ht="12" customHeight="1" x14ac:dyDescent="0.25">
      <c r="A68" s="122"/>
      <c r="B68" s="126"/>
      <c r="C68" s="145"/>
      <c r="D68" s="145"/>
      <c r="E68" s="423"/>
    </row>
    <row r="69" spans="1:5" s="116" customFormat="1" ht="12" customHeight="1" x14ac:dyDescent="0.25">
      <c r="A69" s="122"/>
      <c r="B69" s="126"/>
      <c r="C69" s="145"/>
      <c r="D69" s="145"/>
      <c r="E69" s="423"/>
    </row>
    <row r="70" spans="1:5" ht="12" customHeight="1" x14ac:dyDescent="0.3">
      <c r="A70" s="424" t="s">
        <v>239</v>
      </c>
    </row>
  </sheetData>
  <sheetProtection password="C115" sheet="1" insertHyperlinks="0"/>
  <mergeCells count="6">
    <mergeCell ref="A6:C6"/>
    <mergeCell ref="A1:D1"/>
    <mergeCell ref="A2:D2"/>
    <mergeCell ref="A3:D3"/>
    <mergeCell ref="A4:B4"/>
    <mergeCell ref="A5:B5"/>
  </mergeCells>
  <printOptions horizontalCentered="1"/>
  <pageMargins left="0.39370078740157483" right="0.39370078740157483" top="0.39370078740157483" bottom="0.39370078740157483" header="0.31496062992125984" footer="0.31496062992125984"/>
  <pageSetup scale="9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00B050"/>
    <pageSetUpPr fitToPage="1"/>
  </sheetPr>
  <dimension ref="A1:H33"/>
  <sheetViews>
    <sheetView view="pageBreakPreview" zoomScaleNormal="100" zoomScaleSheetLayoutView="100" workbookViewId="0">
      <selection activeCell="G29" sqref="G29"/>
    </sheetView>
  </sheetViews>
  <sheetFormatPr baseColWidth="10" defaultColWidth="11.28515625" defaultRowHeight="16.5" x14ac:dyDescent="0.25"/>
  <cols>
    <col min="1" max="1" width="1.28515625" style="109" customWidth="1"/>
    <col min="2" max="2" width="32.28515625" style="109" customWidth="1"/>
    <col min="3" max="7" width="12.7109375" style="109" customWidth="1"/>
    <col min="8" max="8" width="63.85546875" style="109" customWidth="1"/>
    <col min="9" max="16384" width="11.28515625" style="109"/>
  </cols>
  <sheetData>
    <row r="1" spans="1:8" x14ac:dyDescent="0.25">
      <c r="A1" s="1157" t="str">
        <f>'ETCA-I-01'!A1</f>
        <v>INSTITUTO DE CAPACITACIÓN PARA EL TRABAJO DEL ESTADO DE SONORA</v>
      </c>
      <c r="B1" s="1157"/>
      <c r="C1" s="1157"/>
      <c r="D1" s="1157"/>
      <c r="E1" s="1157"/>
      <c r="F1" s="1157"/>
      <c r="G1" s="1157"/>
    </row>
    <row r="2" spans="1:8" s="151" customFormat="1" ht="18" x14ac:dyDescent="0.25">
      <c r="A2" s="1157" t="s">
        <v>5</v>
      </c>
      <c r="B2" s="1157"/>
      <c r="C2" s="1157"/>
      <c r="D2" s="1157"/>
      <c r="E2" s="1157"/>
      <c r="F2" s="1157"/>
      <c r="G2" s="1157"/>
      <c r="H2" s="413"/>
    </row>
    <row r="3" spans="1:8" s="151" customFormat="1" x14ac:dyDescent="0.25">
      <c r="A3" s="1158" t="str">
        <f>'ETCA-I-03'!A3:D3</f>
        <v>Del 01 de Enero al 30 de Septiembre de 2020</v>
      </c>
      <c r="B3" s="1158"/>
      <c r="C3" s="1158"/>
      <c r="D3" s="1158"/>
      <c r="E3" s="1158"/>
      <c r="F3" s="1158"/>
      <c r="G3" s="1158"/>
    </row>
    <row r="4" spans="1:8" s="153" customFormat="1" ht="17.25" thickBot="1" x14ac:dyDescent="0.3">
      <c r="A4" s="152"/>
      <c r="B4" s="152"/>
      <c r="C4" s="1159" t="s">
        <v>946</v>
      </c>
      <c r="D4" s="1159"/>
      <c r="E4" s="152"/>
      <c r="F4" s="40"/>
      <c r="G4" s="152"/>
    </row>
    <row r="5" spans="1:8" s="154" customFormat="1" ht="50.25" thickBot="1" x14ac:dyDescent="0.3">
      <c r="A5" s="1155" t="s">
        <v>241</v>
      </c>
      <c r="B5" s="1156"/>
      <c r="C5" s="157" t="s">
        <v>273</v>
      </c>
      <c r="D5" s="157" t="s">
        <v>274</v>
      </c>
      <c r="E5" s="157" t="s">
        <v>275</v>
      </c>
      <c r="F5" s="157" t="s">
        <v>276</v>
      </c>
      <c r="G5" s="158" t="s">
        <v>277</v>
      </c>
    </row>
    <row r="6" spans="1:8" ht="20.100000000000001" customHeight="1" x14ac:dyDescent="0.25">
      <c r="A6" s="543"/>
      <c r="B6" s="544"/>
      <c r="C6" s="545"/>
      <c r="D6" s="545"/>
      <c r="E6" s="545"/>
      <c r="F6" s="545"/>
      <c r="G6" s="546"/>
    </row>
    <row r="7" spans="1:8" ht="20.100000000000001" customHeight="1" x14ac:dyDescent="0.25">
      <c r="A7" s="547" t="s">
        <v>23</v>
      </c>
      <c r="B7" s="548"/>
      <c r="C7" s="549">
        <f>C9+C18</f>
        <v>104956735.92000002</v>
      </c>
      <c r="D7" s="549">
        <f>D9+D18</f>
        <v>379686949.75999999</v>
      </c>
      <c r="E7" s="549">
        <f>E9+E18</f>
        <v>387709325.62000006</v>
      </c>
      <c r="F7" s="549">
        <f>F9+F18</f>
        <v>96934360.059999943</v>
      </c>
      <c r="G7" s="673">
        <f>G9+G18</f>
        <v>-8022375.8600000665</v>
      </c>
      <c r="H7" s="404" t="str">
        <f>IF(F7&lt;&gt;'ETCA-I-01'!B31,"ERROR!!!!! EL MONTO NO COINCIDE CON LO REPORTADO EN EL FORMATO ETCA-I-01 EN EL TOTAL ","")</f>
        <v xml:space="preserve">ERROR!!!!! EL MONTO NO COINCIDE CON LO REPORTADO EN EL FORMATO ETCA-I-01 EN EL TOTAL </v>
      </c>
    </row>
    <row r="8" spans="1:8" ht="20.100000000000001" customHeight="1" x14ac:dyDescent="0.25">
      <c r="A8" s="552"/>
      <c r="B8" s="553"/>
      <c r="C8" s="554"/>
      <c r="D8" s="554"/>
      <c r="E8" s="554"/>
      <c r="F8" s="554"/>
      <c r="G8" s="555"/>
    </row>
    <row r="9" spans="1:8" ht="20.100000000000001" customHeight="1" x14ac:dyDescent="0.25">
      <c r="A9" s="552"/>
      <c r="B9" s="553" t="s">
        <v>25</v>
      </c>
      <c r="C9" s="549">
        <f>SUM(C10:C16)</f>
        <v>22395850.229999997</v>
      </c>
      <c r="D9" s="549">
        <f>SUM(D10:D16)</f>
        <v>379373487.77999997</v>
      </c>
      <c r="E9" s="549">
        <f>SUM(E10:E16)</f>
        <v>379643171.06000006</v>
      </c>
      <c r="F9" s="550">
        <f>C9+D9-E9</f>
        <v>22126166.949999928</v>
      </c>
      <c r="G9" s="551">
        <f>F9-C9</f>
        <v>-269683.28000006825</v>
      </c>
      <c r="H9" s="404" t="str">
        <f>IF(F9&lt;&gt;'ETCA-I-01'!B16,"ERROR!!!!! EL MONTO NO COINCIDE CON LO REPORTADO EN EL FORMATO ETCA-I-01 EN EL TOTAL","")</f>
        <v>ERROR!!!!! EL MONTO NO COINCIDE CON LO REPORTADO EN EL FORMATO ETCA-I-01 EN EL TOTAL</v>
      </c>
    </row>
    <row r="10" spans="1:8" ht="20.100000000000001" customHeight="1" x14ac:dyDescent="0.25">
      <c r="A10" s="556"/>
      <c r="B10" s="557" t="s">
        <v>27</v>
      </c>
      <c r="C10" s="554">
        <v>18823801.66</v>
      </c>
      <c r="D10" s="554">
        <v>273362166.89999998</v>
      </c>
      <c r="E10" s="554">
        <v>273808304.55000001</v>
      </c>
      <c r="F10" s="558">
        <f>C10+D10-E10</f>
        <v>18377664.00999999</v>
      </c>
      <c r="G10" s="559">
        <f>F10-C10</f>
        <v>-446137.65000000969</v>
      </c>
    </row>
    <row r="11" spans="1:8" ht="20.100000000000001" customHeight="1" x14ac:dyDescent="0.25">
      <c r="A11" s="556"/>
      <c r="B11" s="557" t="s">
        <v>29</v>
      </c>
      <c r="C11" s="554">
        <v>77979.56</v>
      </c>
      <c r="D11" s="554">
        <v>106011320.88</v>
      </c>
      <c r="E11" s="554">
        <v>105820837.03</v>
      </c>
      <c r="F11" s="558">
        <f t="shared" ref="F11:F16" si="0">C11+D11-E11</f>
        <v>268463.40999999642</v>
      </c>
      <c r="G11" s="559">
        <f t="shared" ref="G11:G16" si="1">F11-C11</f>
        <v>190483.84999999643</v>
      </c>
    </row>
    <row r="12" spans="1:8" ht="20.100000000000001" customHeight="1" x14ac:dyDescent="0.25">
      <c r="A12" s="556"/>
      <c r="B12" s="557" t="s">
        <v>31</v>
      </c>
      <c r="C12" s="554">
        <v>3494069.01</v>
      </c>
      <c r="D12" s="554">
        <v>0</v>
      </c>
      <c r="E12" s="554">
        <v>14029.48</v>
      </c>
      <c r="F12" s="558">
        <f t="shared" si="0"/>
        <v>3480039.53</v>
      </c>
      <c r="G12" s="559">
        <f t="shared" si="1"/>
        <v>-14029.479999999981</v>
      </c>
    </row>
    <row r="13" spans="1:8" ht="20.100000000000001" customHeight="1" x14ac:dyDescent="0.25">
      <c r="A13" s="556"/>
      <c r="B13" s="557" t="s">
        <v>33</v>
      </c>
      <c r="C13" s="554"/>
      <c r="D13" s="554"/>
      <c r="E13" s="554"/>
      <c r="F13" s="558">
        <f t="shared" si="0"/>
        <v>0</v>
      </c>
      <c r="G13" s="559">
        <f t="shared" si="1"/>
        <v>0</v>
      </c>
    </row>
    <row r="14" spans="1:8" ht="20.100000000000001" customHeight="1" x14ac:dyDescent="0.25">
      <c r="A14" s="556"/>
      <c r="B14" s="557" t="s">
        <v>35</v>
      </c>
      <c r="C14" s="554"/>
      <c r="D14" s="554"/>
      <c r="E14" s="554"/>
      <c r="F14" s="558">
        <f t="shared" si="0"/>
        <v>0</v>
      </c>
      <c r="G14" s="559">
        <f t="shared" si="1"/>
        <v>0</v>
      </c>
    </row>
    <row r="15" spans="1:8" ht="25.5" x14ac:dyDescent="0.25">
      <c r="A15" s="556"/>
      <c r="B15" s="557" t="s">
        <v>37</v>
      </c>
      <c r="C15" s="554"/>
      <c r="D15" s="554"/>
      <c r="E15" s="554"/>
      <c r="F15" s="558">
        <f t="shared" si="0"/>
        <v>0</v>
      </c>
      <c r="G15" s="559">
        <f t="shared" si="1"/>
        <v>0</v>
      </c>
    </row>
    <row r="16" spans="1:8" ht="20.100000000000001" customHeight="1" x14ac:dyDescent="0.25">
      <c r="A16" s="556"/>
      <c r="B16" s="557" t="s">
        <v>39</v>
      </c>
      <c r="C16" s="554"/>
      <c r="D16" s="554"/>
      <c r="E16" s="554"/>
      <c r="F16" s="558">
        <f t="shared" si="0"/>
        <v>0</v>
      </c>
      <c r="G16" s="559">
        <f t="shared" si="1"/>
        <v>0</v>
      </c>
    </row>
    <row r="17" spans="1:8" ht="20.100000000000001" customHeight="1" x14ac:dyDescent="0.25">
      <c r="A17" s="552"/>
      <c r="B17" s="553"/>
      <c r="C17" s="554"/>
      <c r="D17" s="554"/>
      <c r="E17" s="554"/>
      <c r="F17" s="554"/>
      <c r="G17" s="555"/>
    </row>
    <row r="18" spans="1:8" ht="20.100000000000001" customHeight="1" x14ac:dyDescent="0.25">
      <c r="A18" s="552"/>
      <c r="B18" s="553" t="s">
        <v>44</v>
      </c>
      <c r="C18" s="549">
        <f>SUM(C19:C27)</f>
        <v>82560885.690000013</v>
      </c>
      <c r="D18" s="549">
        <f>SUM(D19:D27)</f>
        <v>313461.98</v>
      </c>
      <c r="E18" s="549">
        <f>SUM(E19:E27)</f>
        <v>8066154.5599999996</v>
      </c>
      <c r="F18" s="550">
        <f>C18+D18-E18</f>
        <v>74808193.110000014</v>
      </c>
      <c r="G18" s="551">
        <f>F18-C18</f>
        <v>-7752692.5799999982</v>
      </c>
      <c r="H18" s="404" t="str">
        <f>IF(F18&lt;&gt;'ETCA-I-01'!B29,"ERROR!!!!! EL MONTO NO COINCIDE CON LO REPORTADO EN EL FORMATO ETCA-I-01 EN EL TOTAL","")</f>
        <v/>
      </c>
    </row>
    <row r="19" spans="1:8" ht="20.100000000000001" customHeight="1" x14ac:dyDescent="0.25">
      <c r="A19" s="556"/>
      <c r="B19" s="557" t="s">
        <v>46</v>
      </c>
      <c r="C19" s="554"/>
      <c r="D19" s="554"/>
      <c r="E19" s="554"/>
      <c r="F19" s="558">
        <f>C19+D19-E19</f>
        <v>0</v>
      </c>
      <c r="G19" s="559">
        <f>F19-C19</f>
        <v>0</v>
      </c>
    </row>
    <row r="20" spans="1:8" ht="25.5" x14ac:dyDescent="0.25">
      <c r="A20" s="556"/>
      <c r="B20" s="557" t="s">
        <v>48</v>
      </c>
      <c r="C20" s="554"/>
      <c r="D20" s="554"/>
      <c r="E20" s="554"/>
      <c r="F20" s="558">
        <f t="shared" ref="F20:F25" si="2">C20+D20-E20</f>
        <v>0</v>
      </c>
      <c r="G20" s="559">
        <f t="shared" ref="G20:G25" si="3">F20-C20</f>
        <v>0</v>
      </c>
    </row>
    <row r="21" spans="1:8" ht="25.5" x14ac:dyDescent="0.25">
      <c r="A21" s="556"/>
      <c r="B21" s="557" t="s">
        <v>50</v>
      </c>
      <c r="C21" s="554">
        <v>35435882.890000001</v>
      </c>
      <c r="D21" s="554">
        <v>0</v>
      </c>
      <c r="E21" s="554">
        <v>0</v>
      </c>
      <c r="F21" s="558">
        <f t="shared" si="2"/>
        <v>35435882.890000001</v>
      </c>
      <c r="G21" s="559">
        <f t="shared" si="3"/>
        <v>0</v>
      </c>
    </row>
    <row r="22" spans="1:8" ht="20.100000000000001" customHeight="1" x14ac:dyDescent="0.25">
      <c r="A22" s="556"/>
      <c r="B22" s="557" t="s">
        <v>52</v>
      </c>
      <c r="C22" s="554">
        <v>66250541.479999997</v>
      </c>
      <c r="D22" s="554">
        <v>99994.96</v>
      </c>
      <c r="E22" s="554">
        <v>3637422.3</v>
      </c>
      <c r="F22" s="558">
        <f t="shared" si="2"/>
        <v>62713114.140000001</v>
      </c>
      <c r="G22" s="559">
        <f t="shared" si="3"/>
        <v>-3537427.3399999961</v>
      </c>
    </row>
    <row r="23" spans="1:8" ht="20.100000000000001" customHeight="1" x14ac:dyDescent="0.25">
      <c r="A23" s="556"/>
      <c r="B23" s="557" t="s">
        <v>54</v>
      </c>
      <c r="C23" s="554">
        <v>752357.01</v>
      </c>
      <c r="D23" s="554">
        <v>0</v>
      </c>
      <c r="E23" s="554">
        <v>0</v>
      </c>
      <c r="F23" s="558">
        <f t="shared" si="2"/>
        <v>752357.01</v>
      </c>
      <c r="G23" s="559">
        <f t="shared" si="3"/>
        <v>0</v>
      </c>
    </row>
    <row r="24" spans="1:8" ht="25.5" x14ac:dyDescent="0.25">
      <c r="A24" s="556"/>
      <c r="B24" s="557" t="s">
        <v>56</v>
      </c>
      <c r="C24" s="554">
        <v>-20193484.530000001</v>
      </c>
      <c r="D24" s="554">
        <v>18078.2</v>
      </c>
      <c r="E24" s="554">
        <v>4244159.26</v>
      </c>
      <c r="F24" s="558">
        <f t="shared" si="2"/>
        <v>-24419565.590000004</v>
      </c>
      <c r="G24" s="559">
        <f t="shared" si="3"/>
        <v>-4226081.0600000024</v>
      </c>
    </row>
    <row r="25" spans="1:8" ht="20.100000000000001" customHeight="1" x14ac:dyDescent="0.25">
      <c r="A25" s="556"/>
      <c r="B25" s="557" t="s">
        <v>58</v>
      </c>
      <c r="C25" s="554">
        <v>315588.84000000003</v>
      </c>
      <c r="D25" s="554">
        <v>195388.82</v>
      </c>
      <c r="E25" s="554">
        <v>184573</v>
      </c>
      <c r="F25" s="558">
        <f t="shared" si="2"/>
        <v>326404.66000000003</v>
      </c>
      <c r="G25" s="559">
        <f t="shared" si="3"/>
        <v>10815.820000000007</v>
      </c>
    </row>
    <row r="26" spans="1:8" ht="25.5" x14ac:dyDescent="0.25">
      <c r="A26" s="556"/>
      <c r="B26" s="557" t="s">
        <v>59</v>
      </c>
      <c r="C26" s="554"/>
      <c r="D26" s="554"/>
      <c r="E26" s="554"/>
      <c r="F26" s="558">
        <f>C26+D26-E26</f>
        <v>0</v>
      </c>
      <c r="G26" s="559">
        <f>F26-C26</f>
        <v>0</v>
      </c>
    </row>
    <row r="27" spans="1:8" ht="20.100000000000001" customHeight="1" x14ac:dyDescent="0.25">
      <c r="A27" s="556"/>
      <c r="B27" s="557" t="s">
        <v>60</v>
      </c>
      <c r="C27" s="554"/>
      <c r="D27" s="554"/>
      <c r="E27" s="554"/>
      <c r="F27" s="558">
        <f>C27+D27-E27</f>
        <v>0</v>
      </c>
      <c r="G27" s="559">
        <f>F27-C27</f>
        <v>0</v>
      </c>
    </row>
    <row r="28" spans="1:8" ht="20.100000000000001" customHeight="1" thickBot="1" x14ac:dyDescent="0.3">
      <c r="A28" s="560"/>
      <c r="B28" s="561"/>
      <c r="C28" s="562"/>
      <c r="D28" s="562"/>
      <c r="E28" s="562"/>
      <c r="F28" s="562"/>
      <c r="G28" s="563"/>
    </row>
    <row r="29" spans="1:8" ht="20.100000000000001" customHeight="1" x14ac:dyDescent="0.25">
      <c r="A29" s="574" t="s">
        <v>238</v>
      </c>
      <c r="B29" s="264"/>
      <c r="C29" s="496"/>
      <c r="D29" s="496"/>
      <c r="E29" s="496"/>
      <c r="F29" s="496"/>
      <c r="G29" s="496"/>
    </row>
    <row r="30" spans="1:8" ht="20.100000000000001" customHeight="1" x14ac:dyDescent="0.25">
      <c r="A30" s="486"/>
      <c r="B30" s="486"/>
      <c r="C30" s="496"/>
      <c r="D30" s="496"/>
      <c r="E30" s="496"/>
      <c r="F30" s="496"/>
      <c r="G30" s="496"/>
    </row>
    <row r="31" spans="1:8" ht="20.100000000000001" customHeight="1" x14ac:dyDescent="0.25">
      <c r="A31" s="486"/>
      <c r="B31" s="486" t="s">
        <v>239</v>
      </c>
      <c r="C31" s="496"/>
      <c r="D31" s="496" t="s">
        <v>239</v>
      </c>
      <c r="E31" s="496"/>
      <c r="F31" s="496"/>
      <c r="G31" s="496"/>
    </row>
    <row r="32" spans="1:8" ht="20.100000000000001" customHeight="1" x14ac:dyDescent="0.25">
      <c r="A32" s="486"/>
      <c r="B32" s="486"/>
      <c r="C32" s="496"/>
      <c r="D32" s="496"/>
      <c r="E32" s="496"/>
      <c r="F32" s="496"/>
      <c r="G32" s="496"/>
    </row>
    <row r="33" spans="1:7" x14ac:dyDescent="0.25">
      <c r="A33" s="264" t="s">
        <v>239</v>
      </c>
      <c r="B33" s="264"/>
      <c r="C33" s="264"/>
      <c r="D33" s="264"/>
      <c r="E33" s="264"/>
      <c r="F33" s="264"/>
      <c r="G33" s="264"/>
    </row>
  </sheetData>
  <sheetProtection password="C115" sheet="1" formatColumns="0" formatRows="0" insertHyperlinks="0"/>
  <mergeCells count="5">
    <mergeCell ref="A5:B5"/>
    <mergeCell ref="A1:G1"/>
    <mergeCell ref="A2:G2"/>
    <mergeCell ref="A3:G3"/>
    <mergeCell ref="C4:D4"/>
  </mergeCells>
  <printOptions horizontalCentered="1"/>
  <pageMargins left="0.39370078740157483" right="0.39370078740157483" top="0.74803149606299213" bottom="0.74803149606299213" header="0.31496062992125984" footer="0.31496062992125984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G47"/>
  <sheetViews>
    <sheetView view="pageBreakPreview" topLeftCell="A7" zoomScale="90" zoomScaleNormal="100" zoomScaleSheetLayoutView="90" workbookViewId="0">
      <selection activeCell="D28" sqref="D28"/>
    </sheetView>
  </sheetViews>
  <sheetFormatPr baseColWidth="10" defaultColWidth="11.28515625" defaultRowHeight="16.5" x14ac:dyDescent="0.3"/>
  <cols>
    <col min="1" max="1" width="2.140625" style="92" customWidth="1"/>
    <col min="2" max="2" width="28.28515625" style="92" customWidth="1"/>
    <col min="3" max="6" width="16.7109375" style="92" customWidth="1"/>
    <col min="7" max="7" width="79" style="92" customWidth="1"/>
    <col min="8" max="16384" width="11.28515625" style="92"/>
  </cols>
  <sheetData>
    <row r="1" spans="1:7" s="109" customFormat="1" ht="18" x14ac:dyDescent="0.25">
      <c r="A1" s="1157" t="str">
        <f>'ETCA-I-01'!A1</f>
        <v>INSTITUTO DE CAPACITACIÓN PARA EL TRABAJO DEL ESTADO DE SONORA</v>
      </c>
      <c r="B1" s="1157"/>
      <c r="C1" s="1157"/>
      <c r="D1" s="1157"/>
      <c r="E1" s="1157"/>
      <c r="F1" s="1157"/>
      <c r="G1" s="412"/>
    </row>
    <row r="2" spans="1:7" s="151" customFormat="1" ht="15.75" x14ac:dyDescent="0.25">
      <c r="A2" s="1157" t="s">
        <v>6</v>
      </c>
      <c r="B2" s="1157"/>
      <c r="C2" s="1157"/>
      <c r="D2" s="1157"/>
      <c r="E2" s="1157"/>
      <c r="F2" s="1157"/>
    </row>
    <row r="3" spans="1:7" s="151" customFormat="1" x14ac:dyDescent="0.25">
      <c r="A3" s="1158" t="str">
        <f>'ETCA-I-03'!A3:D3</f>
        <v>Del 01 de Enero al 30 de Septiembre de 2020</v>
      </c>
      <c r="B3" s="1158"/>
      <c r="C3" s="1158"/>
      <c r="D3" s="1158"/>
      <c r="E3" s="1158"/>
      <c r="F3" s="1158"/>
    </row>
    <row r="4" spans="1:7" s="153" customFormat="1" ht="17.25" thickBot="1" x14ac:dyDescent="0.3">
      <c r="A4" s="152"/>
      <c r="B4" s="152"/>
      <c r="C4" s="1159" t="s">
        <v>947</v>
      </c>
      <c r="D4" s="1159"/>
      <c r="E4" s="40"/>
      <c r="F4" s="152"/>
    </row>
    <row r="5" spans="1:7" s="161" customFormat="1" ht="37.5" customHeight="1" thickBot="1" x14ac:dyDescent="0.35">
      <c r="A5" s="1160" t="s">
        <v>278</v>
      </c>
      <c r="B5" s="1161"/>
      <c r="C5" s="159" t="s">
        <v>279</v>
      </c>
      <c r="D5" s="159" t="s">
        <v>280</v>
      </c>
      <c r="E5" s="159" t="s">
        <v>281</v>
      </c>
      <c r="F5" s="160" t="s">
        <v>282</v>
      </c>
    </row>
    <row r="6" spans="1:7" x14ac:dyDescent="0.3">
      <c r="A6" s="1166"/>
      <c r="B6" s="1167"/>
      <c r="C6" s="162"/>
      <c r="D6" s="162"/>
      <c r="E6" s="163"/>
      <c r="F6" s="164"/>
    </row>
    <row r="7" spans="1:7" x14ac:dyDescent="0.3">
      <c r="A7" s="1168" t="s">
        <v>283</v>
      </c>
      <c r="B7" s="1169"/>
      <c r="C7" s="165"/>
      <c r="D7" s="165"/>
      <c r="E7" s="165"/>
      <c r="F7" s="166"/>
    </row>
    <row r="8" spans="1:7" x14ac:dyDescent="0.3">
      <c r="A8" s="1170" t="s">
        <v>284</v>
      </c>
      <c r="B8" s="1171"/>
      <c r="C8" s="165"/>
      <c r="D8" s="165"/>
      <c r="E8" s="165"/>
      <c r="F8" s="166"/>
    </row>
    <row r="9" spans="1:7" x14ac:dyDescent="0.3">
      <c r="A9" s="1162" t="s">
        <v>285</v>
      </c>
      <c r="B9" s="1163"/>
      <c r="C9" s="167"/>
      <c r="D9" s="167"/>
      <c r="E9" s="180">
        <f>SUM(E10:E12)</f>
        <v>0</v>
      </c>
      <c r="F9" s="181">
        <f>SUM(F10:F12)</f>
        <v>0</v>
      </c>
    </row>
    <row r="10" spans="1:7" x14ac:dyDescent="0.3">
      <c r="A10" s="664"/>
      <c r="B10" s="169" t="s">
        <v>286</v>
      </c>
      <c r="C10" s="167"/>
      <c r="D10" s="167"/>
      <c r="E10" s="167">
        <v>0</v>
      </c>
      <c r="F10" s="168">
        <v>0</v>
      </c>
    </row>
    <row r="11" spans="1:7" x14ac:dyDescent="0.3">
      <c r="A11" s="170"/>
      <c r="B11" s="169" t="s">
        <v>287</v>
      </c>
      <c r="C11" s="171"/>
      <c r="D11" s="171"/>
      <c r="E11" s="171"/>
      <c r="F11" s="172"/>
    </row>
    <row r="12" spans="1:7" x14ac:dyDescent="0.3">
      <c r="A12" s="170"/>
      <c r="B12" s="169" t="s">
        <v>288</v>
      </c>
      <c r="C12" s="171"/>
      <c r="D12" s="171"/>
      <c r="E12" s="171"/>
      <c r="F12" s="172"/>
    </row>
    <row r="13" spans="1:7" x14ac:dyDescent="0.3">
      <c r="A13" s="170"/>
      <c r="B13" s="173"/>
      <c r="C13" s="171"/>
      <c r="D13" s="171"/>
      <c r="E13" s="171"/>
      <c r="F13" s="172"/>
    </row>
    <row r="14" spans="1:7" x14ac:dyDescent="0.3">
      <c r="A14" s="1162" t="s">
        <v>289</v>
      </c>
      <c r="B14" s="1163"/>
      <c r="C14" s="167"/>
      <c r="D14" s="167"/>
      <c r="E14" s="180">
        <f>SUM(E15:E18)</f>
        <v>0</v>
      </c>
      <c r="F14" s="181">
        <f>SUM(F15:F18)</f>
        <v>0</v>
      </c>
    </row>
    <row r="15" spans="1:7" x14ac:dyDescent="0.3">
      <c r="A15" s="170"/>
      <c r="B15" s="169" t="s">
        <v>290</v>
      </c>
      <c r="C15" s="171"/>
      <c r="D15" s="171"/>
      <c r="E15" s="171">
        <v>0</v>
      </c>
      <c r="F15" s="172"/>
    </row>
    <row r="16" spans="1:7" x14ac:dyDescent="0.3">
      <c r="A16" s="664"/>
      <c r="B16" s="169" t="s">
        <v>291</v>
      </c>
      <c r="C16" s="171"/>
      <c r="D16" s="171"/>
      <c r="E16" s="171"/>
      <c r="F16" s="172"/>
    </row>
    <row r="17" spans="1:7" x14ac:dyDescent="0.3">
      <c r="A17" s="664"/>
      <c r="B17" s="169" t="s">
        <v>287</v>
      </c>
      <c r="C17" s="167"/>
      <c r="D17" s="167"/>
      <c r="E17" s="167"/>
      <c r="F17" s="168"/>
    </row>
    <row r="18" spans="1:7" x14ac:dyDescent="0.3">
      <c r="A18" s="170"/>
      <c r="B18" s="169" t="s">
        <v>288</v>
      </c>
      <c r="C18" s="171"/>
      <c r="D18" s="171"/>
      <c r="E18" s="171"/>
      <c r="F18" s="172"/>
    </row>
    <row r="19" spans="1:7" x14ac:dyDescent="0.3">
      <c r="A19" s="664"/>
      <c r="B19" s="665"/>
      <c r="C19" s="167"/>
      <c r="D19" s="167"/>
      <c r="E19" s="167"/>
      <c r="F19" s="168"/>
    </row>
    <row r="20" spans="1:7" x14ac:dyDescent="0.3">
      <c r="A20" s="174"/>
      <c r="B20" s="175" t="s">
        <v>292</v>
      </c>
      <c r="C20" s="165"/>
      <c r="D20" s="165"/>
      <c r="E20" s="182">
        <f>E9+E14</f>
        <v>0</v>
      </c>
      <c r="F20" s="183">
        <f>F9+F14</f>
        <v>0</v>
      </c>
      <c r="G20" s="313"/>
    </row>
    <row r="21" spans="1:7" x14ac:dyDescent="0.3">
      <c r="A21" s="174"/>
      <c r="B21" s="175"/>
      <c r="C21" s="176"/>
      <c r="D21" s="176"/>
      <c r="E21" s="176"/>
      <c r="F21" s="177"/>
    </row>
    <row r="22" spans="1:7" x14ac:dyDescent="0.3">
      <c r="A22" s="1170" t="s">
        <v>293</v>
      </c>
      <c r="B22" s="1171"/>
      <c r="C22" s="165"/>
      <c r="D22" s="165"/>
      <c r="E22" s="165"/>
      <c r="F22" s="166"/>
    </row>
    <row r="23" spans="1:7" x14ac:dyDescent="0.3">
      <c r="A23" s="1162" t="s">
        <v>285</v>
      </c>
      <c r="B23" s="1163"/>
      <c r="C23" s="167"/>
      <c r="D23" s="167"/>
      <c r="E23" s="180">
        <f>SUM(E24:E26)</f>
        <v>0</v>
      </c>
      <c r="F23" s="181">
        <f>SUM(F24:F26)</f>
        <v>0</v>
      </c>
    </row>
    <row r="24" spans="1:7" x14ac:dyDescent="0.3">
      <c r="A24" s="664"/>
      <c r="B24" s="169" t="s">
        <v>286</v>
      </c>
      <c r="C24" s="167"/>
      <c r="D24" s="167"/>
      <c r="E24" s="167"/>
      <c r="F24" s="168"/>
    </row>
    <row r="25" spans="1:7" x14ac:dyDescent="0.3">
      <c r="A25" s="170"/>
      <c r="B25" s="169" t="s">
        <v>287</v>
      </c>
      <c r="C25" s="171"/>
      <c r="D25" s="171"/>
      <c r="E25" s="171"/>
      <c r="F25" s="172"/>
    </row>
    <row r="26" spans="1:7" x14ac:dyDescent="0.3">
      <c r="A26" s="170"/>
      <c r="B26" s="169" t="s">
        <v>288</v>
      </c>
      <c r="C26" s="171"/>
      <c r="D26" s="171"/>
      <c r="E26" s="171"/>
      <c r="F26" s="172"/>
    </row>
    <row r="27" spans="1:7" x14ac:dyDescent="0.3">
      <c r="A27" s="170"/>
      <c r="B27" s="173"/>
      <c r="C27" s="171"/>
      <c r="D27" s="171"/>
      <c r="E27" s="171"/>
      <c r="F27" s="172"/>
    </row>
    <row r="28" spans="1:7" x14ac:dyDescent="0.3">
      <c r="A28" s="1162" t="s">
        <v>289</v>
      </c>
      <c r="B28" s="1163"/>
      <c r="C28" s="167"/>
      <c r="D28" s="167"/>
      <c r="E28" s="180">
        <f>SUM(E29:E32)</f>
        <v>0</v>
      </c>
      <c r="F28" s="181">
        <f>SUM(F29:F32)</f>
        <v>0</v>
      </c>
    </row>
    <row r="29" spans="1:7" x14ac:dyDescent="0.3">
      <c r="A29" s="170"/>
      <c r="B29" s="169" t="s">
        <v>290</v>
      </c>
      <c r="C29" s="171"/>
      <c r="D29" s="171"/>
      <c r="E29" s="171"/>
      <c r="F29" s="172"/>
    </row>
    <row r="30" spans="1:7" x14ac:dyDescent="0.3">
      <c r="A30" s="664"/>
      <c r="B30" s="169" t="s">
        <v>291</v>
      </c>
      <c r="C30" s="171"/>
      <c r="D30" s="171"/>
      <c r="E30" s="171"/>
      <c r="F30" s="172"/>
    </row>
    <row r="31" spans="1:7" x14ac:dyDescent="0.3">
      <c r="A31" s="664"/>
      <c r="B31" s="169" t="s">
        <v>287</v>
      </c>
      <c r="C31" s="167"/>
      <c r="D31" s="167"/>
      <c r="E31" s="167"/>
      <c r="F31" s="168"/>
    </row>
    <row r="32" spans="1:7" x14ac:dyDescent="0.3">
      <c r="A32" s="170"/>
      <c r="B32" s="169" t="s">
        <v>288</v>
      </c>
      <c r="C32" s="171"/>
      <c r="D32" s="171"/>
      <c r="E32" s="171"/>
      <c r="F32" s="172"/>
    </row>
    <row r="33" spans="1:7" x14ac:dyDescent="0.3">
      <c r="A33" s="664"/>
      <c r="B33" s="665"/>
      <c r="C33" s="167"/>
      <c r="D33" s="167"/>
      <c r="E33" s="167"/>
      <c r="F33" s="168"/>
    </row>
    <row r="34" spans="1:7" x14ac:dyDescent="0.3">
      <c r="A34" s="174"/>
      <c r="B34" s="175" t="s">
        <v>294</v>
      </c>
      <c r="C34" s="165"/>
      <c r="D34" s="165"/>
      <c r="E34" s="182">
        <f>E23+E28</f>
        <v>0</v>
      </c>
      <c r="F34" s="183">
        <f>F23+F28</f>
        <v>0</v>
      </c>
      <c r="G34" s="313"/>
    </row>
    <row r="35" spans="1:7" x14ac:dyDescent="0.3">
      <c r="A35" s="170"/>
      <c r="B35" s="173"/>
      <c r="C35" s="171"/>
      <c r="D35" s="171"/>
      <c r="E35" s="171"/>
      <c r="F35" s="172"/>
    </row>
    <row r="36" spans="1:7" x14ac:dyDescent="0.3">
      <c r="A36" s="170"/>
      <c r="B36" s="169" t="s">
        <v>295</v>
      </c>
      <c r="C36" s="171"/>
      <c r="D36" s="171"/>
      <c r="E36" s="171">
        <v>13345149.35</v>
      </c>
      <c r="F36" s="172">
        <v>5118888.1900000004</v>
      </c>
    </row>
    <row r="37" spans="1:7" x14ac:dyDescent="0.3">
      <c r="A37" s="170"/>
      <c r="B37" s="173"/>
      <c r="C37" s="171"/>
      <c r="D37" s="171"/>
      <c r="E37" s="171"/>
      <c r="F37" s="172"/>
    </row>
    <row r="38" spans="1:7" x14ac:dyDescent="0.3">
      <c r="A38" s="664"/>
      <c r="B38" s="665" t="s">
        <v>296</v>
      </c>
      <c r="C38" s="165"/>
      <c r="D38" s="165"/>
      <c r="E38" s="182">
        <f>E36+E34+E20</f>
        <v>13345149.35</v>
      </c>
      <c r="F38" s="183">
        <f>F36+F34+F20</f>
        <v>5118888.1900000004</v>
      </c>
      <c r="G38" s="313" t="str">
        <f>IF((F38-'ETCA-I-01'!F31)&gt;0.9,"ERROR!!!!!, NO COINCIDE CON LO REPORTADO EN EL ETCA-I-01 EN EL MISMO RUBRO","")</f>
        <v/>
      </c>
    </row>
    <row r="39" spans="1:7" ht="5.25" customHeight="1" thickBot="1" x14ac:dyDescent="0.35">
      <c r="A39" s="1164"/>
      <c r="B39" s="1165"/>
      <c r="C39" s="178"/>
      <c r="D39" s="178"/>
      <c r="E39" s="178"/>
      <c r="F39" s="179"/>
    </row>
    <row r="40" spans="1:7" ht="11.1" customHeight="1" x14ac:dyDescent="0.3">
      <c r="A40" s="108" t="s">
        <v>238</v>
      </c>
      <c r="F40" s="478"/>
    </row>
    <row r="41" spans="1:7" ht="11.1" customHeight="1" x14ac:dyDescent="0.3">
      <c r="A41" s="108"/>
      <c r="F41" s="478"/>
    </row>
    <row r="42" spans="1:7" ht="11.1" customHeight="1" x14ac:dyDescent="0.3">
      <c r="A42" s="108"/>
      <c r="F42" s="478"/>
    </row>
    <row r="43" spans="1:7" ht="11.1" customHeight="1" x14ac:dyDescent="0.3">
      <c r="A43" s="478"/>
      <c r="B43" s="478"/>
      <c r="C43" s="478"/>
      <c r="D43" s="478"/>
      <c r="E43" s="478"/>
      <c r="F43" s="478"/>
    </row>
    <row r="44" spans="1:7" ht="11.1" customHeight="1" x14ac:dyDescent="0.3">
      <c r="A44" s="478"/>
      <c r="B44" s="478"/>
      <c r="C44" s="478"/>
      <c r="D44" s="478"/>
      <c r="E44" s="478"/>
      <c r="F44" s="478"/>
    </row>
    <row r="45" spans="1:7" ht="11.1" customHeight="1" x14ac:dyDescent="0.3">
      <c r="A45" s="478"/>
      <c r="B45" s="478" t="s">
        <v>239</v>
      </c>
      <c r="C45" s="478"/>
      <c r="D45" s="478"/>
      <c r="E45" s="478"/>
      <c r="F45" s="478"/>
    </row>
    <row r="46" spans="1:7" ht="11.1" customHeight="1" x14ac:dyDescent="0.3">
      <c r="A46" s="478"/>
      <c r="B46" s="478"/>
      <c r="C46" s="478"/>
      <c r="D46" s="478"/>
      <c r="E46" s="478"/>
      <c r="F46" s="478"/>
    </row>
    <row r="47" spans="1:7" x14ac:dyDescent="0.3">
      <c r="A47" s="476" t="s">
        <v>239</v>
      </c>
      <c r="B47" s="476"/>
      <c r="C47" s="476"/>
      <c r="D47" s="476"/>
      <c r="E47" s="476"/>
      <c r="F47" s="476"/>
    </row>
  </sheetData>
  <sheetProtection password="C195" sheet="1" formatColumns="0" formatRows="0"/>
  <mergeCells count="14">
    <mergeCell ref="A23:B23"/>
    <mergeCell ref="A28:B28"/>
    <mergeCell ref="A39:B39"/>
    <mergeCell ref="A6:B6"/>
    <mergeCell ref="A7:B7"/>
    <mergeCell ref="A8:B8"/>
    <mergeCell ref="A9:B9"/>
    <mergeCell ref="A14:B14"/>
    <mergeCell ref="A22:B22"/>
    <mergeCell ref="A5:B5"/>
    <mergeCell ref="A1:F1"/>
    <mergeCell ref="A2:F2"/>
    <mergeCell ref="A3:F3"/>
    <mergeCell ref="C4:D4"/>
  </mergeCells>
  <pageMargins left="0.70866141732283472" right="0.70866141732283472" top="0.74803149606299213" bottom="0.74803149606299213" header="0.31496062992125984" footer="0.31496062992125984"/>
  <pageSetup scale="92" orientation="portrait" horizontalDpi="1200" verticalDpi="1200" r:id="rId1"/>
  <colBreaks count="1" manualBreakCount="1">
    <brk id="6" max="48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42</vt:i4>
      </vt:variant>
    </vt:vector>
  </HeadingPairs>
  <TitlesOfParts>
    <vt:vector size="84" baseType="lpstr">
      <vt:lpstr>Lista  FORMATOS  </vt:lpstr>
      <vt:lpstr>ETCA-I-01</vt:lpstr>
      <vt:lpstr>ETCA-I-02</vt:lpstr>
      <vt:lpstr>ETCA-I-03</vt:lpstr>
      <vt:lpstr>ETCA-I-04</vt:lpstr>
      <vt:lpstr>ETCA-I-05</vt:lpstr>
      <vt:lpstr>ETCA-I-06</vt:lpstr>
      <vt:lpstr>ETCA-I-07</vt:lpstr>
      <vt:lpstr>ETCA-I-08</vt:lpstr>
      <vt:lpstr>ETCA-I-09</vt:lpstr>
      <vt:lpstr>ETCA-I-10</vt:lpstr>
      <vt:lpstr>ETCA-I-11</vt:lpstr>
      <vt:lpstr>ETCA-I-12 (NOTAS)</vt:lpstr>
      <vt:lpstr>ETCA-II-01</vt:lpstr>
      <vt:lpstr>ETCA-II-02</vt:lpstr>
      <vt:lpstr>ETCA-II-03</vt:lpstr>
      <vt:lpstr>ETCA II-04</vt:lpstr>
      <vt:lpstr>ETCA-II-05</vt:lpstr>
      <vt:lpstr>ETCA-II-06</vt:lpstr>
      <vt:lpstr>ETCA-II-07</vt:lpstr>
      <vt:lpstr>ETCA-II-08</vt:lpstr>
      <vt:lpstr>ETCA-II-09</vt:lpstr>
      <vt:lpstr>ETCA-II-10</vt:lpstr>
      <vt:lpstr>ETCA-II-11</vt:lpstr>
      <vt:lpstr>ETCA-II-12</vt:lpstr>
      <vt:lpstr>ETCA-II-13</vt:lpstr>
      <vt:lpstr>ETCA-II-14</vt:lpstr>
      <vt:lpstr>ETCA-II-15</vt:lpstr>
      <vt:lpstr>ETCA-II-16</vt:lpstr>
      <vt:lpstr>ETCA-II-17</vt:lpstr>
      <vt:lpstr>ETCA-III-01</vt:lpstr>
      <vt:lpstr>ETCA-III-03</vt:lpstr>
      <vt:lpstr>ETCA-III-04</vt:lpstr>
      <vt:lpstr>ETCA-III-05</vt:lpstr>
      <vt:lpstr>ETCA-IV-01</vt:lpstr>
      <vt:lpstr>ETCA-IV-02</vt:lpstr>
      <vt:lpstr>ETCA-IV-03</vt:lpstr>
      <vt:lpstr>ETCA-IV-04</vt:lpstr>
      <vt:lpstr>ETCA-IV-06</vt:lpstr>
      <vt:lpstr>ANEXO A</vt:lpstr>
      <vt:lpstr>ANEXO B</vt:lpstr>
      <vt:lpstr>ANEXO C</vt:lpstr>
      <vt:lpstr>'ETCA-IV-06'!_ftn1</vt:lpstr>
      <vt:lpstr>'ETCA-IV-06'!_ftnref1</vt:lpstr>
      <vt:lpstr>'ETCA-IV-06'!_ftnref2</vt:lpstr>
      <vt:lpstr>'ANEXO B'!Área_de_impresión</vt:lpstr>
      <vt:lpstr>'ETCA II-04'!Área_de_impresión</vt:lpstr>
      <vt:lpstr>'ETCA-I-01'!Área_de_impresión</vt:lpstr>
      <vt:lpstr>'ETCA-I-03'!Área_de_impresión</vt:lpstr>
      <vt:lpstr>'ETCA-I-04'!Área_de_impresión</vt:lpstr>
      <vt:lpstr>'ETCA-I-06'!Área_de_impresión</vt:lpstr>
      <vt:lpstr>'ETCA-I-07'!Área_de_impresión</vt:lpstr>
      <vt:lpstr>'ETCA-I-08'!Área_de_impresión</vt:lpstr>
      <vt:lpstr>'ETCA-I-11'!Área_de_impresión</vt:lpstr>
      <vt:lpstr>'ETCA-II-01'!Área_de_impresión</vt:lpstr>
      <vt:lpstr>'ETCA-II-03'!Área_de_impresión</vt:lpstr>
      <vt:lpstr>'ETCA-II-06'!Área_de_impresión</vt:lpstr>
      <vt:lpstr>'ETCA-II-07'!Área_de_impresión</vt:lpstr>
      <vt:lpstr>'ETCA-II-09'!Área_de_impresión</vt:lpstr>
      <vt:lpstr>'ETCA-II-10'!Área_de_impresión</vt:lpstr>
      <vt:lpstr>'ETCA-II-11'!Área_de_impresión</vt:lpstr>
      <vt:lpstr>'ETCA-II-13'!Área_de_impresión</vt:lpstr>
      <vt:lpstr>'ETCA-II-14'!Área_de_impresión</vt:lpstr>
      <vt:lpstr>'ETCA-II-15'!Área_de_impresión</vt:lpstr>
      <vt:lpstr>'ETCA-II-16'!Área_de_impresión</vt:lpstr>
      <vt:lpstr>'ETCA-II-17'!Área_de_impresión</vt:lpstr>
      <vt:lpstr>'ETCA-III-01'!Área_de_impresión</vt:lpstr>
      <vt:lpstr>'ETCA-III-03'!Área_de_impresión</vt:lpstr>
      <vt:lpstr>'ETCA-III-05'!Área_de_impresión</vt:lpstr>
      <vt:lpstr>'ETCA-IV-01'!Área_de_impresión</vt:lpstr>
      <vt:lpstr>'ETCA-IV-03'!Área_de_impresión</vt:lpstr>
      <vt:lpstr>'ETCA-IV-04'!Área_de_impresión</vt:lpstr>
      <vt:lpstr>'ETCA-IV-06'!Área_de_impresión</vt:lpstr>
      <vt:lpstr>'Lista  FORMATOS  '!Área_de_impresión</vt:lpstr>
      <vt:lpstr>'ETCA-I-02'!Títulos_a_imprimir</vt:lpstr>
      <vt:lpstr>'ETCA-I-03'!Títulos_a_imprimir</vt:lpstr>
      <vt:lpstr>'ETCA-II-01'!Títulos_a_imprimir</vt:lpstr>
      <vt:lpstr>'ETCA-II-02'!Títulos_a_imprimir</vt:lpstr>
      <vt:lpstr>'ETCA-II-05'!Títulos_a_imprimir</vt:lpstr>
      <vt:lpstr>'ETCA-II-12'!Títulos_a_imprimir</vt:lpstr>
      <vt:lpstr>'ETCA-II-13'!Títulos_a_imprimir</vt:lpstr>
      <vt:lpstr>'ETCA-III-04'!Títulos_a_imprimir</vt:lpstr>
      <vt:lpstr>'ETCA-III-05'!Títulos_a_imprimir</vt:lpstr>
      <vt:lpstr>'ETCA-IV-06'!Títulos_a_imprimir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Planeación</dc:creator>
  <cp:lastModifiedBy>MARIA</cp:lastModifiedBy>
  <cp:revision/>
  <cp:lastPrinted>2020-10-14T18:54:12Z</cp:lastPrinted>
  <dcterms:created xsi:type="dcterms:W3CDTF">2014-03-28T01:13:38Z</dcterms:created>
  <dcterms:modified xsi:type="dcterms:W3CDTF">2021-02-16T19:57:38Z</dcterms:modified>
</cp:coreProperties>
</file>