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020" windowWidth="20550" windowHeight="4080" tabRatio="780" activeTab="8"/>
  </bookViews>
  <sheets>
    <sheet name="Lista " sheetId="15" r:id="rId1"/>
    <sheet name="CPCA-I-01" sheetId="2" r:id="rId2"/>
    <sheet name="CPCA-I-01-A (EDO RESULTADOS)" sheetId="1" r:id="rId3"/>
    <sheet name="CPCA-I-01-B" sheetId="23" r:id="rId4"/>
    <sheet name="CPCA-I-02" sheetId="3" r:id="rId5"/>
    <sheet name="CPCA-I-03" sheetId="5" r:id="rId6"/>
    <sheet name="CPCA-I-04" sheetId="26" r:id="rId7"/>
    <sheet name="CPCA-I-05 Notas" sheetId="13" r:id="rId8"/>
    <sheet name="CPCA-I-06" sheetId="6" r:id="rId9"/>
    <sheet name="CPCA-I-07" sheetId="7" r:id="rId10"/>
    <sheet name="CPCA-II-08" sheetId="8" r:id="rId11"/>
    <sheet name="CPCA-II-08-A...CONCIL. INGRESOS" sheetId="21" r:id="rId12"/>
    <sheet name="CPCA-II-09" sheetId="11" r:id="rId13"/>
    <sheet name="CPCA-II-09-A." sheetId="9" r:id="rId14"/>
    <sheet name="CPCA-II-09-B" sheetId="29" r:id="rId15"/>
    <sheet name="CPCA-II-09-C" sheetId="30" r:id="rId16"/>
    <sheet name="CPCA-II-09-D.CONCIL. EGRESOS" sheetId="24" r:id="rId17"/>
    <sheet name="CPCA-II-10" sheetId="16" r:id="rId18"/>
    <sheet name="CPCA-II-11" sheetId="19" r:id="rId19"/>
    <sheet name="CPCA-II-12" sheetId="20" r:id="rId20"/>
    <sheet name="CPCA-III-13" sheetId="31" state="hidden" r:id="rId21"/>
    <sheet name="CPCA-III-14" sheetId="32" r:id="rId22"/>
    <sheet name="CPCA-IV-15" sheetId="27" r:id="rId23"/>
    <sheet name="CPCA-IV-16" sheetId="28" r:id="rId24"/>
  </sheets>
  <externalReferences>
    <externalReference r:id="rId25"/>
  </externalReferences>
  <definedNames>
    <definedName name="_xlnm._FilterDatabase" localSheetId="1" hidden="1">'CPCA-I-01'!$A$1:$G$49</definedName>
    <definedName name="_xlnm._FilterDatabase" localSheetId="5" hidden="1">'CPCA-I-03'!$A$1:$C$73</definedName>
    <definedName name="_xlnm._FilterDatabase" localSheetId="20" hidden="1">'CPCA-III-13'!$A$10:$B$67</definedName>
    <definedName name="_ftn1" localSheetId="2">'CPCA-I-01-A (EDO RESULTADOS)'!#REF!</definedName>
    <definedName name="_ftnref1" localSheetId="2">'CPCA-I-01-A (EDO RESULTADOS)'!#REF!</definedName>
    <definedName name="_xlnm.Print_Area" localSheetId="1">'CPCA-I-01'!$A$1:$G$55</definedName>
    <definedName name="_xlnm.Print_Area" localSheetId="2">'CPCA-I-01-A (EDO RESULTADOS)'!$A$1:$D$69</definedName>
    <definedName name="_xlnm.Print_Area" localSheetId="3">'CPCA-I-01-B'!$A$1:$D$66</definedName>
    <definedName name="_xlnm.Print_Area" localSheetId="5">'CPCA-I-03'!$A$1:$C$62</definedName>
    <definedName name="_xlnm.Print_Area" localSheetId="6">'CPCA-I-04'!$A$1:$I$22</definedName>
    <definedName name="_xlnm.Print_Area" localSheetId="7">'CPCA-I-05 Notas'!$A$1:$J$53</definedName>
    <definedName name="_xlnm.Print_Area" localSheetId="10">'CPCA-II-08'!#REF!</definedName>
    <definedName name="_xlnm.Print_Area" localSheetId="12">'CPCA-II-09'!$A$1:$I$18</definedName>
    <definedName name="_xlnm.Print_Area" localSheetId="14">'CPCA-II-09-B'!$A$1:$H$18</definedName>
    <definedName name="_xlnm.Print_Area" localSheetId="15">'CPCA-II-09-C'!$A$1:$H$147</definedName>
    <definedName name="_xlnm.Print_Area" localSheetId="17">'CPCA-II-10'!$A$1:$E$35</definedName>
    <definedName name="_xlnm.Print_Area" localSheetId="18">'CPCA-II-11'!$A$1:$D$36</definedName>
    <definedName name="_xlnm.Print_Area" localSheetId="20">'CPCA-III-13'!#REF!</definedName>
    <definedName name="_xlnm.Print_Area" localSheetId="21">'CPCA-III-14'!$A$1:$E$32</definedName>
    <definedName name="_xlnm.Print_Area" localSheetId="22">'CPCA-IV-15'!$A$1:$D$19</definedName>
    <definedName name="_xlnm.Print_Area" localSheetId="23">'CPCA-IV-16'!$A$1:$D$19</definedName>
    <definedName name="_xlnm.Print_Area" localSheetId="0">'Lista '!$A$1:$G$45</definedName>
    <definedName name="_xlnm.Database" localSheetId="6">#REF!</definedName>
    <definedName name="_xlnm.Database" localSheetId="11">#REF!</definedName>
    <definedName name="_xlnm.Database" localSheetId="1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8">#REF!</definedName>
    <definedName name="_xlnm.Database" localSheetId="19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0">#REF!</definedName>
    <definedName name="_xlnm.Database">#REF!</definedName>
    <definedName name="ppto">[1]Hoja2!$B$3:$M$95</definedName>
    <definedName name="_xlnm.Print_Titles" localSheetId="2">'CPCA-I-01-A (EDO RESULTADOS)'!$2:$5</definedName>
    <definedName name="_xlnm.Print_Titles" localSheetId="5">'CPCA-I-03'!$1:$5</definedName>
    <definedName name="_xlnm.Print_Titles" localSheetId="20">'CPCA-III-13'!$1:$10</definedName>
  </definedNames>
  <calcPr calcId="144525"/>
</workbook>
</file>

<file path=xl/calcChain.xml><?xml version="1.0" encoding="utf-8"?>
<calcChain xmlns="http://schemas.openxmlformats.org/spreadsheetml/2006/main">
  <c r="D18" i="28" l="1"/>
  <c r="G9" i="30"/>
  <c r="F9" i="30"/>
  <c r="G9" i="11"/>
  <c r="F9" i="29"/>
  <c r="H273" i="9"/>
  <c r="H271" i="9"/>
  <c r="H267" i="9"/>
  <c r="H263" i="9"/>
  <c r="H256" i="9"/>
  <c r="H254" i="9"/>
  <c r="H252" i="9"/>
  <c r="H244" i="9"/>
  <c r="H241" i="9"/>
  <c r="H239" i="9"/>
  <c r="H237" i="9"/>
  <c r="H225" i="9"/>
  <c r="H221" i="9"/>
  <c r="H219" i="9"/>
  <c r="H217" i="9"/>
  <c r="H213" i="9"/>
  <c r="H210" i="9"/>
  <c r="H207" i="9"/>
  <c r="H201" i="9"/>
  <c r="H197" i="9"/>
  <c r="H190" i="9"/>
  <c r="H188" i="9"/>
  <c r="H186" i="9"/>
  <c r="H184" i="9"/>
  <c r="H182" i="9"/>
  <c r="H178" i="9"/>
  <c r="H169" i="9"/>
  <c r="H166" i="9"/>
  <c r="H164" i="9"/>
  <c r="H160" i="9"/>
  <c r="H149" i="9"/>
  <c r="H145" i="9"/>
  <c r="H143" i="9"/>
  <c r="H141" i="9"/>
  <c r="H139" i="9"/>
  <c r="H136" i="9"/>
  <c r="H134" i="9"/>
  <c r="H132" i="9"/>
  <c r="H88" i="9"/>
  <c r="H84" i="9"/>
  <c r="H82" i="9"/>
  <c r="H79" i="9"/>
  <c r="H75" i="9"/>
  <c r="H73" i="9"/>
  <c r="H71" i="9"/>
  <c r="H67" i="9"/>
  <c r="H65" i="9"/>
  <c r="H57" i="9"/>
  <c r="H47" i="9"/>
  <c r="H46" i="9"/>
  <c r="H44" i="9"/>
  <c r="H40" i="9"/>
  <c r="H39" i="9"/>
  <c r="H38" i="9"/>
  <c r="H37" i="9"/>
  <c r="H36" i="9"/>
  <c r="H35" i="9"/>
  <c r="H34" i="9"/>
  <c r="H27" i="9"/>
  <c r="H26" i="9"/>
  <c r="F198" i="9"/>
  <c r="E62" i="9"/>
  <c r="F62" i="9"/>
  <c r="H124" i="9"/>
  <c r="H125" i="9"/>
  <c r="G124" i="9"/>
  <c r="F124" i="9"/>
  <c r="F67" i="9"/>
  <c r="I56" i="8" l="1"/>
  <c r="E145" i="30"/>
  <c r="C145" i="30"/>
  <c r="E124" i="30"/>
  <c r="C124" i="30"/>
  <c r="A107" i="30"/>
  <c r="A108" i="30"/>
  <c r="A61" i="30"/>
  <c r="A33" i="30"/>
  <c r="E42" i="30"/>
  <c r="C42" i="30"/>
  <c r="F15" i="30"/>
  <c r="F10" i="11" l="1"/>
  <c r="G51" i="8" l="1"/>
  <c r="F51" i="8"/>
  <c r="F12" i="6"/>
  <c r="D11" i="6"/>
  <c r="F38" i="3"/>
  <c r="D38" i="3"/>
  <c r="C38" i="3"/>
  <c r="F33" i="3"/>
  <c r="F32" i="3"/>
  <c r="F31" i="3"/>
  <c r="B38" i="3"/>
  <c r="F23" i="3"/>
  <c r="D23" i="3"/>
  <c r="F22" i="3"/>
  <c r="F18" i="3"/>
  <c r="F17" i="3"/>
  <c r="F16" i="3"/>
  <c r="C23" i="3"/>
  <c r="B23" i="3"/>
  <c r="F10" i="3"/>
  <c r="D64" i="1"/>
  <c r="C64" i="1"/>
  <c r="D54" i="1"/>
  <c r="C54" i="1"/>
  <c r="D30" i="1"/>
  <c r="C30" i="1"/>
  <c r="D27" i="1"/>
  <c r="C27" i="1"/>
  <c r="D21" i="1"/>
  <c r="D17" i="1"/>
  <c r="C17" i="1"/>
  <c r="D8" i="1"/>
  <c r="C8" i="23"/>
  <c r="C46" i="23"/>
  <c r="C23" i="23"/>
  <c r="C21" i="23"/>
  <c r="C33" i="1"/>
  <c r="C32" i="1"/>
  <c r="C22" i="23" s="1"/>
  <c r="C31" i="1"/>
  <c r="B9" i="2"/>
  <c r="C20" i="23" l="1"/>
  <c r="C9" i="30"/>
  <c r="C13" i="30"/>
  <c r="D12" i="9"/>
  <c r="C11" i="11"/>
  <c r="C11" i="30"/>
  <c r="C15" i="30"/>
  <c r="C10" i="30"/>
  <c r="E9" i="30" l="1"/>
  <c r="H9" i="30" s="1"/>
  <c r="E10" i="30"/>
  <c r="H10" i="30" s="1"/>
  <c r="E11" i="30"/>
  <c r="H11" i="30" s="1"/>
  <c r="E12" i="30"/>
  <c r="H12" i="30" s="1"/>
  <c r="E13" i="30"/>
  <c r="H13" i="30" s="1"/>
  <c r="E14" i="30"/>
  <c r="H14" i="30" s="1"/>
  <c r="E15" i="30"/>
  <c r="H15" i="30" s="1"/>
  <c r="D18" i="30"/>
  <c r="F18" i="30"/>
  <c r="F42" i="30" s="1"/>
  <c r="G18" i="30"/>
  <c r="G42" i="30" s="1"/>
  <c r="G78" i="30" s="1"/>
  <c r="H18" i="30"/>
  <c r="C18" i="30"/>
  <c r="D9" i="24"/>
  <c r="D29" i="24"/>
  <c r="D38" i="24"/>
  <c r="D102" i="30"/>
  <c r="E102" i="30"/>
  <c r="G102" i="30"/>
  <c r="G124" i="30" s="1"/>
  <c r="G145" i="30" s="1"/>
  <c r="C102" i="30"/>
  <c r="D47" i="30"/>
  <c r="E47" i="30"/>
  <c r="F47" i="30"/>
  <c r="G47" i="30"/>
  <c r="C47" i="30"/>
  <c r="D18" i="29"/>
  <c r="E18" i="29"/>
  <c r="F18" i="29"/>
  <c r="C18" i="29"/>
  <c r="E9" i="29"/>
  <c r="H9" i="29" s="1"/>
  <c r="H18" i="29" s="1"/>
  <c r="I186" i="9"/>
  <c r="C166" i="9"/>
  <c r="E166" i="9" s="1"/>
  <c r="E165" i="9" s="1"/>
  <c r="E151" i="9" s="1"/>
  <c r="E271" i="9"/>
  <c r="E273" i="9"/>
  <c r="E272" i="9" s="1"/>
  <c r="D11" i="9"/>
  <c r="E297" i="9"/>
  <c r="E296" i="9" s="1"/>
  <c r="E294" i="9"/>
  <c r="E292" i="9"/>
  <c r="E290" i="9"/>
  <c r="E288" i="9"/>
  <c r="E286" i="9"/>
  <c r="E284" i="9"/>
  <c r="E283" i="9"/>
  <c r="E281" i="9"/>
  <c r="E280" i="9"/>
  <c r="E278" i="9"/>
  <c r="E276" i="9"/>
  <c r="E275" i="9" s="1"/>
  <c r="E270" i="9"/>
  <c r="E268" i="9"/>
  <c r="E266" i="9"/>
  <c r="E262" i="9"/>
  <c r="E260" i="9"/>
  <c r="E259" i="9"/>
  <c r="E257" i="9"/>
  <c r="E255" i="9"/>
  <c r="E253" i="9"/>
  <c r="E251" i="9"/>
  <c r="E250" i="9" s="1"/>
  <c r="E247" i="9"/>
  <c r="E245" i="9"/>
  <c r="E243" i="9"/>
  <c r="E240" i="9"/>
  <c r="E238" i="9"/>
  <c r="E236" i="9"/>
  <c r="E235" i="9" s="1"/>
  <c r="E233" i="9"/>
  <c r="E231" i="9"/>
  <c r="E229" i="9"/>
  <c r="E227" i="9"/>
  <c r="E224" i="9"/>
  <c r="E222" i="9"/>
  <c r="E220" i="9"/>
  <c r="E218" i="9"/>
  <c r="E215" i="9"/>
  <c r="E212" i="9"/>
  <c r="E209" i="9"/>
  <c r="E208" i="9" s="1"/>
  <c r="E206" i="9"/>
  <c r="E204" i="9"/>
  <c r="E202" i="9"/>
  <c r="E200" i="9"/>
  <c r="E198" i="9"/>
  <c r="E196" i="9"/>
  <c r="E195" i="9" s="1"/>
  <c r="E193" i="9"/>
  <c r="E191" i="9"/>
  <c r="E187" i="9"/>
  <c r="E185" i="9"/>
  <c r="E183" i="9"/>
  <c r="E181" i="9"/>
  <c r="E179" i="9"/>
  <c r="E177" i="9"/>
  <c r="E174" i="9"/>
  <c r="E172" i="9"/>
  <c r="E170" i="9"/>
  <c r="E168" i="9"/>
  <c r="E167" i="9"/>
  <c r="E163" i="9"/>
  <c r="E161" i="9"/>
  <c r="E159" i="9"/>
  <c r="E157" i="9"/>
  <c r="E155" i="9"/>
  <c r="E152" i="9"/>
  <c r="E148" i="9"/>
  <c r="E146" i="9"/>
  <c r="E144" i="9"/>
  <c r="E142" i="9"/>
  <c r="E140" i="9"/>
  <c r="E138" i="9"/>
  <c r="E137" i="9" s="1"/>
  <c r="E135" i="9"/>
  <c r="E133" i="9"/>
  <c r="E131" i="9"/>
  <c r="E130" i="9" s="1"/>
  <c r="E127" i="9"/>
  <c r="E126" i="9" s="1"/>
  <c r="E122" i="9"/>
  <c r="E120" i="9"/>
  <c r="E118" i="9"/>
  <c r="E116" i="9"/>
  <c r="E114" i="9"/>
  <c r="E112" i="9"/>
  <c r="E109" i="9"/>
  <c r="E107" i="9"/>
  <c r="E105" i="9"/>
  <c r="E103" i="9"/>
  <c r="E101" i="9"/>
  <c r="E99" i="9"/>
  <c r="E97" i="9"/>
  <c r="E95" i="9"/>
  <c r="E93" i="9"/>
  <c r="E92" i="9" s="1"/>
  <c r="E90" i="9"/>
  <c r="E89" i="9" s="1"/>
  <c r="E87" i="9"/>
  <c r="E85" i="9"/>
  <c r="E81" i="9"/>
  <c r="E80" i="9" s="1"/>
  <c r="E78" i="9"/>
  <c r="E76" i="9"/>
  <c r="E74" i="9"/>
  <c r="E72" i="9"/>
  <c r="E70" i="9"/>
  <c r="E68" i="9"/>
  <c r="E66" i="9"/>
  <c r="E64" i="9"/>
  <c r="E39" i="9"/>
  <c r="C14" i="9"/>
  <c r="C39" i="9"/>
  <c r="C15" i="9"/>
  <c r="C12" i="9"/>
  <c r="F78" i="30" l="1"/>
  <c r="H42" i="30"/>
  <c r="H47" i="30" s="1"/>
  <c r="E176" i="9"/>
  <c r="E226" i="9"/>
  <c r="E265" i="9"/>
  <c r="E264" i="9" s="1"/>
  <c r="E18" i="30"/>
  <c r="E111" i="9"/>
  <c r="E150" i="9"/>
  <c r="D185" i="9"/>
  <c r="F185" i="9"/>
  <c r="I185" i="9" s="1"/>
  <c r="G185" i="9"/>
  <c r="H185" i="9"/>
  <c r="C185" i="9"/>
  <c r="H78" i="30" l="1"/>
  <c r="H102" i="30" s="1"/>
  <c r="H124" i="30" s="1"/>
  <c r="H145" i="30" s="1"/>
  <c r="F102" i="30"/>
  <c r="F124" i="30" s="1"/>
  <c r="F145" i="30" s="1"/>
  <c r="G34" i="9"/>
  <c r="G33" i="9" s="1"/>
  <c r="G297" i="9"/>
  <c r="G296" i="9"/>
  <c r="G294" i="9"/>
  <c r="G292" i="9"/>
  <c r="G290" i="9"/>
  <c r="G288" i="9"/>
  <c r="G286" i="9"/>
  <c r="G284" i="9"/>
  <c r="G281" i="9"/>
  <c r="G280" i="9" s="1"/>
  <c r="G278" i="9"/>
  <c r="G276" i="9"/>
  <c r="G272" i="9"/>
  <c r="G270" i="9"/>
  <c r="G268" i="9"/>
  <c r="G266" i="9"/>
  <c r="G262" i="9"/>
  <c r="G260" i="9"/>
  <c r="G257" i="9"/>
  <c r="G255" i="9"/>
  <c r="G253" i="9"/>
  <c r="G251" i="9"/>
  <c r="G247" i="9"/>
  <c r="G245" i="9"/>
  <c r="G243" i="9"/>
  <c r="G238" i="9"/>
  <c r="G236" i="9"/>
  <c r="G233" i="9"/>
  <c r="G231" i="9"/>
  <c r="G229" i="9"/>
  <c r="G227" i="9"/>
  <c r="G224" i="9"/>
  <c r="G222" i="9"/>
  <c r="G220" i="9"/>
  <c r="G218" i="9"/>
  <c r="G215" i="9"/>
  <c r="G212" i="9"/>
  <c r="G209" i="9"/>
  <c r="G208" i="9" s="1"/>
  <c r="G206" i="9"/>
  <c r="G204" i="9"/>
  <c r="G202" i="9"/>
  <c r="G200" i="9"/>
  <c r="G198" i="9"/>
  <c r="G196" i="9"/>
  <c r="G195" i="9" s="1"/>
  <c r="G193" i="9"/>
  <c r="G191" i="9"/>
  <c r="G187" i="9"/>
  <c r="G183" i="9"/>
  <c r="G181" i="9"/>
  <c r="G179" i="9"/>
  <c r="G177" i="9"/>
  <c r="G174" i="9"/>
  <c r="G172" i="9"/>
  <c r="G170" i="9"/>
  <c r="G168" i="9"/>
  <c r="G165" i="9"/>
  <c r="G163" i="9"/>
  <c r="G161" i="9"/>
  <c r="G159" i="9"/>
  <c r="G157" i="9"/>
  <c r="G155" i="9"/>
  <c r="G152" i="9"/>
  <c r="G151" i="9" s="1"/>
  <c r="G148" i="9"/>
  <c r="G146" i="9"/>
  <c r="G144" i="9"/>
  <c r="G142" i="9"/>
  <c r="G140" i="9"/>
  <c r="G138" i="9"/>
  <c r="G137" i="9" s="1"/>
  <c r="G135" i="9"/>
  <c r="G133" i="9"/>
  <c r="G131" i="9"/>
  <c r="G127" i="9"/>
  <c r="G126" i="9" s="1"/>
  <c r="G122" i="9"/>
  <c r="G120" i="9"/>
  <c r="G118" i="9"/>
  <c r="G116" i="9"/>
  <c r="G114" i="9"/>
  <c r="G112" i="9"/>
  <c r="G111" i="9" s="1"/>
  <c r="G109" i="9"/>
  <c r="G107" i="9"/>
  <c r="G105" i="9"/>
  <c r="G103" i="9"/>
  <c r="G101" i="9"/>
  <c r="G99" i="9"/>
  <c r="G97" i="9"/>
  <c r="G95" i="9"/>
  <c r="G93" i="9"/>
  <c r="G90" i="9"/>
  <c r="G89" i="9" s="1"/>
  <c r="G87" i="9"/>
  <c r="G85" i="9"/>
  <c r="G81" i="9"/>
  <c r="G78" i="9"/>
  <c r="G76" i="9"/>
  <c r="G74" i="9"/>
  <c r="G72" i="9"/>
  <c r="G70" i="9"/>
  <c r="G68" i="9"/>
  <c r="G66" i="9"/>
  <c r="G64" i="9"/>
  <c r="G59" i="9"/>
  <c r="G58" i="9" s="1"/>
  <c r="G57" i="9"/>
  <c r="G56" i="9" s="1"/>
  <c r="G52" i="9"/>
  <c r="G50" i="9"/>
  <c r="G45" i="9"/>
  <c r="G43" i="9"/>
  <c r="G41" i="9"/>
  <c r="G30" i="9"/>
  <c r="G25" i="9"/>
  <c r="G23" i="9"/>
  <c r="G20" i="9"/>
  <c r="G19" i="9" s="1"/>
  <c r="D206" i="9"/>
  <c r="F206" i="9"/>
  <c r="H206" i="9"/>
  <c r="D196" i="9"/>
  <c r="F196" i="9"/>
  <c r="H196" i="9"/>
  <c r="D198" i="9"/>
  <c r="H198" i="9"/>
  <c r="D200" i="9"/>
  <c r="F200" i="9"/>
  <c r="H200" i="9"/>
  <c r="D202" i="9"/>
  <c r="F202" i="9"/>
  <c r="H202" i="9"/>
  <c r="D204" i="9"/>
  <c r="F204" i="9"/>
  <c r="H204" i="9"/>
  <c r="C206" i="9"/>
  <c r="I34" i="9"/>
  <c r="C3" i="19"/>
  <c r="C3" i="20" s="1"/>
  <c r="A3" i="32" s="1"/>
  <c r="D297" i="9"/>
  <c r="D296" i="9" s="1"/>
  <c r="F297" i="9"/>
  <c r="F296" i="9" s="1"/>
  <c r="C297" i="9"/>
  <c r="C296" i="9" s="1"/>
  <c r="D284" i="9"/>
  <c r="F284" i="9"/>
  <c r="H284" i="9"/>
  <c r="D286" i="9"/>
  <c r="F286" i="9"/>
  <c r="H286" i="9"/>
  <c r="D288" i="9"/>
  <c r="F288" i="9"/>
  <c r="H288" i="9"/>
  <c r="D290" i="9"/>
  <c r="F290" i="9"/>
  <c r="H290" i="9"/>
  <c r="D292" i="9"/>
  <c r="F292" i="9"/>
  <c r="H292" i="9"/>
  <c r="D294" i="9"/>
  <c r="F294" i="9"/>
  <c r="H294" i="9"/>
  <c r="C294" i="9"/>
  <c r="C292" i="9"/>
  <c r="C290" i="9"/>
  <c r="C288" i="9"/>
  <c r="C286" i="9"/>
  <c r="C284" i="9"/>
  <c r="D281" i="9"/>
  <c r="D280" i="9" s="1"/>
  <c r="F281" i="9"/>
  <c r="F280" i="9" s="1"/>
  <c r="C281" i="9"/>
  <c r="C280" i="9" s="1"/>
  <c r="D276" i="9"/>
  <c r="F276" i="9"/>
  <c r="H276" i="9"/>
  <c r="D278" i="9"/>
  <c r="F278" i="9"/>
  <c r="H278" i="9"/>
  <c r="C278" i="9"/>
  <c r="C276" i="9"/>
  <c r="D266" i="9"/>
  <c r="F266" i="9"/>
  <c r="H266" i="9"/>
  <c r="D268" i="9"/>
  <c r="F268" i="9"/>
  <c r="H268" i="9"/>
  <c r="D270" i="9"/>
  <c r="F270" i="9"/>
  <c r="H270" i="9"/>
  <c r="D272" i="9"/>
  <c r="F272" i="9"/>
  <c r="H272" i="9"/>
  <c r="C272" i="9"/>
  <c r="C270" i="9"/>
  <c r="C268" i="9"/>
  <c r="C266" i="9"/>
  <c r="D251" i="9"/>
  <c r="F251" i="9"/>
  <c r="H251" i="9"/>
  <c r="D253" i="9"/>
  <c r="F253" i="9"/>
  <c r="H253" i="9"/>
  <c r="D255" i="9"/>
  <c r="F255" i="9"/>
  <c r="H255" i="9"/>
  <c r="D257" i="9"/>
  <c r="F257" i="9"/>
  <c r="H257" i="9"/>
  <c r="D260" i="9"/>
  <c r="F260" i="9"/>
  <c r="H260" i="9"/>
  <c r="D262" i="9"/>
  <c r="F262" i="9"/>
  <c r="H262" i="9"/>
  <c r="C262" i="9"/>
  <c r="C260" i="9"/>
  <c r="C257" i="9"/>
  <c r="C255" i="9"/>
  <c r="C253" i="9"/>
  <c r="C251" i="9"/>
  <c r="C250" i="9" s="1"/>
  <c r="D236" i="9"/>
  <c r="F236" i="9"/>
  <c r="I236" i="9" s="1"/>
  <c r="H236" i="9"/>
  <c r="D238" i="9"/>
  <c r="F238" i="9"/>
  <c r="H238" i="9"/>
  <c r="D240" i="9"/>
  <c r="F240" i="9"/>
  <c r="H240" i="9"/>
  <c r="D243" i="9"/>
  <c r="F243" i="9"/>
  <c r="H243" i="9"/>
  <c r="D245" i="9"/>
  <c r="F245" i="9"/>
  <c r="H245" i="9"/>
  <c r="D247" i="9"/>
  <c r="F247" i="9"/>
  <c r="H247" i="9"/>
  <c r="C247" i="9"/>
  <c r="C245" i="9"/>
  <c r="C243" i="9"/>
  <c r="C240" i="9"/>
  <c r="C238" i="9"/>
  <c r="C236" i="9"/>
  <c r="D227" i="9"/>
  <c r="F227" i="9"/>
  <c r="H227" i="9"/>
  <c r="D229" i="9"/>
  <c r="F229" i="9"/>
  <c r="H229" i="9"/>
  <c r="D231" i="9"/>
  <c r="F231" i="9"/>
  <c r="H231" i="9"/>
  <c r="D233" i="9"/>
  <c r="F233" i="9"/>
  <c r="H233" i="9"/>
  <c r="C233" i="9"/>
  <c r="C231" i="9"/>
  <c r="C229" i="9"/>
  <c r="C227" i="9"/>
  <c r="D209" i="9"/>
  <c r="F209" i="9"/>
  <c r="I209" i="9" s="1"/>
  <c r="H209" i="9"/>
  <c r="D212" i="9"/>
  <c r="F212" i="9"/>
  <c r="H212" i="9"/>
  <c r="D215" i="9"/>
  <c r="F215" i="9"/>
  <c r="H215" i="9"/>
  <c r="D218" i="9"/>
  <c r="F218" i="9"/>
  <c r="H218" i="9"/>
  <c r="D220" i="9"/>
  <c r="F220" i="9"/>
  <c r="H220" i="9"/>
  <c r="D222" i="9"/>
  <c r="F222" i="9"/>
  <c r="H222" i="9"/>
  <c r="D224" i="9"/>
  <c r="F224" i="9"/>
  <c r="H224" i="9"/>
  <c r="C224" i="9"/>
  <c r="C222" i="9"/>
  <c r="C220" i="9"/>
  <c r="C218" i="9"/>
  <c r="C215" i="9"/>
  <c r="C212" i="9"/>
  <c r="C209" i="9"/>
  <c r="C204" i="9"/>
  <c r="C202" i="9"/>
  <c r="C200" i="9"/>
  <c r="C198" i="9"/>
  <c r="C196" i="9"/>
  <c r="D177" i="9"/>
  <c r="F177" i="9"/>
  <c r="H177" i="9"/>
  <c r="D179" i="9"/>
  <c r="F179" i="9"/>
  <c r="H179" i="9"/>
  <c r="D181" i="9"/>
  <c r="F181" i="9"/>
  <c r="H181" i="9"/>
  <c r="D183" i="9"/>
  <c r="F183" i="9"/>
  <c r="H183" i="9"/>
  <c r="D187" i="9"/>
  <c r="F187" i="9"/>
  <c r="I187" i="9" s="1"/>
  <c r="H187" i="9"/>
  <c r="D191" i="9"/>
  <c r="F191" i="9"/>
  <c r="H191" i="9"/>
  <c r="D193" i="9"/>
  <c r="F193" i="9"/>
  <c r="H193" i="9"/>
  <c r="C193" i="9"/>
  <c r="C191" i="9"/>
  <c r="C187" i="9"/>
  <c r="C183" i="9"/>
  <c r="C181" i="9"/>
  <c r="C179" i="9"/>
  <c r="C177" i="9"/>
  <c r="D168" i="9"/>
  <c r="F168" i="9"/>
  <c r="H168" i="9"/>
  <c r="D170" i="9"/>
  <c r="F170" i="9"/>
  <c r="H170" i="9"/>
  <c r="D172" i="9"/>
  <c r="F172" i="9"/>
  <c r="H172" i="9"/>
  <c r="D174" i="9"/>
  <c r="F174" i="9"/>
  <c r="H174" i="9"/>
  <c r="C174" i="9"/>
  <c r="C172" i="9"/>
  <c r="C170" i="9"/>
  <c r="C168" i="9"/>
  <c r="D152" i="9"/>
  <c r="F152" i="9"/>
  <c r="H152" i="9"/>
  <c r="D155" i="9"/>
  <c r="F155" i="9"/>
  <c r="H155" i="9"/>
  <c r="D157" i="9"/>
  <c r="F157" i="9"/>
  <c r="H157" i="9"/>
  <c r="D159" i="9"/>
  <c r="F159" i="9"/>
  <c r="H159" i="9"/>
  <c r="D161" i="9"/>
  <c r="F161" i="9"/>
  <c r="H161" i="9"/>
  <c r="D163" i="9"/>
  <c r="F163" i="9"/>
  <c r="I163" i="9" s="1"/>
  <c r="H163" i="9"/>
  <c r="D165" i="9"/>
  <c r="F165" i="9"/>
  <c r="H165" i="9"/>
  <c r="C165" i="9"/>
  <c r="C163" i="9"/>
  <c r="C161" i="9"/>
  <c r="C159" i="9"/>
  <c r="C157" i="9"/>
  <c r="C155" i="9"/>
  <c r="C152" i="9"/>
  <c r="D138" i="9"/>
  <c r="F138" i="9"/>
  <c r="H138" i="9"/>
  <c r="D140" i="9"/>
  <c r="F140" i="9"/>
  <c r="H140" i="9"/>
  <c r="D142" i="9"/>
  <c r="F142" i="9"/>
  <c r="H142" i="9"/>
  <c r="D144" i="9"/>
  <c r="F144" i="9"/>
  <c r="H144" i="9"/>
  <c r="D146" i="9"/>
  <c r="F146" i="9"/>
  <c r="H146" i="9"/>
  <c r="D148" i="9"/>
  <c r="F148" i="9"/>
  <c r="H148" i="9"/>
  <c r="C148" i="9"/>
  <c r="C146" i="9"/>
  <c r="C144" i="9"/>
  <c r="C142" i="9"/>
  <c r="C140" i="9"/>
  <c r="C138" i="9"/>
  <c r="D131" i="9"/>
  <c r="F131" i="9"/>
  <c r="H131" i="9"/>
  <c r="D133" i="9"/>
  <c r="F133" i="9"/>
  <c r="H133" i="9"/>
  <c r="D135" i="9"/>
  <c r="F135" i="9"/>
  <c r="H135" i="9"/>
  <c r="C135" i="9"/>
  <c r="C133" i="9"/>
  <c r="C131" i="9"/>
  <c r="D127" i="9"/>
  <c r="D126" i="9" s="1"/>
  <c r="F127" i="9"/>
  <c r="F126" i="9" s="1"/>
  <c r="C127" i="9"/>
  <c r="C126" i="9" s="1"/>
  <c r="D112" i="9"/>
  <c r="F112" i="9"/>
  <c r="H112" i="9"/>
  <c r="D114" i="9"/>
  <c r="F114" i="9"/>
  <c r="H114" i="9"/>
  <c r="D116" i="9"/>
  <c r="F116" i="9"/>
  <c r="H116" i="9"/>
  <c r="D118" i="9"/>
  <c r="F118" i="9"/>
  <c r="H118" i="9"/>
  <c r="D120" i="9"/>
  <c r="F120" i="9"/>
  <c r="H120" i="9"/>
  <c r="D122" i="9"/>
  <c r="F122" i="9"/>
  <c r="H122" i="9"/>
  <c r="C122" i="9"/>
  <c r="C120" i="9"/>
  <c r="C118" i="9"/>
  <c r="C116" i="9"/>
  <c r="C114" i="9"/>
  <c r="C112" i="9"/>
  <c r="D93" i="9"/>
  <c r="F93" i="9"/>
  <c r="H93" i="9"/>
  <c r="D95" i="9"/>
  <c r="F95" i="9"/>
  <c r="H95" i="9"/>
  <c r="D97" i="9"/>
  <c r="F97" i="9"/>
  <c r="H97" i="9"/>
  <c r="D99" i="9"/>
  <c r="F99" i="9"/>
  <c r="H99" i="9"/>
  <c r="D101" i="9"/>
  <c r="F101" i="9"/>
  <c r="H101" i="9"/>
  <c r="D103" i="9"/>
  <c r="F103" i="9"/>
  <c r="H103" i="9"/>
  <c r="D105" i="9"/>
  <c r="F105" i="9"/>
  <c r="H105" i="9"/>
  <c r="D107" i="9"/>
  <c r="F107" i="9"/>
  <c r="H107" i="9"/>
  <c r="D109" i="9"/>
  <c r="F109" i="9"/>
  <c r="H109" i="9"/>
  <c r="C109" i="9"/>
  <c r="C107" i="9"/>
  <c r="C105" i="9"/>
  <c r="C103" i="9"/>
  <c r="C101" i="9"/>
  <c r="C99" i="9"/>
  <c r="C97" i="9"/>
  <c r="C95" i="9"/>
  <c r="C93" i="9"/>
  <c r="D90" i="9"/>
  <c r="D89" i="9" s="1"/>
  <c r="F90" i="9"/>
  <c r="F89" i="9" s="1"/>
  <c r="C90" i="9"/>
  <c r="C89" i="9" s="1"/>
  <c r="D81" i="9"/>
  <c r="F81" i="9"/>
  <c r="H81" i="9"/>
  <c r="D85" i="9"/>
  <c r="F85" i="9"/>
  <c r="H85" i="9"/>
  <c r="D87" i="9"/>
  <c r="F87" i="9"/>
  <c r="H87" i="9"/>
  <c r="C87" i="9"/>
  <c r="C85" i="9"/>
  <c r="C81" i="9"/>
  <c r="D64" i="9"/>
  <c r="F64" i="9"/>
  <c r="H64" i="9"/>
  <c r="D66" i="9"/>
  <c r="F66" i="9"/>
  <c r="H66" i="9"/>
  <c r="D68" i="9"/>
  <c r="F68" i="9"/>
  <c r="H68" i="9"/>
  <c r="D70" i="9"/>
  <c r="F70" i="9"/>
  <c r="H70" i="9"/>
  <c r="D72" i="9"/>
  <c r="F72" i="9"/>
  <c r="H72" i="9"/>
  <c r="D74" i="9"/>
  <c r="F74" i="9"/>
  <c r="H74" i="9"/>
  <c r="D76" i="9"/>
  <c r="F76" i="9"/>
  <c r="H76" i="9"/>
  <c r="D78" i="9"/>
  <c r="F78" i="9"/>
  <c r="H78" i="9"/>
  <c r="C78" i="9"/>
  <c r="C76" i="9"/>
  <c r="C74" i="9"/>
  <c r="C72" i="9"/>
  <c r="C70" i="9"/>
  <c r="C68" i="9"/>
  <c r="C66" i="9"/>
  <c r="C64" i="9"/>
  <c r="D59" i="9"/>
  <c r="D58" i="9" s="1"/>
  <c r="F59" i="9"/>
  <c r="F58" i="9" s="1"/>
  <c r="C59" i="9"/>
  <c r="C58" i="9" s="1"/>
  <c r="H50" i="9"/>
  <c r="H52" i="9"/>
  <c r="H56" i="9"/>
  <c r="D50" i="9"/>
  <c r="E50" i="9"/>
  <c r="F50" i="9"/>
  <c r="D52" i="9"/>
  <c r="E52" i="9"/>
  <c r="F52" i="9"/>
  <c r="D56" i="9"/>
  <c r="E56" i="9"/>
  <c r="F56" i="9"/>
  <c r="C56" i="9"/>
  <c r="C52" i="9"/>
  <c r="C50" i="9"/>
  <c r="D33" i="9"/>
  <c r="E33" i="9"/>
  <c r="F33" i="9"/>
  <c r="H33" i="9"/>
  <c r="D41" i="9"/>
  <c r="E41" i="9"/>
  <c r="F41" i="9"/>
  <c r="H41" i="9"/>
  <c r="D43" i="9"/>
  <c r="E43" i="9"/>
  <c r="F43" i="9"/>
  <c r="H43" i="9"/>
  <c r="D45" i="9"/>
  <c r="E45" i="9"/>
  <c r="F45" i="9"/>
  <c r="I45" i="9" s="1"/>
  <c r="H45" i="9"/>
  <c r="C45" i="9"/>
  <c r="C43" i="9"/>
  <c r="C41" i="9"/>
  <c r="C33" i="9"/>
  <c r="C30" i="9"/>
  <c r="D23" i="9"/>
  <c r="E23" i="9"/>
  <c r="F23" i="9"/>
  <c r="H23" i="9"/>
  <c r="D25" i="9"/>
  <c r="E25" i="9"/>
  <c r="F25" i="9"/>
  <c r="H25" i="9"/>
  <c r="D30" i="9"/>
  <c r="E30" i="9"/>
  <c r="F30" i="9"/>
  <c r="H30" i="9"/>
  <c r="C25" i="9"/>
  <c r="C23" i="9"/>
  <c r="D20" i="9"/>
  <c r="D19" i="9" s="1"/>
  <c r="F20" i="9"/>
  <c r="F19" i="9" s="1"/>
  <c r="C20" i="9"/>
  <c r="C19" i="9" s="1"/>
  <c r="C11" i="9"/>
  <c r="I26" i="9"/>
  <c r="I27" i="9"/>
  <c r="I35" i="9"/>
  <c r="I36" i="9"/>
  <c r="I37" i="9"/>
  <c r="I39" i="9"/>
  <c r="I40" i="9"/>
  <c r="I44" i="9"/>
  <c r="I46" i="9"/>
  <c r="I47" i="9"/>
  <c r="I57" i="9"/>
  <c r="I65" i="9"/>
  <c r="I67" i="9"/>
  <c r="I71" i="9"/>
  <c r="I73" i="9"/>
  <c r="I75" i="9"/>
  <c r="I79" i="9"/>
  <c r="I82" i="9"/>
  <c r="I88" i="9"/>
  <c r="I131" i="9"/>
  <c r="I132" i="9"/>
  <c r="I134" i="9"/>
  <c r="I141" i="9"/>
  <c r="I143" i="9"/>
  <c r="I145" i="9"/>
  <c r="I149" i="9"/>
  <c r="I160" i="9"/>
  <c r="I164" i="9"/>
  <c r="I166" i="9"/>
  <c r="I169" i="9"/>
  <c r="I178" i="9"/>
  <c r="I182" i="9"/>
  <c r="I184" i="9"/>
  <c r="I188" i="9"/>
  <c r="I189" i="9"/>
  <c r="I190" i="9"/>
  <c r="I197" i="9"/>
  <c r="I201" i="9"/>
  <c r="I210" i="9"/>
  <c r="I213" i="9"/>
  <c r="I217" i="9"/>
  <c r="I219" i="9"/>
  <c r="I221" i="9"/>
  <c r="I225" i="9"/>
  <c r="I237" i="9"/>
  <c r="I239" i="9"/>
  <c r="I241" i="9"/>
  <c r="I242" i="9"/>
  <c r="I244" i="9"/>
  <c r="I248" i="9"/>
  <c r="I252" i="9"/>
  <c r="I254" i="9"/>
  <c r="I256" i="9"/>
  <c r="I253" i="9"/>
  <c r="I247" i="9"/>
  <c r="I243" i="9"/>
  <c r="I238" i="9"/>
  <c r="I218" i="9"/>
  <c r="I212" i="9"/>
  <c r="I200" i="9"/>
  <c r="I196" i="9"/>
  <c r="I181" i="9"/>
  <c r="I159" i="9"/>
  <c r="I142" i="9"/>
  <c r="I129" i="9"/>
  <c r="I81" i="9"/>
  <c r="I72" i="9"/>
  <c r="E61" i="9"/>
  <c r="E60" i="9"/>
  <c r="I25" i="9"/>
  <c r="E21" i="9"/>
  <c r="I21" i="9" s="1"/>
  <c r="E18" i="9"/>
  <c r="I18" i="9" s="1"/>
  <c r="E17" i="9"/>
  <c r="E16" i="9"/>
  <c r="I16" i="9" s="1"/>
  <c r="E15" i="9"/>
  <c r="I15" i="9" s="1"/>
  <c r="E14" i="9"/>
  <c r="E13" i="9"/>
  <c r="G63" i="9" l="1"/>
  <c r="G235" i="9"/>
  <c r="E22" i="9"/>
  <c r="H22" i="9"/>
  <c r="I33" i="9"/>
  <c r="F32" i="9"/>
  <c r="D32" i="9"/>
  <c r="H176" i="9"/>
  <c r="D176" i="9"/>
  <c r="F250" i="9"/>
  <c r="I13" i="9"/>
  <c r="E12" i="9"/>
  <c r="E11" i="9" s="1"/>
  <c r="F22" i="9"/>
  <c r="D22" i="9"/>
  <c r="D10" i="9" s="1"/>
  <c r="C176" i="9"/>
  <c r="F176" i="9"/>
  <c r="C195" i="9"/>
  <c r="H250" i="9"/>
  <c r="D250" i="9"/>
  <c r="F12" i="9"/>
  <c r="F11" i="9" s="1"/>
  <c r="G12" i="9"/>
  <c r="G11" i="9" s="1"/>
  <c r="G10" i="9" s="1"/>
  <c r="G22" i="9"/>
  <c r="G49" i="9"/>
  <c r="G80" i="9"/>
  <c r="G62" i="9" s="1"/>
  <c r="G167" i="9"/>
  <c r="G176" i="9"/>
  <c r="G226" i="9"/>
  <c r="G250" i="9"/>
  <c r="G259" i="9"/>
  <c r="G265" i="9"/>
  <c r="G275" i="9"/>
  <c r="G32" i="9"/>
  <c r="F195" i="9"/>
  <c r="E32" i="9"/>
  <c r="I32" i="9" s="1"/>
  <c r="G92" i="9"/>
  <c r="G130" i="9"/>
  <c r="G283" i="9"/>
  <c r="G150" i="9"/>
  <c r="H129" i="9"/>
  <c r="E59" i="9"/>
  <c r="E58" i="9" s="1"/>
  <c r="G264" i="9"/>
  <c r="H195" i="9"/>
  <c r="D195" i="9"/>
  <c r="I128" i="9"/>
  <c r="H61" i="9"/>
  <c r="H60" i="9"/>
  <c r="H21" i="9"/>
  <c r="H20" i="9" s="1"/>
  <c r="H19" i="9" s="1"/>
  <c r="H18" i="9"/>
  <c r="H17" i="9"/>
  <c r="H16" i="9"/>
  <c r="H15" i="9"/>
  <c r="H14" i="9"/>
  <c r="H13" i="9"/>
  <c r="H12" i="9" s="1"/>
  <c r="E20" i="9"/>
  <c r="D49" i="9"/>
  <c r="E63" i="9"/>
  <c r="H63" i="9"/>
  <c r="D63" i="9"/>
  <c r="H80" i="9"/>
  <c r="F80" i="9"/>
  <c r="D80" i="9"/>
  <c r="D92" i="9"/>
  <c r="H111" i="9"/>
  <c r="F111" i="9"/>
  <c r="D111" i="9"/>
  <c r="H130" i="9"/>
  <c r="F130" i="9"/>
  <c r="D130" i="9"/>
  <c r="H137" i="9"/>
  <c r="F137" i="9"/>
  <c r="D137" i="9"/>
  <c r="H151" i="9"/>
  <c r="F151" i="9"/>
  <c r="D151" i="9"/>
  <c r="H167" i="9"/>
  <c r="F167" i="9"/>
  <c r="D167" i="9"/>
  <c r="D208" i="9"/>
  <c r="D226" i="9"/>
  <c r="D235" i="9"/>
  <c r="H259" i="9"/>
  <c r="F259" i="9"/>
  <c r="D259" i="9"/>
  <c r="H265" i="9"/>
  <c r="F265" i="9"/>
  <c r="D265" i="9"/>
  <c r="H275" i="9"/>
  <c r="F275" i="9"/>
  <c r="D275" i="9"/>
  <c r="H128" i="9"/>
  <c r="H91" i="9"/>
  <c r="H90" i="9" s="1"/>
  <c r="H89" i="9" s="1"/>
  <c r="I14" i="9"/>
  <c r="H32" i="9"/>
  <c r="E49" i="9"/>
  <c r="H92" i="9"/>
  <c r="F92" i="9"/>
  <c r="H208" i="9"/>
  <c r="F208" i="9"/>
  <c r="I208" i="9" s="1"/>
  <c r="H226" i="9"/>
  <c r="F226" i="9"/>
  <c r="H235" i="9"/>
  <c r="F235" i="9"/>
  <c r="I235" i="9" s="1"/>
  <c r="H283" i="9"/>
  <c r="F283" i="9"/>
  <c r="D283" i="9"/>
  <c r="D264" i="9" s="1"/>
  <c r="H298" i="9"/>
  <c r="H297" i="9" s="1"/>
  <c r="H296" i="9" s="1"/>
  <c r="H282" i="9"/>
  <c r="H281" i="9" s="1"/>
  <c r="H280" i="9" s="1"/>
  <c r="F63" i="9"/>
  <c r="F49" i="9"/>
  <c r="H49" i="9"/>
  <c r="C283" i="9"/>
  <c r="F264" i="9"/>
  <c r="C275" i="9"/>
  <c r="C265" i="9"/>
  <c r="C259" i="9"/>
  <c r="I255" i="9"/>
  <c r="I250" i="9"/>
  <c r="I251" i="9"/>
  <c r="I240" i="9"/>
  <c r="C235" i="9"/>
  <c r="C226" i="9"/>
  <c r="I224" i="9"/>
  <c r="I220" i="9"/>
  <c r="I215" i="9"/>
  <c r="C208" i="9"/>
  <c r="I195" i="9"/>
  <c r="I183" i="9"/>
  <c r="I177" i="9"/>
  <c r="C167" i="9"/>
  <c r="I167" i="9" s="1"/>
  <c r="I168" i="9"/>
  <c r="I165" i="9"/>
  <c r="C151" i="9"/>
  <c r="I148" i="9"/>
  <c r="I144" i="9"/>
  <c r="I140" i="9"/>
  <c r="C137" i="9"/>
  <c r="I137" i="9" s="1"/>
  <c r="C130" i="9"/>
  <c r="I126" i="9"/>
  <c r="I127" i="9"/>
  <c r="C111" i="9"/>
  <c r="C92" i="9"/>
  <c r="I87" i="9"/>
  <c r="C80" i="9"/>
  <c r="I80" i="9"/>
  <c r="I78" i="9"/>
  <c r="I74" i="9"/>
  <c r="I70" i="9"/>
  <c r="I66" i="9"/>
  <c r="C63" i="9"/>
  <c r="I64" i="9"/>
  <c r="I56" i="9"/>
  <c r="C49" i="9"/>
  <c r="I43" i="9"/>
  <c r="C32" i="9"/>
  <c r="C22" i="9"/>
  <c r="I12" i="9"/>
  <c r="H62" i="9" l="1"/>
  <c r="D62" i="9"/>
  <c r="C10" i="9"/>
  <c r="F10" i="9"/>
  <c r="H11" i="9"/>
  <c r="I11" i="9"/>
  <c r="H127" i="9"/>
  <c r="H126" i="9" s="1"/>
  <c r="I22" i="9"/>
  <c r="H59" i="9"/>
  <c r="G299" i="9"/>
  <c r="C264" i="9"/>
  <c r="D150" i="9"/>
  <c r="I176" i="9"/>
  <c r="H58" i="9"/>
  <c r="F150" i="9"/>
  <c r="E19" i="9"/>
  <c r="I19" i="9" s="1"/>
  <c r="I20" i="9"/>
  <c r="H264" i="9"/>
  <c r="H150" i="9"/>
  <c r="C150" i="9"/>
  <c r="I151" i="9"/>
  <c r="I130" i="9"/>
  <c r="I133" i="9"/>
  <c r="C62" i="9"/>
  <c r="I63" i="9"/>
  <c r="I49" i="9"/>
  <c r="F299" i="9" l="1"/>
  <c r="E10" i="9"/>
  <c r="E299" i="9" s="1"/>
  <c r="H10" i="9"/>
  <c r="D299" i="9"/>
  <c r="H299" i="9"/>
  <c r="L150" i="9"/>
  <c r="C299" i="9"/>
  <c r="I150" i="9"/>
  <c r="I62" i="9" l="1"/>
  <c r="G18" i="11"/>
  <c r="G9" i="29" s="1"/>
  <c r="G18" i="29" s="1"/>
  <c r="I10" i="11"/>
  <c r="E10" i="1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7" i="11"/>
  <c r="H17" i="11" s="1"/>
  <c r="E9" i="11"/>
  <c r="D18" i="11"/>
  <c r="F18" i="11"/>
  <c r="C18" i="11"/>
  <c r="H9" i="11" l="1"/>
  <c r="I9" i="11"/>
  <c r="H10" i="11"/>
  <c r="I11" i="11"/>
  <c r="I10" i="9"/>
  <c r="E18" i="11"/>
  <c r="H18" i="11"/>
  <c r="A3" i="27"/>
  <c r="A3" i="28" s="1"/>
  <c r="E23" i="8"/>
  <c r="C23" i="8"/>
  <c r="D25" i="8"/>
  <c r="F25" i="8"/>
  <c r="C25" i="8"/>
  <c r="D17" i="21"/>
  <c r="D9" i="21"/>
  <c r="I18" i="11" l="1"/>
  <c r="D23" i="21"/>
  <c r="C56" i="8"/>
  <c r="D56" i="8"/>
  <c r="I51" i="8"/>
  <c r="H51" i="8"/>
  <c r="F56" i="8"/>
  <c r="E51" i="8"/>
  <c r="H49" i="8"/>
  <c r="G49" i="8"/>
  <c r="I49" i="8" s="1"/>
  <c r="E49" i="8"/>
  <c r="E56" i="8" s="1"/>
  <c r="D71" i="28"/>
  <c r="D38" i="28"/>
  <c r="D97" i="28"/>
  <c r="H56" i="8" l="1"/>
  <c r="G56" i="8"/>
  <c r="I23" i="8"/>
  <c r="H23" i="8"/>
  <c r="G20" i="8"/>
  <c r="H20" i="8" s="1"/>
  <c r="H25" i="8" s="1"/>
  <c r="E20" i="8"/>
  <c r="E25" i="8" s="1"/>
  <c r="I20" i="8" l="1"/>
  <c r="I25" i="8" s="1"/>
  <c r="G25" i="8"/>
  <c r="A3" i="8"/>
  <c r="A3" i="7"/>
  <c r="F23" i="6"/>
  <c r="G23" i="6" s="1"/>
  <c r="F24" i="6"/>
  <c r="G24" i="6" s="1"/>
  <c r="G12" i="6"/>
  <c r="F11" i="6"/>
  <c r="G11" i="6" s="1"/>
  <c r="A3" i="6"/>
  <c r="A3" i="13"/>
  <c r="A3" i="26"/>
  <c r="A3" i="5"/>
  <c r="C56" i="23"/>
  <c r="A4" i="29" l="1"/>
  <c r="A4" i="30" s="1"/>
  <c r="A3" i="21"/>
  <c r="A4" i="11" s="1"/>
  <c r="A4" i="9" s="1"/>
  <c r="D44" i="23"/>
  <c r="D39" i="23"/>
  <c r="D48" i="23" s="1"/>
  <c r="F52" i="2"/>
  <c r="A3" i="24" l="1"/>
  <c r="A60" i="30"/>
  <c r="A32" i="30"/>
  <c r="D56" i="23"/>
  <c r="D51" i="23"/>
  <c r="D61" i="23" s="1"/>
  <c r="D22" i="23"/>
  <c r="D23" i="23"/>
  <c r="D21" i="23"/>
  <c r="D18" i="23"/>
  <c r="D8" i="23" s="1"/>
  <c r="C51" i="23"/>
  <c r="C61" i="23" s="1"/>
  <c r="G52" i="2"/>
  <c r="G33" i="2"/>
  <c r="G18" i="2"/>
  <c r="C33" i="2"/>
  <c r="C18" i="2"/>
  <c r="C44" i="23"/>
  <c r="C48" i="23" s="1"/>
  <c r="C40" i="23"/>
  <c r="A3" i="3"/>
  <c r="G35" i="2" l="1"/>
  <c r="D20" i="23"/>
  <c r="D37" i="23" s="1"/>
  <c r="D63" i="23" s="1"/>
  <c r="D66" i="23" s="1"/>
  <c r="G54" i="2"/>
  <c r="C35" i="2"/>
  <c r="A3" i="23" l="1"/>
  <c r="D66" i="1"/>
  <c r="F33" i="2"/>
  <c r="F18" i="2"/>
  <c r="B33" i="2"/>
  <c r="B18" i="2"/>
  <c r="F35" i="2" l="1"/>
  <c r="F54" i="2" s="1"/>
  <c r="B35" i="2"/>
  <c r="C66" i="1"/>
  <c r="C37" i="23"/>
  <c r="C63" i="23" s="1"/>
  <c r="C66" i="23" s="1"/>
</calcChain>
</file>

<file path=xl/sharedStrings.xml><?xml version="1.0" encoding="utf-8"?>
<sst xmlns="http://schemas.openxmlformats.org/spreadsheetml/2006/main" count="1473" uniqueCount="876">
  <si>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</si>
  <si>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</si>
  <si>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</si>
  <si>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</si>
  <si>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</si>
  <si>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</si>
  <si>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</si>
  <si>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</si>
  <si>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</si>
  <si>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</si>
  <si>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</si>
  <si>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</si>
  <si>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</si>
  <si>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</si>
  <si>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</si>
  <si>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</si>
  <si>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</si>
  <si>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</si>
  <si>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</si>
  <si>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</si>
  <si>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</si>
  <si>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</si>
  <si>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</si>
  <si>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</si>
  <si>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</si>
  <si>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</si>
  <si>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</si>
  <si>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</si>
  <si>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</si>
  <si>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</si>
  <si>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</si>
  <si>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</si>
  <si>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</si>
  <si>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</si>
  <si>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</si>
  <si>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</si>
  <si>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</si>
  <si>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</si>
  <si>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</si>
  <si>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</si>
  <si>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</si>
  <si>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</si>
  <si>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</si>
  <si>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</si>
  <si>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</si>
  <si>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</si>
  <si>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</si>
  <si>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</si>
  <si>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</si>
  <si>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</si>
  <si>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</si>
  <si>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</si>
  <si>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</si>
  <si>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</si>
  <si>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</si>
  <si>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</si>
  <si>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</si>
  <si>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</si>
  <si>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</si>
  <si>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</si>
  <si>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</si>
  <si>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</si>
  <si>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</si>
  <si>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</si>
  <si>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</si>
  <si>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</si>
  <si>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</si>
  <si>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</si>
  <si>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</si>
  <si>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</si>
  <si>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</si>
  <si>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</si>
  <si>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</si>
  <si>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</si>
  <si>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</si>
  <si>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</si>
  <si>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</si>
  <si>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</si>
  <si>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</si>
  <si>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</si>
  <si>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</si>
  <si>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</si>
  <si>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</si>
  <si>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</si>
  <si>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</si>
  <si>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</si>
  <si>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</si>
  <si>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</si>
  <si>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</si>
  <si>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</si>
  <si>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</si>
  <si>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</si>
  <si>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</si>
  <si>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</si>
  <si>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</si>
  <si>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</si>
  <si>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</si>
  <si>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</si>
  <si>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</si>
  <si>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</si>
  <si>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</si>
  <si>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</si>
  <si>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</si>
  <si>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</si>
  <si>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</si>
  <si>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</si>
  <si>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</si>
  <si>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</si>
  <si>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</si>
  <si>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</si>
  <si>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</si>
  <si>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</si>
  <si>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</si>
  <si>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</si>
  <si>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</si>
  <si>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</si>
  <si>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</si>
  <si>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</si>
  <si>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</si>
  <si>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</si>
  <si>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</si>
  <si>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</si>
  <si>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</si>
  <si>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</si>
  <si>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</si>
  <si>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</si>
  <si>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</si>
  <si>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</si>
  <si>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</si>
  <si>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</si>
  <si>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</si>
  <si>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</si>
  <si>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</si>
  <si>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</si>
  <si>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</si>
  <si>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</si>
  <si>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</si>
  <si>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</si>
  <si>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</si>
  <si>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</si>
  <si>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</si>
  <si>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</si>
  <si>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</si>
  <si>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</si>
  <si>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</si>
  <si>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</si>
  <si>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</si>
  <si>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</si>
  <si>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</si>
  <si>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</si>
  <si>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</si>
  <si>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</si>
  <si>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</si>
  <si>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</si>
  <si>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</si>
  <si>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</si>
  <si>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</si>
  <si>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</si>
  <si>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</si>
  <si>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</si>
  <si>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</si>
  <si>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</si>
  <si>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</si>
  <si>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</si>
  <si>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</si>
  <si>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</si>
  <si>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</si>
  <si>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</si>
  <si>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</si>
  <si>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</si>
  <si>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</si>
  <si>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</si>
  <si>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</si>
  <si>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</si>
  <si>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</si>
  <si>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</si>
  <si>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</si>
  <si>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</si>
  <si>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</si>
  <si>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</si>
  <si>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</si>
  <si>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</si>
  <si>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</si>
  <si>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</si>
  <si>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</si>
  <si>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</si>
  <si>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</si>
  <si>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</si>
  <si>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</si>
  <si>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</si>
  <si>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</si>
  <si>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</si>
  <si>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</si>
  <si>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</si>
  <si>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</si>
  <si>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</si>
  <si>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</si>
  <si>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</si>
  <si>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</si>
  <si>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</si>
  <si>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</si>
  <si>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</si>
  <si>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</si>
  <si>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</si>
  <si>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</si>
  <si>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</si>
  <si>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</si>
  <si>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</si>
  <si>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</si>
  <si>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</si>
  <si>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</si>
  <si>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</si>
  <si>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</si>
  <si>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</si>
  <si>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</si>
  <si>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</si>
  <si>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</si>
  <si>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</si>
  <si>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</si>
  <si>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</si>
  <si>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</si>
  <si>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</si>
  <si>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</si>
  <si>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</si>
  <si>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</si>
  <si>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</si>
  <si>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</si>
  <si>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</si>
  <si>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</si>
  <si>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</si>
  <si>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</si>
  <si>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</si>
  <si>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</si>
  <si>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</si>
  <si>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</si>
  <si>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</si>
  <si>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</si>
  <si>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</si>
  <si>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</si>
  <si>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</si>
  <si>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</si>
  <si>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</si>
  <si>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</si>
  <si>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</si>
  <si>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</si>
  <si>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</si>
  <si>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</si>
  <si>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</si>
  <si>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</si>
  <si>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</si>
  <si>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</si>
  <si>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</si>
  <si>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</si>
  <si>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</si>
  <si>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</si>
  <si>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</si>
  <si>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</si>
  <si>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</si>
  <si>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</si>
  <si>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</si>
  <si>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</si>
  <si>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</si>
  <si>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</si>
  <si>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</si>
  <si>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</si>
  <si>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</si>
  <si>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</si>
  <si>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</si>
  <si>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</si>
  <si>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</si>
  <si>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</si>
  <si>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</si>
  <si>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</si>
  <si>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</si>
  <si>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</si>
  <si>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</si>
  <si>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</si>
  <si>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</si>
  <si>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</si>
  <si>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</si>
  <si>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</si>
  <si>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</si>
  <si>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</si>
  <si>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</si>
  <si>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</si>
  <si>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</si>
  <si>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</si>
  <si>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</si>
  <si>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</si>
  <si>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</si>
  <si>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</si>
  <si>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</si>
  <si>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</si>
  <si>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</si>
  <si>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</si>
  <si>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</si>
  <si>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</si>
  <si>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</si>
  <si>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</si>
  <si>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</si>
  <si>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</si>
  <si>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</si>
  <si>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</si>
  <si>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</si>
  <si>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</si>
  <si>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</si>
  <si>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</si>
  <si>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</si>
  <si>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</si>
  <si>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</si>
  <si>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</si>
  <si>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</si>
  <si>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</si>
  <si>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</si>
  <si>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</si>
  <si>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</si>
  <si>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</si>
  <si>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</si>
  <si>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</si>
  <si>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</si>
  <si>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</si>
  <si>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</si>
  <si>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</si>
  <si>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</si>
  <si>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</si>
  <si>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</si>
  <si>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Hoja  _ de _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</si>
  <si>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</si>
  <si>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</si>
  <si>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</si>
  <si>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</si>
  <si>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</si>
  <si>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</si>
  <si>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</si>
  <si>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</si>
  <si>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</si>
  <si>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</si>
  <si>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</si>
  <si>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</si>
  <si>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</si>
  <si>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</si>
  <si>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</si>
  <si>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</si>
  <si>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</si>
  <si>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</si>
  <si>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</si>
  <si>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</si>
  <si>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</si>
  <si>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</si>
  <si>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</si>
  <si>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 xml:space="preserve">                               Flujo de Fondos, Indicadores Postura Fiscal</t>
  </si>
  <si>
    <t xml:space="preserve">Ingresos Recaudado   </t>
  </si>
  <si>
    <t xml:space="preserve">Ingresos Devengado </t>
  </si>
  <si>
    <t xml:space="preserve">Egresos Devengado </t>
  </si>
  <si>
    <t xml:space="preserve">Egresos Pagado  </t>
  </si>
  <si>
    <t>CPCA-III-14</t>
  </si>
  <si>
    <t>(6= 5 - 1 )</t>
  </si>
  <si>
    <t>(7=5/1)</t>
  </si>
  <si>
    <t>NORA lo excluye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</si>
  <si>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</si>
  <si>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</si>
  <si>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</si>
  <si>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</si>
  <si>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</si>
  <si>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</si>
  <si>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</si>
  <si>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t>( 6 = 3 - 4 )</t>
  </si>
  <si>
    <t>Subejercicio</t>
  </si>
  <si>
    <t>(7= 4/3)</t>
  </si>
  <si>
    <t>(7= 5/1)</t>
  </si>
  <si>
    <t>%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</si>
  <si>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</si>
  <si>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</si>
  <si>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</si>
  <si>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</si>
  <si>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</si>
  <si>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</si>
  <si>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Por Objeto del Gasto (Capitulo y Concepto)</t>
  </si>
  <si>
    <t>Clasificación Económica (Por Tipo de Gasto)</t>
  </si>
  <si>
    <t>Clasificación Administrativa (Por Unidad Administrativa)</t>
  </si>
  <si>
    <t>Hoja 2 de 2</t>
  </si>
  <si>
    <t>Hoja 1 de 2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</si>
  <si>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</si>
  <si>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</si>
  <si>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</si>
  <si>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</si>
  <si>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</si>
  <si>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</si>
  <si>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</si>
  <si>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</si>
  <si>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</si>
  <si>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</si>
  <si>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</si>
  <si>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</si>
  <si>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</si>
  <si>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</si>
  <si>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</si>
  <si>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</si>
  <si>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</si>
  <si>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</si>
  <si>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</si>
  <si>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</si>
  <si>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</si>
  <si>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</si>
  <si>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</si>
  <si>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</si>
  <si>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</si>
  <si>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</si>
  <si>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</si>
  <si>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</si>
  <si>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</si>
  <si>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</si>
  <si>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</si>
  <si>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</si>
  <si>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</si>
  <si>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</si>
  <si>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</si>
  <si>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</si>
  <si>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</si>
  <si>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</si>
  <si>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</si>
  <si>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</si>
  <si>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</si>
  <si>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</si>
  <si>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</si>
  <si>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</si>
  <si>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</si>
  <si>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</si>
  <si>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</si>
  <si>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</si>
  <si>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</si>
  <si>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</si>
  <si>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</si>
  <si>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</si>
  <si>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</si>
  <si>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</si>
  <si>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</si>
  <si>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</si>
  <si>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</si>
  <si>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</si>
  <si>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</si>
  <si>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</si>
  <si>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</si>
  <si>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</si>
  <si>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</si>
  <si>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</si>
  <si>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</si>
  <si>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</si>
  <si>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</si>
  <si>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</si>
  <si>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</si>
  <si>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</si>
  <si>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Hoja 3 de 3</t>
  </si>
  <si>
    <t>Hoja 2 de 3</t>
  </si>
  <si>
    <t>Hoja 1 de 3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</si>
  <si>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</si>
  <si>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</si>
  <si>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</si>
  <si>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</si>
  <si>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</si>
  <si>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ETCA-I-01</t>
  </si>
  <si>
    <t xml:space="preserve"> al 31 de Marzo de 2015</t>
  </si>
  <si>
    <t>ETCA-II-10</t>
  </si>
  <si>
    <t>ETCA-II-11</t>
  </si>
  <si>
    <t>ETCA-II-12</t>
  </si>
  <si>
    <t>ETCA-III-13</t>
  </si>
  <si>
    <t>Relación de cuentas Bancarias Productivas Específicas</t>
  </si>
  <si>
    <t xml:space="preserve">                      Sistema Estatal de Evaluación</t>
  </si>
  <si>
    <t>Gastos por proyectos de Inversión</t>
  </si>
  <si>
    <t>GASTO DE INVERSION EJERCIDO:</t>
  </si>
  <si>
    <t xml:space="preserve">NOMBRE DEL PROYECTO </t>
  </si>
  <si>
    <t>MONTO EROGADO</t>
  </si>
  <si>
    <t>Nada que presentar en este apartado.</t>
  </si>
  <si>
    <t>( en caso de que no sean usuarios del sisterma V.O.S.)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</si>
  <si>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</si>
  <si>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</si>
  <si>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</si>
  <si>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</si>
  <si>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</si>
  <si>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</si>
  <si>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</si>
  <si>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</si>
  <si>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</si>
  <si>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</si>
  <si>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</si>
  <si>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</si>
  <si>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</si>
  <si>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</si>
  <si>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</si>
  <si>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</si>
  <si>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</si>
  <si>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Listado de Formatos ETCA "Evaluación Trimestral Contabilidad Armonizada"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</si>
  <si>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</si>
  <si>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</si>
  <si>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</si>
  <si>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</si>
  <si>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</si>
  <si>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</si>
  <si>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</si>
  <si>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</si>
  <si>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</si>
  <si>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</si>
  <si>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</si>
  <si>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</si>
  <si>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</si>
  <si>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</si>
  <si>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</si>
  <si>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</si>
  <si>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</si>
  <si>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</si>
  <si>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</si>
  <si>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</si>
  <si>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</si>
  <si>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</si>
  <si>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</si>
  <si>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</si>
  <si>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</si>
  <si>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</si>
  <si>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</si>
  <si>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</si>
  <si>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</si>
  <si>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</si>
  <si>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</si>
  <si>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</si>
  <si>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</si>
  <si>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</si>
  <si>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</si>
  <si>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</si>
  <si>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</si>
  <si>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</si>
  <si>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</si>
  <si>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</si>
  <si>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</si>
  <si>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</si>
  <si>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</si>
  <si>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REPRESENTACIÓN GRÁFICA DE LOS AVANCES</t>
  </si>
  <si>
    <t>Ejemplos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</si>
  <si>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</si>
  <si>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</si>
  <si>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</si>
  <si>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</si>
  <si>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</si>
  <si>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</si>
  <si>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t>ETCA-IV-15</t>
  </si>
  <si>
    <t>Seguimiento y Evaluación de Indicadores de Proyectos y Procesos 
(Gasto por Categoría Programática, Metas y Programas; Análisis Programático-Presupuestal con Indicadores de Resultados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</si>
  <si>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</si>
  <si>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</si>
  <si>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</si>
  <si>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</si>
  <si>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>Comprometido</t>
  </si>
  <si>
    <t>AVANCE TRIMESTRAL EN EL CUMPLIMIENTO DE LAS METAS DEL INDICADOR</t>
  </si>
  <si>
    <t>PROCURADURÍA AMBIENTAL DEL ESTADO DE SONORA</t>
  </si>
  <si>
    <r>
      <t>(</t>
    </r>
    <r>
      <rPr>
        <b/>
        <u/>
        <sz val="11"/>
        <color theme="1"/>
        <rFont val="Arial Narrow"/>
        <family val="2"/>
      </rPr>
      <t>2015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>)</t>
    </r>
  </si>
  <si>
    <t>Pasivos contingentes a corto plazo. No se tienen.</t>
  </si>
  <si>
    <t>Pasivos contingentes a mediano plazo. No se tienen.</t>
  </si>
  <si>
    <t>Pasivos contingentes a largo plazo.  No se tienen.</t>
  </si>
  <si>
    <t>Se anexan archivo en formato word de las Notas de Desglose, de Memoria y de Gestion.</t>
  </si>
  <si>
    <t xml:space="preserve">GASTOS DE OPERACIÓN </t>
  </si>
  <si>
    <t>BBVA BANCOMER, S.A.</t>
  </si>
  <si>
    <t>0191527886</t>
  </si>
  <si>
    <t>CAJA DE AHORRO</t>
  </si>
  <si>
    <t>0191533185</t>
  </si>
  <si>
    <t>SUBSIDIO ESTATAL</t>
  </si>
  <si>
    <t>0193186148</t>
  </si>
  <si>
    <t>RECURSOS PROPIOS</t>
  </si>
  <si>
    <t>0193327779</t>
  </si>
  <si>
    <t>0194548590</t>
  </si>
  <si>
    <t>123-004-00001</t>
  </si>
  <si>
    <t>Chevrolet Crew cab 4x4 2011 3GCPK9E33BG206900</t>
  </si>
  <si>
    <t>123-004-00002</t>
  </si>
  <si>
    <t>Chevrolet Crew cab 4x4 3GCPK9E37BG209007</t>
  </si>
  <si>
    <t>123-004-00003</t>
  </si>
  <si>
    <t>Chevrolet crew cab 4x4 3GCPK9E38BG209001</t>
  </si>
  <si>
    <t>123-004-00004</t>
  </si>
  <si>
    <t>Honda civic Hibrido Ex 2011 JHMFA3629BS400145</t>
  </si>
  <si>
    <t>123-004-00005</t>
  </si>
  <si>
    <t>Honda Civic Hibrido Ex 2011 JHMFA362XBS400106</t>
  </si>
  <si>
    <t>123-004-00006</t>
  </si>
  <si>
    <t>Honda Civic Hibrido Ex 2011 JHMFA3624BS400134</t>
  </si>
  <si>
    <t>123-004-00007</t>
  </si>
  <si>
    <t>Honda Civic Hibrido Ex 2011 JHMFA3628BS400136</t>
  </si>
  <si>
    <t>123-004-00008</t>
  </si>
  <si>
    <t>Honda Civic Hibrido Ex 2011     JHMFA3626BS400135</t>
  </si>
  <si>
    <t>123-004-00009</t>
  </si>
  <si>
    <t>Ford Ranger Crew cab 2002    8AFDT50D626273526</t>
  </si>
  <si>
    <t>123-100-00001</t>
  </si>
  <si>
    <t>Muebles de Oficina y estanteria</t>
  </si>
  <si>
    <t xml:space="preserve"> Silla Operativa Pliana Negra</t>
  </si>
  <si>
    <t xml:space="preserve"> Escritorio L Color Caoba-Negro</t>
  </si>
  <si>
    <t xml:space="preserve"> Archivero 2 Cajones Melanina</t>
  </si>
  <si>
    <t xml:space="preserve"> Mesa de trabajo, color Caoba-Negro</t>
  </si>
  <si>
    <t xml:space="preserve"> Librero Color Caoba Negro</t>
  </si>
  <si>
    <t xml:space="preserve"> Credenza 2 Puertas Abatibles Caoba-negro</t>
  </si>
  <si>
    <t xml:space="preserve"> Silla de visita pliana negra</t>
  </si>
  <si>
    <t xml:space="preserve"> Juego de sala 2 Piezas</t>
  </si>
  <si>
    <t xml:space="preserve"> Liquidación de Juego de sala 2 piezas</t>
  </si>
  <si>
    <t xml:space="preserve"> Caja de seguridad Sentry</t>
  </si>
  <si>
    <t xml:space="preserve"> Mesa de madera modelo francia</t>
  </si>
  <si>
    <t xml:space="preserve"> Banca de 3 plazas LC-1023 Polipropileno Requiez</t>
  </si>
  <si>
    <t xml:space="preserve"> Silla ejecutiva C/Ruedas true Innovations</t>
  </si>
  <si>
    <t xml:space="preserve"> Mesa redonda C/4 sillas ejecutiva madera</t>
  </si>
  <si>
    <t xml:space="preserve"> 2 Librero Aglomerado 5 repisas rampe</t>
  </si>
  <si>
    <t xml:space="preserve"> Archivero Vertical en madera, 4 gabetas</t>
  </si>
  <si>
    <t>123-100-00004</t>
  </si>
  <si>
    <t>Archivero horizontal negro</t>
  </si>
  <si>
    <t>123-100-00005</t>
  </si>
  <si>
    <t>Equipo de Computo y de T.I.</t>
  </si>
  <si>
    <t xml:space="preserve"> Computadora HP AMD E-1200 </t>
  </si>
  <si>
    <t xml:space="preserve"> Scaner HP 3500C SERIE 3912A200</t>
  </si>
  <si>
    <t xml:space="preserve"> Impresora HP Laserjet 2300d serie CNBFC09321</t>
  </si>
  <si>
    <t xml:space="preserve"> Monitor Acer V173 NC0C0239121119</t>
  </si>
  <si>
    <t xml:space="preserve"> CPU Generico</t>
  </si>
  <si>
    <t xml:space="preserve"> Disco duro Externo.</t>
  </si>
  <si>
    <t xml:space="preserve"> Computadora Pavilon </t>
  </si>
  <si>
    <t xml:space="preserve"> Impresora Officejet PRO HP810</t>
  </si>
  <si>
    <t xml:space="preserve"> Impresora Deskjet HP1000</t>
  </si>
  <si>
    <t xml:space="preserve"> Laptop HP Pavillon 4g memorias RAM</t>
  </si>
  <si>
    <t xml:space="preserve"> Impresora HP modelo 8100</t>
  </si>
  <si>
    <t xml:space="preserve"> Laptop Thosiba 14"</t>
  </si>
  <si>
    <t xml:space="preserve"> Laptop 4gb Aspire E15 ACER</t>
  </si>
  <si>
    <t xml:space="preserve"> Laptop 4gb Aspire E14 ACER</t>
  </si>
  <si>
    <t xml:space="preserve"> Multifuncional Samsung express laser M2070W</t>
  </si>
  <si>
    <t xml:space="preserve"> Computadora portatil toshiba C55-B5300, 15.6" 4GB, 500 DD, Wind 8</t>
  </si>
  <si>
    <t xml:space="preserve"> Computadora AIO hp J1800, 19", Procesador intel celeron. 4gb, 500 DD, Wind 8</t>
  </si>
  <si>
    <t xml:space="preserve"> Impresora HP movil, ofice jet con bluetooth</t>
  </si>
  <si>
    <t xml:space="preserve"> Computadora de escritorio HP 19-214 all in one, 4gb, 500DD, Procesador AMD E1-2500 Wind 8</t>
  </si>
  <si>
    <t>123-100-00006</t>
  </si>
  <si>
    <t>Otros mobiliarios y equipo de administración.</t>
  </si>
  <si>
    <t xml:space="preserve"> Regulado de Voltaje</t>
  </si>
  <si>
    <t xml:space="preserve"> Regulador Koblenz Blanco</t>
  </si>
  <si>
    <t xml:space="preserve"> Regulador Voltaje 1000 VA</t>
  </si>
  <si>
    <t xml:space="preserve"> Regulador de voltaje</t>
  </si>
  <si>
    <t xml:space="preserve"> Libreron Color cafe</t>
  </si>
  <si>
    <t xml:space="preserve"> Archivero metalico</t>
  </si>
  <si>
    <t>123-200-00003</t>
  </si>
  <si>
    <t xml:space="preserve"> 4 Camara canon power shot ZX40015, 16 mpx, bateria recargable</t>
  </si>
  <si>
    <t xml:space="preserve"> 1 Camara digital nikon coolpix S32, 13.2 Mpx, waterproof</t>
  </si>
  <si>
    <t>123-600-00005</t>
  </si>
  <si>
    <t>123-900-00002</t>
  </si>
  <si>
    <t>Silla Boss II negra</t>
  </si>
  <si>
    <t>123-900-00003</t>
  </si>
  <si>
    <t>Silla secretarial Negra</t>
  </si>
  <si>
    <t>123-900-00004</t>
  </si>
  <si>
    <t>Sillon Ejecutivo RP-4311</t>
  </si>
  <si>
    <t>123-900-00005</t>
  </si>
  <si>
    <t xml:space="preserve"> Trituradora marca aurora 6 navajas</t>
  </si>
  <si>
    <t>123-900-00006</t>
  </si>
  <si>
    <t xml:space="preserve"> Enmicadora marca scoth tamaño carta</t>
  </si>
  <si>
    <t>123-900-00007</t>
  </si>
  <si>
    <t>Telefono digital inalambrico</t>
  </si>
  <si>
    <t>123-900-00008</t>
  </si>
  <si>
    <t>Ventilador Seville Clasic de Torre</t>
  </si>
  <si>
    <t>Equipo de comunicación y Telecomunicación</t>
  </si>
  <si>
    <t>Remuneraciones diversas</t>
  </si>
  <si>
    <t>Ayuda para energía eléctrica</t>
  </si>
  <si>
    <t>Remuneraciones al personal de carácter transitorio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</si>
  <si>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</si>
  <si>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</si>
  <si>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</si>
  <si>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</si>
  <si>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</si>
  <si>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</si>
  <si>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</si>
  <si>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</si>
  <si>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</si>
  <si>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</si>
  <si>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</si>
  <si>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</si>
  <si>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</si>
  <si>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Aportaciones para seguros</t>
  </si>
  <si>
    <t>Seguros por defunción familiar</t>
  </si>
  <si>
    <t>Seguro de retiro Estatal</t>
  </si>
  <si>
    <t>Otras cuotas de seguros colectivos</t>
  </si>
  <si>
    <t>Otras prestaciones sociales y económicas</t>
  </si>
  <si>
    <t>Indemnizaciones</t>
  </si>
  <si>
    <t>Indemnizaciones al personal</t>
  </si>
  <si>
    <t>Prestaciones contractuales</t>
  </si>
  <si>
    <t>Bono de despensa</t>
  </si>
  <si>
    <t>Apoyo para canastilla de maternidad</t>
  </si>
  <si>
    <t>Ayuda para guardería a madres trabajadoras</t>
  </si>
  <si>
    <t>Otras prestaciones</t>
  </si>
  <si>
    <t>Pago de estimulos a servidores públicos</t>
  </si>
  <si>
    <t>Estimulos</t>
  </si>
  <si>
    <t>Bono por puntualidad</t>
  </si>
  <si>
    <t>Compensacion por titulación nivel licenciatura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</si>
  <si>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</si>
  <si>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</si>
  <si>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</si>
  <si>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</si>
  <si>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</si>
  <si>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</si>
  <si>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</si>
  <si>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</si>
  <si>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</si>
  <si>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</si>
  <si>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</si>
  <si>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</si>
  <si>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</si>
  <si>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</si>
  <si>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</si>
  <si>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</si>
  <si>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</si>
  <si>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Productos alimenticios para personas derivado de la prestación de servicios</t>
  </si>
  <si>
    <t>Adquisición de agua potable</t>
  </si>
  <si>
    <t>Productos Alimenticios para animales</t>
  </si>
  <si>
    <t>Alimentación de animales</t>
  </si>
  <si>
    <t>Utensilios para el servicio de alimentación</t>
  </si>
  <si>
    <t>Materias primas y materiales de producción</t>
  </si>
  <si>
    <t>Productos alimenticios, agropecuarios y forestales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</si>
  <si>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</si>
  <si>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</si>
  <si>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</si>
  <si>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</si>
  <si>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</si>
  <si>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</si>
  <si>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</si>
  <si>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</si>
  <si>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</si>
  <si>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</si>
  <si>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</si>
  <si>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</si>
  <si>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</si>
  <si>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</si>
  <si>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</si>
  <si>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</si>
  <si>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</si>
  <si>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</t>
  </si>
  <si>
    <t>Combustibles</t>
  </si>
  <si>
    <t>Lubricantes y aditivos</t>
  </si>
  <si>
    <t>Vestuarios, blancos, prendas de producción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</si>
  <si>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</si>
  <si>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</si>
  <si>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</si>
  <si>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</si>
  <si>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</si>
  <si>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</si>
  <si>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</si>
  <si>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</si>
  <si>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</si>
  <si>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</si>
  <si>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trasnporte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</si>
  <si>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</si>
  <si>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</si>
  <si>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</si>
  <si>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</si>
  <si>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</si>
  <si>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</si>
  <si>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Telefonía tradicional</t>
  </si>
  <si>
    <t>Telefonía celular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</si>
  <si>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</si>
  <si>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</si>
  <si>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</si>
  <si>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</si>
  <si>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Edificios</t>
  </si>
  <si>
    <t>Arrendamiento de mobiliario y equipo de administración, educacional y recreativo</t>
  </si>
  <si>
    <t>Arrendamiento de mobiliario y equipo</t>
  </si>
  <si>
    <t>Arrendamiento maquinaria, otros equipos y herramientas</t>
  </si>
  <si>
    <t>Arrendamiento de activos intangibles</t>
  </si>
  <si>
    <t>Patentes, regalías y otros</t>
  </si>
  <si>
    <t>Servicios profesionales, científicos, técnicos y otros servicios</t>
  </si>
  <si>
    <t>Servicios legales, de contabilidad, auditorias y relacionados</t>
  </si>
  <si>
    <t>Servicios de diseño, arquitectura, ingeniería</t>
  </si>
  <si>
    <t>Servicios de consultoría en tecnologías de la información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</si>
  <si>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</si>
  <si>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</si>
  <si>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</si>
  <si>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</si>
  <si>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Edictos</t>
  </si>
  <si>
    <t>Licitaciones, convenios y convocatorias</t>
  </si>
  <si>
    <t>Servicios de vigilancia</t>
  </si>
  <si>
    <t>Servicios Profesionales, científicos y técnicos integrales</t>
  </si>
  <si>
    <t>Servicios integrales</t>
  </si>
  <si>
    <t>Servicios financieros, bancarios y comerciales</t>
  </si>
  <si>
    <t>Servicios financieros y bancarios</t>
  </si>
  <si>
    <t>Seguros de Responsabilida Patrimonial y Fianzas</t>
  </si>
  <si>
    <t>Seguros de bienes patrimoniales</t>
  </si>
  <si>
    <t>Almacenaje, envase y embalaje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</si>
  <si>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</si>
  <si>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</si>
  <si>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</si>
  <si>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</si>
  <si>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</si>
  <si>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</si>
  <si>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</si>
  <si>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</si>
  <si>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</si>
  <si>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</si>
  <si>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</si>
  <si>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</si>
  <si>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</si>
  <si>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</si>
  <si>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</si>
  <si>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</si>
  <si>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</si>
  <si>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</si>
  <si>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comerciales</t>
  </si>
  <si>
    <t>Servicios de creatividad, preproducción y producción y publicidad, excepto internet</t>
  </si>
  <si>
    <t>Servicios de la industria fílmica del sonido y del video</t>
  </si>
  <si>
    <t>Otros servicios de información</t>
  </si>
  <si>
    <t>Servicios de traslado y viáticos</t>
  </si>
  <si>
    <t>Pasajes aéreos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</si>
  <si>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</si>
  <si>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</si>
  <si>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</si>
  <si>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</si>
  <si>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</si>
  <si>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</si>
  <si>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</si>
  <si>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Gastos de operativos y trabajos de campo en areas Rurales</t>
  </si>
  <si>
    <t>Servicios oficiales</t>
  </si>
  <si>
    <t>Gastos de ceremonial</t>
  </si>
  <si>
    <t>Gastos de orden social y cultural</t>
  </si>
  <si>
    <t>Congresos y convenciones</t>
  </si>
  <si>
    <t>Gastos de Representación</t>
  </si>
  <si>
    <t>Gastos de atencion y promocion</t>
  </si>
  <si>
    <t>Otros servicios generales</t>
  </si>
  <si>
    <t>Impuestos y derechos</t>
  </si>
  <si>
    <t>Penas, multas, accesorios y actualizaciones</t>
  </si>
  <si>
    <t>Bienes muebles, inmuebles e intangibles</t>
  </si>
  <si>
    <t>Muebles de oficina y estantería</t>
  </si>
  <si>
    <t>Bienes artísticos, culturales y científicos</t>
  </si>
  <si>
    <t>Equipo de cómputo y de tecnologías de la información</t>
  </si>
  <si>
    <t>Bienes informáticos</t>
  </si>
  <si>
    <t>Otros mobiliarios y equipo de administración</t>
  </si>
  <si>
    <t>Mobiliario y equipo para escuelas, laboratorios y talleres</t>
  </si>
  <si>
    <t>Equipos y aparatos audiovisuales</t>
  </si>
  <si>
    <t>Cámaras fotográficas y de video</t>
  </si>
  <si>
    <t>Vehiculos y Equipo de Transporte</t>
  </si>
  <si>
    <t>Vehiculos y Equipo de Terrestre</t>
  </si>
  <si>
    <t>Automoviles y camiones</t>
  </si>
  <si>
    <t>Maquinaría y equipo agropecuario</t>
  </si>
  <si>
    <t>Maquinaria y equipo industrial</t>
  </si>
  <si>
    <t>Sistemas de aire acondicionado, calefacción y refrigeración industrial</t>
  </si>
  <si>
    <t>Equipo de cómputo y Telecomunicación</t>
  </si>
  <si>
    <t>Equipo de computo  y telecomunicación</t>
  </si>
  <si>
    <t>Herramientas y Maquinaria-Herramientas</t>
  </si>
  <si>
    <t>Refacciones y accesorios menores</t>
  </si>
  <si>
    <t>Otros Bienes Muebles</t>
  </si>
  <si>
    <t>Software</t>
  </si>
  <si>
    <t xml:space="preserve">Servicios financieros, bancarios y comerciales integrales </t>
  </si>
  <si>
    <t>Servicios de Investigación Cientificos y de Desarrollo</t>
  </si>
  <si>
    <t>Servicios e Investigación</t>
  </si>
  <si>
    <t>Nada que presentar en este apartado</t>
  </si>
  <si>
    <t>nada que presentar en este apartado</t>
  </si>
  <si>
    <t>Oficina del Procurador</t>
  </si>
  <si>
    <t>Subprocuraduria</t>
  </si>
  <si>
    <t>Dirección General de Inspeccion y Vigilancia</t>
  </si>
  <si>
    <t>Dirección General de Planeación y Política Ambiental</t>
  </si>
  <si>
    <t>Dirección Genaral de Recursos naturales y Fomento Ambiental</t>
  </si>
  <si>
    <t>Dirección General de Administracion y Finanzas</t>
  </si>
  <si>
    <t>Direccion General de Asuntos Juridicos</t>
  </si>
  <si>
    <t>Hoja 1 de 1</t>
  </si>
  <si>
    <t>Al 30 de Junio del 2015</t>
  </si>
  <si>
    <t>TRIMESTRE: SEGUNDO DE 2015</t>
  </si>
  <si>
    <t xml:space="preserve"> al 30 de Junio del 2015</t>
  </si>
  <si>
    <t>Del 01 de Junio al 30 de Junio de 2015</t>
  </si>
  <si>
    <t xml:space="preserve"> al 30 de Junio de 2015</t>
  </si>
  <si>
    <t>Hacienda Pública / Patrimonio Neto Final del Ejercicio 2014</t>
  </si>
  <si>
    <t>Adquisición de bienes muebles en el ejercicio</t>
  </si>
  <si>
    <t>Traspaso del resultado de ejercicios anteriores</t>
  </si>
  <si>
    <t>Utilización de economias de ejercicios anteriores</t>
  </si>
  <si>
    <t>Cambios en la Hacienda Pública / Patrimonio Neto del Ejercicio 2015</t>
  </si>
  <si>
    <t>Saldo Neto en la Hacienda Pública / Patrimonio 2015</t>
  </si>
  <si>
    <t>Traspaso de resultado de ejercicios anteriores</t>
  </si>
  <si>
    <t>AjusteResultados de Ejercicios Anteriores</t>
  </si>
  <si>
    <t xml:space="preserve"> al 30 de junio de 2015</t>
  </si>
  <si>
    <t xml:space="preserve"> del 1 de Enero al 30  de junio de  2015</t>
  </si>
  <si>
    <t>Del 1 de enero al 30 de junio de 2015</t>
  </si>
  <si>
    <t>del 1 de Enero al 30  de junio de 2015</t>
  </si>
  <si>
    <t>del 1 de Enero al 30 de junio de 2015</t>
  </si>
  <si>
    <t xml:space="preserve"> del 1 de Enero al 30 de junio de 2015</t>
  </si>
  <si>
    <r>
      <t xml:space="preserve">Valor </t>
    </r>
    <r>
      <rPr>
        <b/>
        <i/>
        <u/>
        <sz val="11"/>
        <rFont val="Arial"/>
        <family val="2"/>
      </rPr>
      <t>HISTÓRICO</t>
    </r>
  </si>
  <si>
    <t>Segundo Informe Trimestral 2015</t>
  </si>
  <si>
    <t>NO APLICA</t>
  </si>
  <si>
    <t xml:space="preserve"> al 30  de  juniio de 2015</t>
  </si>
  <si>
    <t>Material electrico y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</si>
</sst>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"/>
    <numFmt numFmtId="166" formatCode="_-* #,##0_-;\-* #,##0_-;_-* &quot;-&quot;??_-;_-@_-"/>
    <numFmt numFmtId="167" formatCode="&quot;$&quot;#,##0.00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Black"/>
      <family val="2"/>
    </font>
    <font>
      <sz val="9"/>
      <color theme="1"/>
      <name val="Arial"/>
      <family val="2"/>
    </font>
    <font>
      <b/>
      <i/>
      <u/>
      <sz val="1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color theme="1"/>
      <name val="Arial Narrow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5" fillId="0" borderId="0"/>
    <xf numFmtId="44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9" fillId="6" borderId="0" applyNumberFormat="0" applyBorder="0" applyAlignment="0" applyProtection="0"/>
    <xf numFmtId="0" fontId="43" fillId="0" borderId="0"/>
    <xf numFmtId="43" fontId="43" fillId="0" borderId="0" applyFont="0" applyFill="0" applyBorder="0" applyAlignment="0" applyProtection="0"/>
  </cellStyleXfs>
  <cellXfs count="848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25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33" fillId="0" borderId="7" xfId="0" applyFont="1" applyBorder="1" applyAlignment="1">
      <alignment vertical="justify" wrapText="1"/>
    </xf>
    <xf numFmtId="0" fontId="33" fillId="0" borderId="0" xfId="0" applyFont="1" applyBorder="1" applyAlignment="1">
      <alignment vertical="justify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41" fillId="2" borderId="22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1" fillId="0" borderId="23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vertical="justify" wrapText="1"/>
    </xf>
    <xf numFmtId="0" fontId="33" fillId="0" borderId="6" xfId="0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vertical="justify" wrapText="1"/>
    </xf>
    <xf numFmtId="0" fontId="22" fillId="0" borderId="6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24" fillId="0" borderId="0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33" fillId="0" borderId="0" xfId="0" applyFont="1" applyBorder="1" applyAlignment="1">
      <alignment vertical="justify"/>
    </xf>
    <xf numFmtId="0" fontId="33" fillId="0" borderId="7" xfId="0" applyFont="1" applyBorder="1" applyAlignment="1">
      <alignment vertical="justify"/>
    </xf>
    <xf numFmtId="0" fontId="0" fillId="0" borderId="9" xfId="0" applyFont="1" applyBorder="1"/>
    <xf numFmtId="0" fontId="33" fillId="0" borderId="0" xfId="0" applyFont="1" applyBorder="1" applyAlignment="1">
      <alignment vertical="top" wrapText="1"/>
    </xf>
    <xf numFmtId="0" fontId="33" fillId="0" borderId="7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justify" wrapText="1"/>
    </xf>
    <xf numFmtId="0" fontId="38" fillId="0" borderId="7" xfId="0" applyFont="1" applyBorder="1" applyAlignment="1">
      <alignment vertical="justify" wrapText="1"/>
    </xf>
    <xf numFmtId="0" fontId="12" fillId="0" borderId="7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20" fillId="0" borderId="2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" xfId="0" applyFont="1" applyBorder="1"/>
    <xf numFmtId="0" fontId="10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3" borderId="5" xfId="0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6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1" fillId="3" borderId="7" xfId="0" applyFont="1" applyFill="1" applyBorder="1" applyAlignment="1">
      <alignment horizontal="center" vertical="top"/>
    </xf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3" fillId="3" borderId="0" xfId="0" applyFont="1" applyFill="1" applyBorder="1" applyAlignment="1">
      <alignment horizontal="justify" vertical="top"/>
    </xf>
    <xf numFmtId="0" fontId="19" fillId="3" borderId="6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justify" vertical="top"/>
    </xf>
    <xf numFmtId="0" fontId="19" fillId="3" borderId="8" xfId="0" applyFont="1" applyFill="1" applyBorder="1" applyAlignment="1">
      <alignment horizontal="justify" vertical="top"/>
    </xf>
    <xf numFmtId="0" fontId="8" fillId="3" borderId="9" xfId="0" applyFont="1" applyFill="1" applyBorder="1" applyAlignment="1">
      <alignment horizontal="justify" vertical="top"/>
    </xf>
    <xf numFmtId="0" fontId="8" fillId="3" borderId="10" xfId="0" applyFont="1" applyFill="1" applyBorder="1" applyAlignment="1">
      <alignment horizontal="justify" vertical="top"/>
    </xf>
    <xf numFmtId="0" fontId="11" fillId="3" borderId="0" xfId="0" applyFont="1" applyFill="1" applyBorder="1" applyAlignment="1">
      <alignment horizontal="center" vertical="top"/>
    </xf>
    <xf numFmtId="0" fontId="3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justify" vertical="top"/>
    </xf>
    <xf numFmtId="0" fontId="11" fillId="3" borderId="2" xfId="0" applyFont="1" applyFill="1" applyBorder="1" applyAlignment="1">
      <alignment horizontal="justify" vertical="top"/>
    </xf>
    <xf numFmtId="0" fontId="44" fillId="3" borderId="3" xfId="0" applyFont="1" applyFill="1" applyBorder="1" applyAlignment="1">
      <alignment horizontal="center" vertical="top"/>
    </xf>
    <xf numFmtId="0" fontId="44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8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3" fontId="32" fillId="0" borderId="15" xfId="6" applyNumberFormat="1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 vertical="center" wrapText="1"/>
    </xf>
    <xf numFmtId="3" fontId="32" fillId="0" borderId="7" xfId="6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32" fillId="0" borderId="28" xfId="0" applyFont="1" applyBorder="1" applyAlignment="1">
      <alignment vertical="center"/>
    </xf>
    <xf numFmtId="3" fontId="32" fillId="0" borderId="29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19" fillId="0" borderId="7" xfId="0" applyFont="1" applyBorder="1" applyAlignment="1">
      <alignment horizontal="left" vertical="justify"/>
    </xf>
    <xf numFmtId="0" fontId="2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 wrapText="1"/>
    </xf>
    <xf numFmtId="0" fontId="49" fillId="0" borderId="4" xfId="0" applyFont="1" applyBorder="1" applyAlignment="1">
      <alignment vertical="center" wrapText="1"/>
    </xf>
    <xf numFmtId="0" fontId="49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49" fillId="0" borderId="3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7" fillId="0" borderId="0" xfId="0" applyFont="1"/>
    <xf numFmtId="0" fontId="31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justify" vertical="center"/>
    </xf>
    <xf numFmtId="0" fontId="11" fillId="3" borderId="8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10" fontId="5" fillId="0" borderId="5" xfId="6" applyNumberFormat="1" applyFont="1" applyBorder="1" applyAlignment="1">
      <alignment horizontal="justify" vertical="center" wrapText="1"/>
    </xf>
    <xf numFmtId="0" fontId="0" fillId="0" borderId="20" xfId="0" applyBorder="1"/>
    <xf numFmtId="0" fontId="3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9" fillId="0" borderId="13" xfId="0" applyFont="1" applyBorder="1" applyAlignment="1">
      <alignment horizontal="right" vertical="center" wrapText="1"/>
    </xf>
    <xf numFmtId="0" fontId="0" fillId="0" borderId="2" xfId="0" applyBorder="1"/>
    <xf numFmtId="0" fontId="48" fillId="0" borderId="0" xfId="0" applyFont="1" applyBorder="1"/>
    <xf numFmtId="0" fontId="1" fillId="0" borderId="0" xfId="0" applyFont="1" applyBorder="1"/>
    <xf numFmtId="0" fontId="50" fillId="0" borderId="11" xfId="0" applyFont="1" applyBorder="1" applyAlignment="1">
      <alignment horizontal="right" vertical="center" wrapText="1"/>
    </xf>
    <xf numFmtId="0" fontId="53" fillId="0" borderId="3" xfId="0" applyFont="1" applyBorder="1" applyAlignment="1">
      <alignment horizontal="center"/>
    </xf>
    <xf numFmtId="0" fontId="1" fillId="5" borderId="0" xfId="0" applyFont="1" applyFill="1"/>
    <xf numFmtId="0" fontId="7" fillId="0" borderId="0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center" wrapText="1"/>
    </xf>
    <xf numFmtId="0" fontId="0" fillId="0" borderId="6" xfId="0" quotePrefix="1" applyBorder="1"/>
    <xf numFmtId="0" fontId="46" fillId="0" borderId="1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0" fillId="5" borderId="0" xfId="0" applyFill="1"/>
    <xf numFmtId="0" fontId="20" fillId="0" borderId="4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48" xfId="0" applyBorder="1"/>
    <xf numFmtId="0" fontId="0" fillId="0" borderId="47" xfId="0" applyBorder="1"/>
    <xf numFmtId="0" fontId="0" fillId="0" borderId="32" xfId="0" applyBorder="1"/>
    <xf numFmtId="0" fontId="0" fillId="0" borderId="25" xfId="0" applyBorder="1"/>
    <xf numFmtId="0" fontId="0" fillId="0" borderId="24" xfId="0" applyBorder="1"/>
    <xf numFmtId="0" fontId="0" fillId="0" borderId="15" xfId="0" applyBorder="1"/>
    <xf numFmtId="0" fontId="41" fillId="2" borderId="48" xfId="0" applyFont="1" applyFill="1" applyBorder="1" applyAlignment="1">
      <alignment horizontal="center"/>
    </xf>
    <xf numFmtId="0" fontId="41" fillId="2" borderId="4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6" fillId="0" borderId="6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justify" vertical="center" wrapText="1"/>
    </xf>
    <xf numFmtId="0" fontId="56" fillId="3" borderId="7" xfId="0" applyFont="1" applyFill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center" wrapText="1"/>
    </xf>
    <xf numFmtId="0" fontId="57" fillId="0" borderId="13" xfId="0" applyFont="1" applyBorder="1" applyAlignment="1">
      <alignment horizontal="justify" vertical="center" wrapText="1"/>
    </xf>
    <xf numFmtId="0" fontId="58" fillId="0" borderId="6" xfId="0" applyFont="1" applyBorder="1" applyAlignment="1">
      <alignment vertical="top"/>
    </xf>
    <xf numFmtId="0" fontId="58" fillId="0" borderId="7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0" fontId="10" fillId="0" borderId="10" xfId="0" applyFont="1" applyBorder="1"/>
    <xf numFmtId="43" fontId="7" fillId="0" borderId="5" xfId="0" applyNumberFormat="1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2" borderId="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0" fillId="0" borderId="6" xfId="0" applyFont="1" applyBorder="1" applyAlignment="1"/>
    <xf numFmtId="0" fontId="10" fillId="0" borderId="0" xfId="0" applyFont="1" applyFill="1" applyBorder="1"/>
    <xf numFmtId="0" fontId="10" fillId="0" borderId="8" xfId="0" applyFont="1" applyBorder="1" applyAlignment="1"/>
    <xf numFmtId="0" fontId="10" fillId="0" borderId="9" xfId="0" applyFont="1" applyBorder="1"/>
    <xf numFmtId="0" fontId="10" fillId="4" borderId="0" xfId="0" applyFont="1" applyFill="1"/>
    <xf numFmtId="0" fontId="30" fillId="7" borderId="49" xfId="0" applyFont="1" applyFill="1" applyBorder="1" applyAlignment="1">
      <alignment vertical="center"/>
    </xf>
    <xf numFmtId="0" fontId="30" fillId="7" borderId="50" xfId="0" applyFont="1" applyFill="1" applyBorder="1" applyAlignment="1">
      <alignment vertical="center"/>
    </xf>
    <xf numFmtId="0" fontId="30" fillId="7" borderId="51" xfId="0" applyFont="1" applyFill="1" applyBorder="1" applyAlignment="1">
      <alignment vertical="center"/>
    </xf>
    <xf numFmtId="0" fontId="30" fillId="7" borderId="0" xfId="0" applyFont="1" applyFill="1" applyAlignment="1">
      <alignment vertical="center"/>
    </xf>
    <xf numFmtId="0" fontId="30" fillId="7" borderId="52" xfId="0" applyFont="1" applyFill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0" fontId="30" fillId="7" borderId="53" xfId="0" applyFont="1" applyFill="1" applyBorder="1" applyAlignment="1">
      <alignment vertical="center"/>
    </xf>
    <xf numFmtId="0" fontId="32" fillId="7" borderId="58" xfId="0" applyFont="1" applyFill="1" applyBorder="1" applyAlignment="1">
      <alignment vertical="center"/>
    </xf>
    <xf numFmtId="0" fontId="32" fillId="7" borderId="59" xfId="0" applyFont="1" applyFill="1" applyBorder="1" applyAlignment="1">
      <alignment vertical="center"/>
    </xf>
    <xf numFmtId="0" fontId="30" fillId="7" borderId="60" xfId="0" applyFont="1" applyFill="1" applyBorder="1" applyAlignment="1">
      <alignment vertical="center"/>
    </xf>
    <xf numFmtId="0" fontId="32" fillId="7" borderId="62" xfId="0" applyFont="1" applyFill="1" applyBorder="1" applyAlignment="1">
      <alignment horizontal="center" vertical="center"/>
    </xf>
    <xf numFmtId="0" fontId="30" fillId="7" borderId="62" xfId="0" applyFont="1" applyFill="1" applyBorder="1" applyAlignment="1">
      <alignment vertical="center"/>
    </xf>
    <xf numFmtId="0" fontId="30" fillId="7" borderId="0" xfId="0" applyFont="1" applyFill="1" applyBorder="1" applyAlignment="1">
      <alignment horizontal="left" vertical="center"/>
    </xf>
    <xf numFmtId="0" fontId="60" fillId="8" borderId="72" xfId="0" applyFont="1" applyFill="1" applyBorder="1" applyAlignment="1">
      <alignment horizontal="center" vertical="center" wrapText="1"/>
    </xf>
    <xf numFmtId="0" fontId="60" fillId="8" borderId="65" xfId="0" applyFont="1" applyFill="1" applyBorder="1" applyAlignment="1">
      <alignment horizontal="center" vertical="center" wrapText="1"/>
    </xf>
    <xf numFmtId="0" fontId="60" fillId="7" borderId="72" xfId="0" applyFont="1" applyFill="1" applyBorder="1" applyAlignment="1">
      <alignment horizontal="center" vertical="center" wrapText="1"/>
    </xf>
    <xf numFmtId="0" fontId="32" fillId="7" borderId="72" xfId="0" applyFont="1" applyFill="1" applyBorder="1" applyAlignment="1">
      <alignment vertical="center"/>
    </xf>
    <xf numFmtId="0" fontId="61" fillId="7" borderId="0" xfId="0" applyFont="1" applyFill="1" applyBorder="1" applyAlignment="1">
      <alignment horizontal="left" vertical="center"/>
    </xf>
    <xf numFmtId="0" fontId="62" fillId="7" borderId="0" xfId="0" applyFont="1" applyFill="1" applyBorder="1" applyAlignment="1">
      <alignment vertical="center"/>
    </xf>
    <xf numFmtId="0" fontId="32" fillId="7" borderId="63" xfId="0" applyFont="1" applyFill="1" applyBorder="1" applyAlignment="1">
      <alignment vertical="center" wrapText="1"/>
    </xf>
    <xf numFmtId="0" fontId="32" fillId="7" borderId="64" xfId="0" applyFont="1" applyFill="1" applyBorder="1" applyAlignment="1">
      <alignment vertical="center" wrapText="1"/>
    </xf>
    <xf numFmtId="0" fontId="32" fillId="7" borderId="75" xfId="0" applyFont="1" applyFill="1" applyBorder="1" applyAlignment="1">
      <alignment horizontal="center" vertical="center" wrapText="1"/>
    </xf>
    <xf numFmtId="0" fontId="63" fillId="7" borderId="0" xfId="0" applyFont="1" applyFill="1" applyBorder="1" applyAlignment="1">
      <alignment vertical="center"/>
    </xf>
    <xf numFmtId="0" fontId="63" fillId="7" borderId="55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0" fontId="32" fillId="7" borderId="59" xfId="0" applyFont="1" applyFill="1" applyBorder="1" applyAlignment="1">
      <alignment horizontal="left" vertical="center"/>
    </xf>
    <xf numFmtId="0" fontId="32" fillId="7" borderId="62" xfId="0" applyFont="1" applyFill="1" applyBorder="1" applyAlignment="1">
      <alignment horizontal="left" vertical="center" wrapText="1"/>
    </xf>
    <xf numFmtId="0" fontId="65" fillId="7" borderId="0" xfId="0" applyFont="1" applyFill="1" applyBorder="1" applyAlignment="1">
      <alignment vertical="center"/>
    </xf>
    <xf numFmtId="0" fontId="30" fillId="7" borderId="76" xfId="0" applyFont="1" applyFill="1" applyBorder="1" applyAlignment="1">
      <alignment vertical="center"/>
    </xf>
    <xf numFmtId="0" fontId="30" fillId="7" borderId="55" xfId="0" applyFont="1" applyFill="1" applyBorder="1" applyAlignment="1">
      <alignment horizontal="left" vertical="center"/>
    </xf>
    <xf numFmtId="0" fontId="62" fillId="0" borderId="72" xfId="0" applyFont="1" applyBorder="1" applyAlignment="1">
      <alignment vertical="center" wrapText="1"/>
    </xf>
    <xf numFmtId="0" fontId="60" fillId="7" borderId="72" xfId="0" applyFont="1" applyFill="1" applyBorder="1" applyAlignment="1">
      <alignment vertical="center" wrapText="1"/>
    </xf>
    <xf numFmtId="0" fontId="62" fillId="7" borderId="55" xfId="0" applyFont="1" applyFill="1" applyBorder="1" applyAlignment="1">
      <alignment horizontal="center" vertical="center" wrapText="1"/>
    </xf>
    <xf numFmtId="0" fontId="62" fillId="7" borderId="70" xfId="0" applyFont="1" applyFill="1" applyBorder="1" applyAlignment="1">
      <alignment horizontal="center" vertical="center" wrapText="1"/>
    </xf>
    <xf numFmtId="165" fontId="30" fillId="0" borderId="72" xfId="0" applyNumberFormat="1" applyFont="1" applyFill="1" applyBorder="1" applyAlignment="1">
      <alignment wrapText="1"/>
    </xf>
    <xf numFmtId="0" fontId="30" fillId="0" borderId="0" xfId="0" applyFont="1" applyFill="1" applyAlignment="1">
      <alignment vertical="center"/>
    </xf>
    <xf numFmtId="0" fontId="32" fillId="7" borderId="0" xfId="0" applyFont="1" applyFill="1" applyAlignment="1">
      <alignment horizontal="left" vertical="center" wrapText="1"/>
    </xf>
    <xf numFmtId="0" fontId="30" fillId="7" borderId="0" xfId="0" applyFont="1" applyFill="1" applyAlignment="1">
      <alignment vertical="center" wrapText="1"/>
    </xf>
    <xf numFmtId="0" fontId="32" fillId="7" borderId="81" xfId="0" applyFont="1" applyFill="1" applyBorder="1" applyAlignment="1">
      <alignment horizontal="center" vertical="center"/>
    </xf>
    <xf numFmtId="0" fontId="32" fillId="7" borderId="81" xfId="0" applyFont="1" applyFill="1" applyBorder="1" applyAlignment="1">
      <alignment horizontal="left" vertical="center" wrapText="1"/>
    </xf>
    <xf numFmtId="0" fontId="30" fillId="7" borderId="81" xfId="0" applyFont="1" applyFill="1" applyBorder="1" applyAlignment="1">
      <alignment vertical="center" wrapText="1"/>
    </xf>
    <xf numFmtId="0" fontId="30" fillId="7" borderId="81" xfId="0" applyFont="1" applyFill="1" applyBorder="1" applyAlignment="1">
      <alignment vertical="center"/>
    </xf>
    <xf numFmtId="165" fontId="30" fillId="7" borderId="81" xfId="0" applyNumberFormat="1" applyFont="1" applyFill="1" applyBorder="1" applyAlignment="1">
      <alignment vertical="center" wrapText="1"/>
    </xf>
    <xf numFmtId="0" fontId="30" fillId="7" borderId="0" xfId="0" applyFont="1" applyFill="1" applyBorder="1" applyAlignment="1">
      <alignment vertical="center" wrapText="1"/>
    </xf>
    <xf numFmtId="165" fontId="30" fillId="7" borderId="0" xfId="0" applyNumberFormat="1" applyFont="1" applyFill="1" applyAlignment="1">
      <alignment vertical="center"/>
    </xf>
    <xf numFmtId="9" fontId="68" fillId="7" borderId="0" xfId="0" applyNumberFormat="1" applyFont="1" applyFill="1" applyAlignment="1">
      <alignment vertical="center"/>
    </xf>
    <xf numFmtId="0" fontId="68" fillId="7" borderId="0" xfId="0" applyFont="1" applyFill="1" applyAlignment="1">
      <alignment vertical="center"/>
    </xf>
    <xf numFmtId="9" fontId="68" fillId="7" borderId="0" xfId="0" applyNumberFormat="1" applyFont="1" applyFill="1" applyAlignment="1">
      <alignment horizontal="left" vertical="center"/>
    </xf>
    <xf numFmtId="0" fontId="30" fillId="7" borderId="66" xfId="0" applyFont="1" applyFill="1" applyBorder="1" applyAlignment="1">
      <alignment vertical="center"/>
    </xf>
    <xf numFmtId="0" fontId="30" fillId="7" borderId="61" xfId="0" applyFont="1" applyFill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left" vertical="center"/>
    </xf>
    <xf numFmtId="0" fontId="30" fillId="7" borderId="6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/>
    </xf>
    <xf numFmtId="0" fontId="60" fillId="7" borderId="49" xfId="0" applyFont="1" applyFill="1" applyBorder="1" applyAlignment="1">
      <alignment horizontal="center" vertical="center"/>
    </xf>
    <xf numFmtId="0" fontId="60" fillId="7" borderId="54" xfId="0" applyFont="1" applyFill="1" applyBorder="1" applyAlignment="1">
      <alignment horizontal="center" vertical="center"/>
    </xf>
    <xf numFmtId="0" fontId="60" fillId="7" borderId="64" xfId="0" applyFont="1" applyFill="1" applyBorder="1" applyAlignment="1">
      <alignment horizontal="center" vertical="center"/>
    </xf>
    <xf numFmtId="0" fontId="32" fillId="7" borderId="81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2" fillId="7" borderId="83" xfId="0" applyFont="1" applyFill="1" applyBorder="1" applyAlignment="1">
      <alignment vertical="center"/>
    </xf>
    <xf numFmtId="43" fontId="33" fillId="0" borderId="0" xfId="12" applyFont="1" applyBorder="1" applyAlignment="1">
      <alignment vertical="top" wrapText="1"/>
    </xf>
    <xf numFmtId="43" fontId="12" fillId="0" borderId="0" xfId="12" applyFont="1" applyBorder="1" applyAlignment="1">
      <alignment vertical="top" wrapText="1"/>
    </xf>
    <xf numFmtId="43" fontId="23" fillId="0" borderId="0" xfId="0" applyNumberFormat="1" applyFont="1" applyBorder="1" applyAlignment="1">
      <alignment vertical="top" wrapText="1"/>
    </xf>
    <xf numFmtId="43" fontId="33" fillId="0" borderId="0" xfId="0" applyNumberFormat="1" applyFont="1" applyBorder="1" applyAlignment="1">
      <alignment vertical="top" wrapText="1"/>
    </xf>
    <xf numFmtId="43" fontId="0" fillId="0" borderId="0" xfId="12" applyFont="1" applyBorder="1"/>
    <xf numFmtId="43" fontId="10" fillId="0" borderId="0" xfId="12" applyFont="1" applyBorder="1" applyAlignment="1">
      <alignment horizontal="left" vertical="top"/>
    </xf>
    <xf numFmtId="43" fontId="12" fillId="0" borderId="0" xfId="12" applyFont="1" applyBorder="1" applyAlignment="1">
      <alignment horizontal="left" vertical="top"/>
    </xf>
    <xf numFmtId="43" fontId="15" fillId="0" borderId="0" xfId="12" applyFont="1" applyBorder="1" applyAlignment="1">
      <alignment horizontal="left"/>
    </xf>
    <xf numFmtId="0" fontId="16" fillId="3" borderId="6" xfId="0" applyFont="1" applyFill="1" applyBorder="1" applyAlignment="1">
      <alignment horizontal="justify" vertical="top"/>
    </xf>
    <xf numFmtId="0" fontId="16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justify" vertical="top"/>
    </xf>
    <xf numFmtId="43" fontId="16" fillId="0" borderId="7" xfId="12" applyFont="1" applyBorder="1"/>
    <xf numFmtId="43" fontId="10" fillId="0" borderId="0" xfId="12" applyFont="1"/>
    <xf numFmtId="0" fontId="20" fillId="3" borderId="6" xfId="0" applyFont="1" applyFill="1" applyBorder="1" applyAlignment="1">
      <alignment vertical="top"/>
    </xf>
    <xf numFmtId="0" fontId="20" fillId="3" borderId="0" xfId="0" applyFont="1" applyFill="1" applyBorder="1" applyAlignment="1">
      <alignment vertical="top"/>
    </xf>
    <xf numFmtId="43" fontId="20" fillId="3" borderId="0" xfId="12" applyFont="1" applyFill="1" applyBorder="1" applyAlignment="1">
      <alignment vertical="top"/>
    </xf>
    <xf numFmtId="43" fontId="10" fillId="0" borderId="0" xfId="0" applyNumberFormat="1" applyFont="1"/>
    <xf numFmtId="0" fontId="23" fillId="3" borderId="6" xfId="0" applyFont="1" applyFill="1" applyBorder="1" applyAlignment="1">
      <alignment vertical="top"/>
    </xf>
    <xf numFmtId="0" fontId="23" fillId="3" borderId="0" xfId="0" applyFont="1" applyFill="1" applyBorder="1" applyAlignment="1">
      <alignment vertical="top"/>
    </xf>
    <xf numFmtId="0" fontId="16" fillId="3" borderId="6" xfId="0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43" fontId="53" fillId="0" borderId="0" xfId="12" applyFont="1"/>
    <xf numFmtId="166" fontId="20" fillId="3" borderId="0" xfId="12" applyNumberFormat="1" applyFont="1" applyFill="1" applyBorder="1" applyAlignment="1">
      <alignment vertical="top"/>
    </xf>
    <xf numFmtId="166" fontId="16" fillId="0" borderId="7" xfId="12" applyNumberFormat="1" applyFont="1" applyBorder="1"/>
    <xf numFmtId="166" fontId="16" fillId="0" borderId="0" xfId="12" applyNumberFormat="1" applyFont="1" applyBorder="1"/>
    <xf numFmtId="166" fontId="23" fillId="3" borderId="0" xfId="12" applyNumberFormat="1" applyFont="1" applyFill="1" applyBorder="1" applyAlignment="1">
      <alignment vertical="top"/>
    </xf>
    <xf numFmtId="166" fontId="16" fillId="3" borderId="0" xfId="12" applyNumberFormat="1" applyFont="1" applyFill="1" applyBorder="1" applyAlignment="1">
      <alignment vertical="top"/>
    </xf>
    <xf numFmtId="166" fontId="16" fillId="3" borderId="7" xfId="12" applyNumberFormat="1" applyFont="1" applyFill="1" applyBorder="1" applyAlignment="1">
      <alignment vertical="top"/>
    </xf>
    <xf numFmtId="43" fontId="33" fillId="0" borderId="7" xfId="12" applyFont="1" applyBorder="1" applyAlignment="1">
      <alignment vertical="top" wrapText="1"/>
    </xf>
    <xf numFmtId="43" fontId="0" fillId="0" borderId="0" xfId="0" applyNumberFormat="1" applyFont="1"/>
    <xf numFmtId="0" fontId="23" fillId="5" borderId="6" xfId="0" applyFont="1" applyFill="1" applyBorder="1" applyAlignment="1">
      <alignment vertical="top"/>
    </xf>
    <xf numFmtId="0" fontId="23" fillId="5" borderId="0" xfId="0" applyFont="1" applyFill="1" applyBorder="1" applyAlignment="1">
      <alignment vertical="top"/>
    </xf>
    <xf numFmtId="166" fontId="23" fillId="5" borderId="0" xfId="12" applyNumberFormat="1" applyFont="1" applyFill="1" applyBorder="1" applyAlignment="1">
      <alignment vertical="top"/>
    </xf>
    <xf numFmtId="43" fontId="10" fillId="0" borderId="0" xfId="12" applyFont="1" applyBorder="1" applyAlignment="1">
      <alignment horizontal="right" vertical="top"/>
    </xf>
    <xf numFmtId="166" fontId="10" fillId="0" borderId="0" xfId="0" applyNumberFormat="1" applyFont="1"/>
    <xf numFmtId="43" fontId="10" fillId="0" borderId="7" xfId="12" applyFont="1" applyBorder="1" applyAlignment="1">
      <alignment horizontal="left" vertical="top"/>
    </xf>
    <xf numFmtId="166" fontId="20" fillId="3" borderId="7" xfId="12" applyNumberFormat="1" applyFont="1" applyFill="1" applyBorder="1" applyAlignment="1">
      <alignment vertical="top"/>
    </xf>
    <xf numFmtId="166" fontId="23" fillId="5" borderId="7" xfId="12" applyNumberFormat="1" applyFont="1" applyFill="1" applyBorder="1" applyAlignment="1">
      <alignment vertical="top"/>
    </xf>
    <xf numFmtId="43" fontId="10" fillId="0" borderId="0" xfId="12" applyFont="1" applyFill="1"/>
    <xf numFmtId="166" fontId="10" fillId="0" borderId="0" xfId="0" applyNumberFormat="1" applyFont="1" applyFill="1"/>
    <xf numFmtId="43" fontId="12" fillId="0" borderId="7" xfId="12" applyFont="1" applyBorder="1" applyAlignment="1">
      <alignment vertical="top" wrapText="1"/>
    </xf>
    <xf numFmtId="43" fontId="12" fillId="0" borderId="7" xfId="12" applyFont="1" applyBorder="1" applyAlignment="1">
      <alignment horizontal="left" vertical="top"/>
    </xf>
    <xf numFmtId="166" fontId="23" fillId="3" borderId="9" xfId="12" applyNumberFormat="1" applyFont="1" applyFill="1" applyBorder="1" applyAlignment="1">
      <alignment vertical="top"/>
    </xf>
    <xf numFmtId="166" fontId="23" fillId="3" borderId="15" xfId="12" applyNumberFormat="1" applyFont="1" applyFill="1" applyBorder="1" applyAlignment="1">
      <alignment vertical="top"/>
    </xf>
    <xf numFmtId="166" fontId="23" fillId="3" borderId="7" xfId="12" applyNumberFormat="1" applyFont="1" applyFill="1" applyBorder="1" applyAlignment="1">
      <alignment vertical="top"/>
    </xf>
    <xf numFmtId="166" fontId="23" fillId="3" borderId="10" xfId="12" applyNumberFormat="1" applyFont="1" applyFill="1" applyBorder="1" applyAlignment="1">
      <alignment vertical="top"/>
    </xf>
    <xf numFmtId="43" fontId="7" fillId="3" borderId="7" xfId="12" applyFont="1" applyFill="1" applyBorder="1" applyAlignment="1">
      <alignment horizontal="center" vertical="top"/>
    </xf>
    <xf numFmtId="43" fontId="7" fillId="3" borderId="0" xfId="12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0" xfId="0" applyFill="1" applyBorder="1"/>
    <xf numFmtId="0" fontId="47" fillId="4" borderId="0" xfId="0" applyFont="1" applyFill="1" applyBorder="1" applyAlignment="1">
      <alignment vertical="justify"/>
    </xf>
    <xf numFmtId="0" fontId="0" fillId="4" borderId="7" xfId="0" applyFill="1" applyBorder="1"/>
    <xf numFmtId="0" fontId="51" fillId="4" borderId="0" xfId="0" applyFont="1" applyFill="1" applyBorder="1" applyAlignment="1">
      <alignment vertical="justify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/>
    <xf numFmtId="43" fontId="22" fillId="3" borderId="7" xfId="12" applyFont="1" applyFill="1" applyBorder="1" applyAlignment="1">
      <alignment horizontal="justify" vertical="center"/>
    </xf>
    <xf numFmtId="43" fontId="22" fillId="3" borderId="7" xfId="0" applyNumberFormat="1" applyFont="1" applyFill="1" applyBorder="1" applyAlignment="1">
      <alignment horizontal="justify" vertical="center"/>
    </xf>
    <xf numFmtId="43" fontId="22" fillId="3" borderId="7" xfId="12" applyFont="1" applyFill="1" applyBorder="1" applyAlignment="1">
      <alignment horizontal="right" vertical="center"/>
    </xf>
    <xf numFmtId="0" fontId="13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43" fontId="33" fillId="0" borderId="5" xfId="12" applyFont="1" applyBorder="1" applyAlignment="1">
      <alignment vertical="top" wrapText="1"/>
    </xf>
    <xf numFmtId="0" fontId="13" fillId="0" borderId="14" xfId="0" applyFont="1" applyBorder="1" applyAlignment="1">
      <alignment horizontal="justify" vertical="top" wrapText="1"/>
    </xf>
    <xf numFmtId="43" fontId="19" fillId="0" borderId="7" xfId="12" applyFont="1" applyFill="1" applyBorder="1" applyAlignment="1">
      <alignment horizontal="justify" vertical="center" wrapText="1"/>
    </xf>
    <xf numFmtId="10" fontId="19" fillId="0" borderId="7" xfId="6" applyNumberFormat="1" applyFont="1" applyFill="1" applyBorder="1" applyAlignment="1">
      <alignment horizontal="right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7" xfId="0" quotePrefix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/>
    </xf>
    <xf numFmtId="0" fontId="30" fillId="4" borderId="85" xfId="0" applyFont="1" applyFill="1" applyBorder="1" applyAlignment="1">
      <alignment horizontal="center" vertical="center"/>
    </xf>
    <xf numFmtId="0" fontId="30" fillId="4" borderId="86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left" vertical="center"/>
    </xf>
    <xf numFmtId="166" fontId="16" fillId="4" borderId="7" xfId="12" applyNumberFormat="1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left" vertical="center"/>
    </xf>
    <xf numFmtId="49" fontId="70" fillId="4" borderId="20" xfId="0" applyNumberFormat="1" applyFont="1" applyFill="1" applyBorder="1" applyAlignment="1">
      <alignment horizontal="left" vertical="top"/>
    </xf>
    <xf numFmtId="4" fontId="70" fillId="4" borderId="7" xfId="0" applyNumberFormat="1" applyFont="1" applyFill="1" applyBorder="1" applyAlignment="1">
      <alignment horizontal="right" vertical="top"/>
    </xf>
    <xf numFmtId="49" fontId="70" fillId="4" borderId="86" xfId="0" applyNumberFormat="1" applyFont="1" applyFill="1" applyBorder="1" applyAlignment="1">
      <alignment horizontal="center" vertical="top"/>
    </xf>
    <xf numFmtId="0" fontId="30" fillId="4" borderId="87" xfId="0" applyFont="1" applyFill="1" applyBorder="1" applyAlignment="1">
      <alignment horizontal="center" vertical="center"/>
    </xf>
    <xf numFmtId="49" fontId="70" fillId="4" borderId="88" xfId="0" applyNumberFormat="1" applyFont="1" applyFill="1" applyBorder="1" applyAlignment="1">
      <alignment horizontal="center" vertical="top"/>
    </xf>
    <xf numFmtId="49" fontId="70" fillId="4" borderId="89" xfId="0" applyNumberFormat="1" applyFont="1" applyFill="1" applyBorder="1" applyAlignment="1">
      <alignment horizontal="left" vertical="top"/>
    </xf>
    <xf numFmtId="4" fontId="70" fillId="4" borderId="90" xfId="0" applyNumberFormat="1" applyFont="1" applyFill="1" applyBorder="1" applyAlignment="1">
      <alignment horizontal="right" vertical="top"/>
    </xf>
    <xf numFmtId="0" fontId="30" fillId="4" borderId="8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10" fillId="0" borderId="2" xfId="0" applyFont="1" applyBorder="1" applyAlignment="1"/>
    <xf numFmtId="0" fontId="10" fillId="0" borderId="3" xfId="0" applyFont="1" applyBorder="1"/>
    <xf numFmtId="49" fontId="70" fillId="4" borderId="0" xfId="0" applyNumberFormat="1" applyFont="1" applyFill="1" applyBorder="1" applyAlignment="1">
      <alignment horizontal="left" vertical="top"/>
    </xf>
    <xf numFmtId="0" fontId="30" fillId="0" borderId="85" xfId="0" applyFont="1" applyFill="1" applyBorder="1" applyAlignment="1">
      <alignment horizontal="center" vertical="center"/>
    </xf>
    <xf numFmtId="49" fontId="70" fillId="0" borderId="86" xfId="0" applyNumberFormat="1" applyFont="1" applyFill="1" applyBorder="1" applyAlignment="1">
      <alignment horizontal="center" vertical="top"/>
    </xf>
    <xf numFmtId="49" fontId="70" fillId="0" borderId="20" xfId="0" applyNumberFormat="1" applyFont="1" applyFill="1" applyBorder="1" applyAlignment="1">
      <alignment horizontal="left" vertical="top"/>
    </xf>
    <xf numFmtId="4" fontId="70" fillId="0" borderId="7" xfId="0" applyNumberFormat="1" applyFont="1" applyFill="1" applyBorder="1" applyAlignment="1">
      <alignment horizontal="right" vertical="top"/>
    </xf>
    <xf numFmtId="49" fontId="70" fillId="4" borderId="20" xfId="0" applyNumberFormat="1" applyFont="1" applyFill="1" applyBorder="1" applyAlignment="1">
      <alignment horizontal="center" vertical="top"/>
    </xf>
    <xf numFmtId="49" fontId="70" fillId="4" borderId="19" xfId="0" applyNumberFormat="1" applyFont="1" applyFill="1" applyBorder="1" applyAlignment="1">
      <alignment horizontal="center" vertical="top"/>
    </xf>
    <xf numFmtId="0" fontId="30" fillId="4" borderId="6" xfId="0" applyFont="1" applyFill="1" applyBorder="1" applyAlignment="1">
      <alignment horizontal="center" vertical="center"/>
    </xf>
    <xf numFmtId="4" fontId="70" fillId="4" borderId="91" xfId="0" applyNumberFormat="1" applyFont="1" applyFill="1" applyBorder="1" applyAlignment="1">
      <alignment horizontal="right" vertical="top"/>
    </xf>
    <xf numFmtId="4" fontId="70" fillId="4" borderId="21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center" wrapText="1"/>
    </xf>
    <xf numFmtId="43" fontId="19" fillId="0" borderId="17" xfId="12" applyFont="1" applyFill="1" applyBorder="1" applyAlignment="1">
      <alignment horizontal="justify" vertical="center" wrapText="1"/>
    </xf>
    <xf numFmtId="43" fontId="7" fillId="2" borderId="13" xfId="12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43" fontId="7" fillId="2" borderId="13" xfId="0" applyNumberFormat="1" applyFont="1" applyFill="1" applyBorder="1" applyAlignment="1">
      <alignment horizontal="center" vertical="center" wrapText="1"/>
    </xf>
    <xf numFmtId="43" fontId="10" fillId="0" borderId="0" xfId="12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2" fillId="0" borderId="8" xfId="0" applyFont="1" applyBorder="1" applyAlignment="1">
      <alignment horizontal="center" vertical="center"/>
    </xf>
    <xf numFmtId="43" fontId="7" fillId="0" borderId="13" xfId="12" applyFont="1" applyFill="1" applyBorder="1" applyAlignment="1">
      <alignment horizontal="center" vertical="center" wrapText="1"/>
    </xf>
    <xf numFmtId="43" fontId="7" fillId="0" borderId="5" xfId="12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justify" vertical="center" wrapText="1"/>
    </xf>
    <xf numFmtId="43" fontId="16" fillId="0" borderId="22" xfId="12" applyFont="1" applyBorder="1" applyAlignment="1">
      <alignment horizontal="justify" vertical="center" wrapText="1"/>
    </xf>
    <xf numFmtId="43" fontId="16" fillId="0" borderId="27" xfId="12" applyFont="1" applyBorder="1" applyAlignment="1">
      <alignment horizontal="justify" vertical="center" wrapText="1"/>
    </xf>
    <xf numFmtId="43" fontId="16" fillId="0" borderId="26" xfId="12" applyFont="1" applyBorder="1" applyAlignment="1">
      <alignment horizontal="justify" vertical="center" wrapText="1"/>
    </xf>
    <xf numFmtId="43" fontId="16" fillId="0" borderId="17" xfId="12" applyFont="1" applyBorder="1" applyAlignment="1">
      <alignment horizontal="justify" vertical="center" wrapText="1"/>
    </xf>
    <xf numFmtId="43" fontId="16" fillId="0" borderId="13" xfId="12" applyFont="1" applyBorder="1" applyAlignment="1">
      <alignment horizontal="justify" vertical="center" wrapText="1"/>
    </xf>
    <xf numFmtId="9" fontId="16" fillId="0" borderId="92" xfId="6" applyFont="1" applyBorder="1" applyAlignment="1">
      <alignment horizontal="right" vertical="center" wrapText="1"/>
    </xf>
    <xf numFmtId="43" fontId="16" fillId="0" borderId="5" xfId="12" applyFont="1" applyBorder="1" applyAlignment="1">
      <alignment horizontal="justify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3" fontId="16" fillId="2" borderId="5" xfId="12" applyFont="1" applyFill="1" applyBorder="1" applyAlignment="1">
      <alignment horizontal="justify" vertical="center" wrapText="1"/>
    </xf>
    <xf numFmtId="9" fontId="16" fillId="10" borderId="5" xfId="6" applyFont="1" applyFill="1" applyBorder="1" applyAlignment="1">
      <alignment horizontal="right" vertical="center" wrapText="1"/>
    </xf>
    <xf numFmtId="43" fontId="16" fillId="10" borderId="7" xfId="12" applyFont="1" applyFill="1" applyBorder="1" applyAlignment="1">
      <alignment horizontal="justify" vertical="center" wrapText="1"/>
    </xf>
    <xf numFmtId="0" fontId="71" fillId="10" borderId="1" xfId="0" applyNumberFormat="1" applyFont="1" applyFill="1" applyBorder="1" applyAlignment="1">
      <alignment horizontal="left" vertical="center" wrapText="1"/>
    </xf>
    <xf numFmtId="4" fontId="71" fillId="10" borderId="1" xfId="0" applyNumberFormat="1" applyFont="1" applyFill="1" applyBorder="1" applyAlignment="1">
      <alignment horizontal="left" vertical="center" wrapText="1"/>
    </xf>
    <xf numFmtId="0" fontId="71" fillId="9" borderId="5" xfId="0" applyNumberFormat="1" applyFont="1" applyFill="1" applyBorder="1" applyAlignment="1">
      <alignment horizontal="left" vertical="center" wrapText="1" indent="2"/>
    </xf>
    <xf numFmtId="4" fontId="71" fillId="9" borderId="5" xfId="0" applyNumberFormat="1" applyFont="1" applyFill="1" applyBorder="1" applyAlignment="1">
      <alignment horizontal="left" vertical="center" wrapText="1"/>
    </xf>
    <xf numFmtId="0" fontId="71" fillId="0" borderId="5" xfId="0" applyNumberFormat="1" applyFont="1" applyFill="1" applyBorder="1" applyAlignment="1">
      <alignment horizontal="left" vertical="center" wrapText="1" indent="4"/>
    </xf>
    <xf numFmtId="4" fontId="71" fillId="0" borderId="5" xfId="0" applyNumberFormat="1" applyFont="1" applyFill="1" applyBorder="1" applyAlignment="1">
      <alignment horizontal="left" vertical="center" wrapText="1"/>
    </xf>
    <xf numFmtId="0" fontId="68" fillId="0" borderId="5" xfId="0" applyNumberFormat="1" applyFont="1" applyFill="1" applyBorder="1" applyAlignment="1">
      <alignment vertical="center" wrapText="1"/>
    </xf>
    <xf numFmtId="4" fontId="68" fillId="0" borderId="5" xfId="0" applyNumberFormat="1" applyFont="1" applyFill="1" applyBorder="1" applyAlignment="1">
      <alignment horizontal="left" vertical="center" wrapText="1"/>
    </xf>
    <xf numFmtId="0" fontId="71" fillId="10" borderId="5" xfId="0" applyNumberFormat="1" applyFont="1" applyFill="1" applyBorder="1" applyAlignment="1">
      <alignment horizontal="left" vertical="center" wrapText="1"/>
    </xf>
    <xf numFmtId="4" fontId="71" fillId="10" borderId="5" xfId="0" applyNumberFormat="1" applyFont="1" applyFill="1" applyBorder="1" applyAlignment="1">
      <alignment horizontal="left" vertical="center" wrapText="1"/>
    </xf>
    <xf numFmtId="0" fontId="71" fillId="0" borderId="5" xfId="0" applyNumberFormat="1" applyFont="1" applyFill="1" applyBorder="1" applyAlignment="1">
      <alignment horizontal="center" vertical="center" wrapText="1"/>
    </xf>
    <xf numFmtId="4" fontId="71" fillId="0" borderId="5" xfId="0" applyNumberFormat="1" applyFont="1" applyFill="1" applyBorder="1" applyAlignment="1">
      <alignment vertical="center" wrapText="1"/>
    </xf>
    <xf numFmtId="0" fontId="68" fillId="0" borderId="5" xfId="0" applyNumberFormat="1" applyFont="1" applyFill="1" applyBorder="1" applyAlignment="1">
      <alignment horizontal="center" vertical="center" wrapText="1"/>
    </xf>
    <xf numFmtId="0" fontId="68" fillId="0" borderId="14" xfId="0" applyNumberFormat="1" applyFont="1" applyFill="1" applyBorder="1" applyAlignment="1">
      <alignment vertical="center" wrapText="1"/>
    </xf>
    <xf numFmtId="4" fontId="68" fillId="0" borderId="14" xfId="0" applyNumberFormat="1" applyFont="1" applyFill="1" applyBorder="1" applyAlignment="1">
      <alignment horizontal="left" vertical="center" wrapText="1"/>
    </xf>
    <xf numFmtId="43" fontId="16" fillId="0" borderId="5" xfId="12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9" fontId="16" fillId="0" borderId="5" xfId="6" applyFont="1" applyFill="1" applyBorder="1" applyAlignment="1">
      <alignment horizontal="right" vertical="center" wrapText="1"/>
    </xf>
    <xf numFmtId="43" fontId="16" fillId="9" borderId="5" xfId="12" applyFont="1" applyFill="1" applyBorder="1" applyAlignment="1">
      <alignment horizontal="justify" vertical="center" wrapText="1"/>
    </xf>
    <xf numFmtId="9" fontId="16" fillId="9" borderId="5" xfId="6" applyFont="1" applyFill="1" applyBorder="1" applyAlignment="1">
      <alignment horizontal="right" vertical="center" wrapText="1"/>
    </xf>
    <xf numFmtId="43" fontId="16" fillId="9" borderId="7" xfId="12" applyFont="1" applyFill="1" applyBorder="1" applyAlignment="1">
      <alignment horizontal="justify" vertical="center" wrapText="1"/>
    </xf>
    <xf numFmtId="43" fontId="16" fillId="0" borderId="7" xfId="12" applyFont="1" applyBorder="1" applyAlignment="1">
      <alignment horizontal="justify" vertical="center" wrapText="1"/>
    </xf>
    <xf numFmtId="43" fontId="16" fillId="0" borderId="7" xfId="12" applyFont="1" applyBorder="1" applyAlignment="1">
      <alignment vertical="center"/>
    </xf>
    <xf numFmtId="43" fontId="16" fillId="0" borderId="5" xfId="12" applyFont="1" applyBorder="1" applyAlignment="1">
      <alignment vertical="center"/>
    </xf>
    <xf numFmtId="43" fontId="16" fillId="0" borderId="7" xfId="12" applyFont="1" applyFill="1" applyBorder="1" applyAlignment="1">
      <alignment horizontal="justify" vertical="center" wrapText="1"/>
    </xf>
    <xf numFmtId="43" fontId="0" fillId="0" borderId="0" xfId="12" applyFont="1"/>
    <xf numFmtId="0" fontId="71" fillId="0" borderId="5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 vertical="center"/>
    </xf>
    <xf numFmtId="9" fontId="16" fillId="0" borderId="13" xfId="6" applyFont="1" applyBorder="1" applyAlignment="1">
      <alignment horizontal="right" vertical="center" wrapText="1"/>
    </xf>
    <xf numFmtId="9" fontId="16" fillId="0" borderId="93" xfId="6" applyFont="1" applyBorder="1" applyAlignment="1">
      <alignment horizontal="right" vertical="center" wrapText="1"/>
    </xf>
    <xf numFmtId="9" fontId="16" fillId="0" borderId="94" xfId="6" applyFont="1" applyBorder="1" applyAlignment="1">
      <alignment horizontal="right" vertical="center" wrapText="1"/>
    </xf>
    <xf numFmtId="10" fontId="16" fillId="0" borderId="92" xfId="6" applyNumberFormat="1" applyFont="1" applyBorder="1" applyAlignment="1">
      <alignment horizontal="right" vertical="center" wrapText="1"/>
    </xf>
    <xf numFmtId="43" fontId="16" fillId="2" borderId="7" xfId="12" applyFont="1" applyFill="1" applyBorder="1" applyAlignment="1">
      <alignment horizontal="justify" vertical="center" wrapText="1"/>
    </xf>
    <xf numFmtId="43" fontId="16" fillId="2" borderId="5" xfId="12" applyFont="1" applyFill="1" applyBorder="1" applyAlignment="1">
      <alignment vertical="center"/>
    </xf>
    <xf numFmtId="0" fontId="0" fillId="2" borderId="0" xfId="0" applyFill="1" applyAlignment="1">
      <alignment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43" fontId="0" fillId="0" borderId="0" xfId="0" applyNumberFormat="1"/>
    <xf numFmtId="43" fontId="0" fillId="0" borderId="0" xfId="0" applyNumberFormat="1" applyFill="1" applyAlignment="1">
      <alignment vertical="center"/>
    </xf>
    <xf numFmtId="43" fontId="0" fillId="0" borderId="0" xfId="12" applyFont="1" applyAlignment="1">
      <alignment vertical="center"/>
    </xf>
    <xf numFmtId="43" fontId="72" fillId="0" borderId="0" xfId="12" applyFont="1" applyAlignment="1">
      <alignment vertical="center"/>
    </xf>
    <xf numFmtId="43" fontId="19" fillId="0" borderId="7" xfId="12" applyFont="1" applyBorder="1" applyAlignment="1">
      <alignment horizontal="justify" vertical="center" wrapText="1"/>
    </xf>
    <xf numFmtId="43" fontId="19" fillId="0" borderId="17" xfId="12" applyFont="1" applyBorder="1" applyAlignment="1">
      <alignment horizontal="justify" vertical="center" wrapText="1"/>
    </xf>
    <xf numFmtId="43" fontId="19" fillId="0" borderId="13" xfId="12" applyFont="1" applyBorder="1" applyAlignment="1">
      <alignment horizontal="justify" vertical="center" wrapText="1"/>
    </xf>
    <xf numFmtId="0" fontId="32" fillId="0" borderId="0" xfId="0" applyFont="1" applyBorder="1" applyAlignment="1">
      <alignment vertical="center"/>
    </xf>
    <xf numFmtId="0" fontId="32" fillId="0" borderId="96" xfId="0" applyFont="1" applyBorder="1" applyAlignment="1">
      <alignment horizontal="center" vertical="center"/>
    </xf>
    <xf numFmtId="3" fontId="32" fillId="0" borderId="96" xfId="0" applyNumberFormat="1" applyFont="1" applyBorder="1" applyAlignment="1">
      <alignment horizontal="right" vertical="center" wrapText="1"/>
    </xf>
    <xf numFmtId="0" fontId="32" fillId="0" borderId="37" xfId="0" applyFont="1" applyBorder="1" applyAlignment="1">
      <alignment horizontal="left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3" fontId="32" fillId="0" borderId="10" xfId="6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43" fontId="0" fillId="2" borderId="0" xfId="0" applyNumberFormat="1" applyFill="1" applyAlignment="1">
      <alignment vertical="center"/>
    </xf>
    <xf numFmtId="43" fontId="32" fillId="0" borderId="20" xfId="12" applyFont="1" applyBorder="1" applyAlignment="1">
      <alignment horizontal="center" vertical="center"/>
    </xf>
    <xf numFmtId="43" fontId="32" fillId="0" borderId="7" xfId="12" applyFont="1" applyBorder="1" applyAlignment="1">
      <alignment horizontal="center" vertical="center"/>
    </xf>
    <xf numFmtId="43" fontId="33" fillId="0" borderId="7" xfId="0" applyNumberFormat="1" applyFont="1" applyBorder="1" applyAlignment="1">
      <alignment vertical="top" wrapText="1"/>
    </xf>
    <xf numFmtId="43" fontId="0" fillId="0" borderId="7" xfId="12" applyFont="1" applyBorder="1"/>
    <xf numFmtId="43" fontId="23" fillId="0" borderId="7" xfId="0" applyNumberFormat="1" applyFont="1" applyBorder="1" applyAlignment="1">
      <alignment vertical="top" wrapText="1"/>
    </xf>
    <xf numFmtId="43" fontId="13" fillId="0" borderId="7" xfId="0" applyNumberFormat="1" applyFont="1" applyBorder="1" applyAlignment="1">
      <alignment horizontal="left" vertical="top"/>
    </xf>
    <xf numFmtId="43" fontId="7" fillId="0" borderId="0" xfId="0" applyNumberFormat="1" applyFont="1" applyBorder="1" applyAlignment="1">
      <alignment horizontal="left" vertical="top"/>
    </xf>
    <xf numFmtId="43" fontId="7" fillId="0" borderId="7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3" fontId="13" fillId="0" borderId="0" xfId="0" applyNumberFormat="1" applyFont="1" applyBorder="1" applyAlignment="1">
      <alignment horizontal="left" vertical="top"/>
    </xf>
    <xf numFmtId="43" fontId="13" fillId="0" borderId="0" xfId="12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44" fontId="26" fillId="3" borderId="7" xfId="0" applyNumberFormat="1" applyFont="1" applyFill="1" applyBorder="1" applyAlignment="1">
      <alignment horizontal="justify" vertical="center" wrapText="1"/>
    </xf>
    <xf numFmtId="44" fontId="17" fillId="3" borderId="7" xfId="0" applyNumberFormat="1" applyFont="1" applyFill="1" applyBorder="1" applyAlignment="1">
      <alignment horizontal="justify" vertical="center" wrapText="1"/>
    </xf>
    <xf numFmtId="44" fontId="4" fillId="3" borderId="10" xfId="0" applyNumberFormat="1" applyFont="1" applyFill="1" applyBorder="1" applyAlignment="1">
      <alignment horizontal="justify" vertical="center" wrapText="1"/>
    </xf>
    <xf numFmtId="43" fontId="0" fillId="0" borderId="0" xfId="0" applyNumberFormat="1" applyAlignment="1"/>
    <xf numFmtId="167" fontId="10" fillId="3" borderId="0" xfId="0" applyNumberFormat="1" applyFont="1" applyFill="1" applyBorder="1" applyAlignment="1">
      <alignment horizontal="center" vertical="top"/>
    </xf>
    <xf numFmtId="167" fontId="10" fillId="3" borderId="7" xfId="12" applyNumberFormat="1" applyFont="1" applyFill="1" applyBorder="1" applyAlignment="1">
      <alignment horizontal="center" vertical="top"/>
    </xf>
    <xf numFmtId="167" fontId="7" fillId="3" borderId="0" xfId="0" applyNumberFormat="1" applyFont="1" applyFill="1" applyBorder="1" applyAlignment="1">
      <alignment horizontal="center" vertical="top"/>
    </xf>
    <xf numFmtId="167" fontId="7" fillId="3" borderId="7" xfId="0" applyNumberFormat="1" applyFont="1" applyFill="1" applyBorder="1" applyAlignment="1">
      <alignment horizontal="center" vertical="top"/>
    </xf>
    <xf numFmtId="167" fontId="13" fillId="3" borderId="0" xfId="0" applyNumberFormat="1" applyFont="1" applyFill="1" applyBorder="1" applyAlignment="1">
      <alignment horizontal="center" vertical="top"/>
    </xf>
    <xf numFmtId="167" fontId="13" fillId="3" borderId="7" xfId="0" applyNumberFormat="1" applyFont="1" applyFill="1" applyBorder="1" applyAlignment="1">
      <alignment horizontal="center" vertical="top"/>
    </xf>
    <xf numFmtId="167" fontId="10" fillId="3" borderId="7" xfId="0" applyNumberFormat="1" applyFont="1" applyFill="1" applyBorder="1" applyAlignment="1">
      <alignment horizontal="center" vertical="top"/>
    </xf>
    <xf numFmtId="167" fontId="8" fillId="3" borderId="0" xfId="12" applyNumberFormat="1" applyFont="1" applyFill="1" applyBorder="1" applyAlignment="1">
      <alignment horizontal="center" vertical="top"/>
    </xf>
    <xf numFmtId="167" fontId="8" fillId="3" borderId="7" xfId="12" applyNumberFormat="1" applyFont="1" applyFill="1" applyBorder="1" applyAlignment="1">
      <alignment horizontal="center" vertical="top"/>
    </xf>
    <xf numFmtId="167" fontId="10" fillId="0" borderId="0" xfId="0" applyNumberFormat="1" applyFont="1" applyBorder="1" applyAlignment="1"/>
    <xf numFmtId="167" fontId="8" fillId="3" borderId="0" xfId="0" applyNumberFormat="1" applyFont="1" applyFill="1" applyBorder="1" applyAlignment="1">
      <alignment horizontal="center" vertical="top"/>
    </xf>
    <xf numFmtId="167" fontId="8" fillId="3" borderId="7" xfId="0" applyNumberFormat="1" applyFont="1" applyFill="1" applyBorder="1" applyAlignment="1">
      <alignment horizontal="center" vertical="top"/>
    </xf>
    <xf numFmtId="167" fontId="11" fillId="3" borderId="0" xfId="0" applyNumberFormat="1" applyFont="1" applyFill="1" applyBorder="1" applyAlignment="1">
      <alignment horizontal="center" vertical="top"/>
    </xf>
    <xf numFmtId="167" fontId="11" fillId="3" borderId="7" xfId="0" applyNumberFormat="1" applyFont="1" applyFill="1" applyBorder="1" applyAlignment="1">
      <alignment horizontal="center" vertical="top"/>
    </xf>
    <xf numFmtId="167" fontId="8" fillId="3" borderId="0" xfId="0" applyNumberFormat="1" applyFont="1" applyFill="1" applyBorder="1" applyAlignment="1">
      <alignment horizontal="right" vertical="top"/>
    </xf>
    <xf numFmtId="167" fontId="8" fillId="3" borderId="7" xfId="12" applyNumberFormat="1" applyFont="1" applyFill="1" applyBorder="1" applyAlignment="1">
      <alignment horizontal="justify" vertical="top"/>
    </xf>
    <xf numFmtId="167" fontId="13" fillId="3" borderId="0" xfId="0" applyNumberFormat="1" applyFont="1" applyFill="1" applyBorder="1" applyAlignment="1">
      <alignment horizontal="justify" vertical="top"/>
    </xf>
    <xf numFmtId="167" fontId="13" fillId="3" borderId="7" xfId="0" applyNumberFormat="1" applyFont="1" applyFill="1" applyBorder="1" applyAlignment="1">
      <alignment horizontal="justify" vertical="top"/>
    </xf>
    <xf numFmtId="167" fontId="0" fillId="0" borderId="0" xfId="0" applyNumberFormat="1" applyAlignment="1"/>
    <xf numFmtId="43" fontId="19" fillId="0" borderId="7" xfId="0" applyNumberFormat="1" applyFont="1" applyBorder="1" applyAlignment="1">
      <alignment horizontal="justify" vertical="center" wrapText="1"/>
    </xf>
    <xf numFmtId="43" fontId="19" fillId="0" borderId="13" xfId="0" applyNumberFormat="1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42" fillId="0" borderId="23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left" vertical="top" wrapText="1"/>
    </xf>
    <xf numFmtId="0" fontId="23" fillId="3" borderId="9" xfId="0" applyFont="1" applyFill="1" applyBorder="1" applyAlignment="1">
      <alignment horizontal="left" vertical="top" wrapText="1"/>
    </xf>
    <xf numFmtId="0" fontId="23" fillId="3" borderId="6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53" fillId="4" borderId="6" xfId="0" applyFont="1" applyFill="1" applyBorder="1" applyAlignment="1">
      <alignment horizontal="left" vertical="top" wrapText="1"/>
    </xf>
    <xf numFmtId="0" fontId="53" fillId="4" borderId="0" xfId="0" applyFont="1" applyFill="1" applyBorder="1" applyAlignment="1">
      <alignment horizontal="left" vertical="top" wrapText="1"/>
    </xf>
    <xf numFmtId="0" fontId="53" fillId="4" borderId="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43" fontId="10" fillId="0" borderId="6" xfId="12" applyFont="1" applyBorder="1" applyAlignment="1">
      <alignment horizontal="justify" vertical="top" wrapText="1"/>
    </xf>
    <xf numFmtId="43" fontId="10" fillId="0" borderId="7" xfId="12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left" vertical="center" wrapText="1"/>
    </xf>
    <xf numFmtId="0" fontId="56" fillId="0" borderId="7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0" fillId="7" borderId="66" xfId="0" applyFont="1" applyFill="1" applyBorder="1" applyAlignment="1">
      <alignment horizontal="center" vertical="center"/>
    </xf>
    <xf numFmtId="0" fontId="30" fillId="7" borderId="61" xfId="0" applyFont="1" applyFill="1" applyBorder="1" applyAlignment="1">
      <alignment horizontal="center" vertical="center"/>
    </xf>
    <xf numFmtId="0" fontId="30" fillId="7" borderId="60" xfId="0" applyFont="1" applyFill="1" applyBorder="1" applyAlignment="1">
      <alignment horizontal="center" vertical="center"/>
    </xf>
    <xf numFmtId="0" fontId="32" fillId="7" borderId="63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0" fontId="32" fillId="7" borderId="65" xfId="0" applyFont="1" applyFill="1" applyBorder="1" applyAlignment="1">
      <alignment horizontal="center" vertical="center" wrapText="1"/>
    </xf>
    <xf numFmtId="0" fontId="32" fillId="7" borderId="66" xfId="0" applyFont="1" applyFill="1" applyBorder="1" applyAlignment="1">
      <alignment horizontal="center" vertical="center"/>
    </xf>
    <xf numFmtId="0" fontId="32" fillId="7" borderId="61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left" vertical="center" wrapText="1"/>
    </xf>
    <xf numFmtId="0" fontId="32" fillId="7" borderId="66" xfId="0" applyFont="1" applyFill="1" applyBorder="1" applyAlignment="1">
      <alignment horizontal="center" vertical="center" wrapText="1"/>
    </xf>
    <xf numFmtId="0" fontId="32" fillId="7" borderId="60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60" fillId="7" borderId="63" xfId="0" applyFont="1" applyFill="1" applyBorder="1" applyAlignment="1">
      <alignment horizontal="center" vertical="center"/>
    </xf>
    <xf numFmtId="0" fontId="60" fillId="7" borderId="64" xfId="0" applyFont="1" applyFill="1" applyBorder="1" applyAlignment="1">
      <alignment horizontal="center" vertical="center"/>
    </xf>
    <xf numFmtId="0" fontId="60" fillId="7" borderId="65" xfId="0" applyFont="1" applyFill="1" applyBorder="1" applyAlignment="1">
      <alignment horizontal="center" vertical="center"/>
    </xf>
    <xf numFmtId="0" fontId="60" fillId="7" borderId="74" xfId="0" applyFont="1" applyFill="1" applyBorder="1" applyAlignment="1">
      <alignment horizontal="center" vertical="center"/>
    </xf>
    <xf numFmtId="0" fontId="60" fillId="7" borderId="77" xfId="0" applyFont="1" applyFill="1" applyBorder="1" applyAlignment="1">
      <alignment horizontal="center" vertical="center"/>
    </xf>
    <xf numFmtId="0" fontId="60" fillId="7" borderId="71" xfId="0" applyFont="1" applyFill="1" applyBorder="1" applyAlignment="1">
      <alignment horizontal="center" vertical="center"/>
    </xf>
    <xf numFmtId="0" fontId="60" fillId="7" borderId="49" xfId="0" applyFont="1" applyFill="1" applyBorder="1" applyAlignment="1">
      <alignment horizontal="center" vertical="center"/>
    </xf>
    <xf numFmtId="0" fontId="60" fillId="7" borderId="54" xfId="0" applyFont="1" applyFill="1" applyBorder="1" applyAlignment="1">
      <alignment horizontal="center" vertical="center"/>
    </xf>
    <xf numFmtId="0" fontId="32" fillId="7" borderId="78" xfId="0" applyFont="1" applyFill="1" applyBorder="1" applyAlignment="1">
      <alignment horizontal="center" vertical="center" wrapText="1"/>
    </xf>
    <xf numFmtId="0" fontId="32" fillId="7" borderId="79" xfId="0" applyFont="1" applyFill="1" applyBorder="1" applyAlignment="1">
      <alignment horizontal="center" vertical="center" wrapText="1"/>
    </xf>
    <xf numFmtId="0" fontId="32" fillId="7" borderId="80" xfId="0" applyFont="1" applyFill="1" applyBorder="1" applyAlignment="1">
      <alignment horizontal="center" vertical="center" wrapText="1"/>
    </xf>
    <xf numFmtId="0" fontId="32" fillId="7" borderId="57" xfId="0" applyFont="1" applyFill="1" applyBorder="1" applyAlignment="1">
      <alignment horizontal="left" vertical="center" wrapText="1"/>
    </xf>
    <xf numFmtId="0" fontId="32" fillId="7" borderId="60" xfId="0" applyFont="1" applyFill="1" applyBorder="1" applyAlignment="1">
      <alignment horizontal="left" vertical="center" wrapText="1"/>
    </xf>
    <xf numFmtId="0" fontId="32" fillId="7" borderId="61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57" xfId="0" applyFont="1" applyFill="1" applyBorder="1" applyAlignment="1">
      <alignment horizontal="left" vertical="center"/>
    </xf>
    <xf numFmtId="0" fontId="30" fillId="7" borderId="63" xfId="0" applyFont="1" applyFill="1" applyBorder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62" fillId="7" borderId="63" xfId="0" applyFont="1" applyFill="1" applyBorder="1" applyAlignment="1">
      <alignment horizontal="center" vertical="center" wrapText="1"/>
    </xf>
    <xf numFmtId="0" fontId="62" fillId="7" borderId="64" xfId="0" applyFont="1" applyFill="1" applyBorder="1" applyAlignment="1">
      <alignment horizontal="center" vertical="center" wrapText="1"/>
    </xf>
    <xf numFmtId="0" fontId="62" fillId="7" borderId="65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60" fillId="7" borderId="74" xfId="0" applyFont="1" applyFill="1" applyBorder="1" applyAlignment="1">
      <alignment horizontal="center" vertical="center" wrapText="1"/>
    </xf>
    <xf numFmtId="0" fontId="60" fillId="7" borderId="77" xfId="0" applyFont="1" applyFill="1" applyBorder="1" applyAlignment="1">
      <alignment horizontal="center" vertical="center" wrapText="1"/>
    </xf>
    <xf numFmtId="0" fontId="60" fillId="7" borderId="71" xfId="0" applyFont="1" applyFill="1" applyBorder="1" applyAlignment="1">
      <alignment horizontal="center" vertical="center" wrapText="1"/>
    </xf>
    <xf numFmtId="0" fontId="60" fillId="8" borderId="74" xfId="0" applyFont="1" applyFill="1" applyBorder="1" applyAlignment="1">
      <alignment horizontal="center" vertical="center" wrapText="1"/>
    </xf>
    <xf numFmtId="0" fontId="60" fillId="8" borderId="71" xfId="0" applyFont="1" applyFill="1" applyBorder="1" applyAlignment="1">
      <alignment horizontal="center" vertical="center" wrapText="1"/>
    </xf>
    <xf numFmtId="0" fontId="32" fillId="7" borderId="60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/>
    </xf>
    <xf numFmtId="0" fontId="30" fillId="7" borderId="55" xfId="0" applyFont="1" applyFill="1" applyBorder="1" applyAlignment="1">
      <alignment horizontal="center" vertical="center"/>
    </xf>
    <xf numFmtId="0" fontId="30" fillId="7" borderId="56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 wrapText="1"/>
    </xf>
    <xf numFmtId="0" fontId="32" fillId="7" borderId="67" xfId="0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2" fillId="8" borderId="70" xfId="0" applyFont="1" applyFill="1" applyBorder="1" applyAlignment="1">
      <alignment horizontal="left" vertical="center" wrapText="1"/>
    </xf>
    <xf numFmtId="0" fontId="32" fillId="8" borderId="71" xfId="0" applyFont="1" applyFill="1" applyBorder="1" applyAlignment="1">
      <alignment horizontal="left" vertical="center" wrapText="1"/>
    </xf>
    <xf numFmtId="0" fontId="32" fillId="8" borderId="65" xfId="0" applyFont="1" applyFill="1" applyBorder="1" applyAlignment="1">
      <alignment horizontal="left" vertical="center" wrapText="1"/>
    </xf>
    <xf numFmtId="0" fontId="32" fillId="8" borderId="72" xfId="0" applyFont="1" applyFill="1" applyBorder="1" applyAlignment="1">
      <alignment horizontal="left" vertical="center" wrapText="1"/>
    </xf>
    <xf numFmtId="0" fontId="32" fillId="8" borderId="73" xfId="0" applyFont="1" applyFill="1" applyBorder="1" applyAlignment="1">
      <alignment horizontal="left" vertical="center" wrapText="1"/>
    </xf>
    <xf numFmtId="0" fontId="32" fillId="8" borderId="74" xfId="0" applyFont="1" applyFill="1" applyBorder="1" applyAlignment="1">
      <alignment horizontal="left" vertical="center" wrapText="1"/>
    </xf>
    <xf numFmtId="0" fontId="32" fillId="8" borderId="72" xfId="0" applyFont="1" applyFill="1" applyBorder="1" applyAlignment="1">
      <alignment horizontal="center" vertical="center" wrapText="1"/>
    </xf>
    <xf numFmtId="0" fontId="32" fillId="7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2" fillId="7" borderId="72" xfId="0" applyFont="1" applyFill="1" applyBorder="1" applyAlignment="1">
      <alignment horizontal="center" vertical="center"/>
    </xf>
    <xf numFmtId="0" fontId="32" fillId="7" borderId="63" xfId="0" applyFont="1" applyFill="1" applyBorder="1" applyAlignment="1">
      <alignment horizontal="center" vertical="center"/>
    </xf>
    <xf numFmtId="0" fontId="32" fillId="7" borderId="64" xfId="0" applyFont="1" applyFill="1" applyBorder="1" applyAlignment="1">
      <alignment horizontal="center" vertical="center"/>
    </xf>
    <xf numFmtId="0" fontId="32" fillId="7" borderId="65" xfId="0" applyFont="1" applyFill="1" applyBorder="1" applyAlignment="1">
      <alignment horizontal="center" vertical="center"/>
    </xf>
    <xf numFmtId="0" fontId="32" fillId="8" borderId="49" xfId="0" applyFont="1" applyFill="1" applyBorder="1" applyAlignment="1">
      <alignment horizontal="center" vertical="center" wrapText="1"/>
    </xf>
    <xf numFmtId="0" fontId="32" fillId="8" borderId="50" xfId="0" applyFont="1" applyFill="1" applyBorder="1" applyAlignment="1">
      <alignment horizontal="center" vertical="center" wrapText="1"/>
    </xf>
    <xf numFmtId="0" fontId="32" fillId="8" borderId="73" xfId="0" applyFont="1" applyFill="1" applyBorder="1" applyAlignment="1">
      <alignment horizontal="center" vertical="center" wrapText="1"/>
    </xf>
    <xf numFmtId="0" fontId="32" fillId="8" borderId="52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32" fillId="8" borderId="57" xfId="0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 wrapText="1"/>
    </xf>
    <xf numFmtId="0" fontId="32" fillId="8" borderId="55" xfId="0" applyFont="1" applyFill="1" applyBorder="1" applyAlignment="1">
      <alignment horizontal="center" vertical="center" wrapText="1"/>
    </xf>
    <xf numFmtId="0" fontId="32" fillId="8" borderId="70" xfId="0" applyFont="1" applyFill="1" applyBorder="1" applyAlignment="1">
      <alignment horizontal="center" vertical="center" wrapText="1"/>
    </xf>
    <xf numFmtId="0" fontId="60" fillId="8" borderId="49" xfId="0" applyFont="1" applyFill="1" applyBorder="1" applyAlignment="1">
      <alignment horizontal="center" vertical="center" wrapText="1"/>
    </xf>
    <xf numFmtId="0" fontId="60" fillId="8" borderId="50" xfId="0" applyFont="1" applyFill="1" applyBorder="1" applyAlignment="1">
      <alignment horizontal="center" vertical="center" wrapText="1"/>
    </xf>
    <xf numFmtId="0" fontId="60" fillId="8" borderId="73" xfId="0" applyFont="1" applyFill="1" applyBorder="1" applyAlignment="1">
      <alignment horizontal="center" vertical="center" wrapText="1"/>
    </xf>
    <xf numFmtId="0" fontId="60" fillId="8" borderId="52" xfId="0" applyFont="1" applyFill="1" applyBorder="1" applyAlignment="1">
      <alignment horizontal="center" vertical="center" wrapText="1"/>
    </xf>
    <xf numFmtId="0" fontId="60" fillId="8" borderId="0" xfId="0" applyFont="1" applyFill="1" applyBorder="1" applyAlignment="1">
      <alignment horizontal="center" vertical="center" wrapText="1"/>
    </xf>
    <xf numFmtId="0" fontId="60" fillId="8" borderId="57" xfId="0" applyFont="1" applyFill="1" applyBorder="1" applyAlignment="1">
      <alignment horizontal="center" vertical="center" wrapText="1"/>
    </xf>
    <xf numFmtId="0" fontId="60" fillId="8" borderId="54" xfId="0" applyFont="1" applyFill="1" applyBorder="1" applyAlignment="1">
      <alignment horizontal="center" vertical="center" wrapText="1"/>
    </xf>
    <xf numFmtId="0" fontId="60" fillId="8" borderId="55" xfId="0" applyFont="1" applyFill="1" applyBorder="1" applyAlignment="1">
      <alignment horizontal="center" vertical="center" wrapText="1"/>
    </xf>
    <xf numFmtId="0" fontId="60" fillId="8" borderId="70" xfId="0" applyFont="1" applyFill="1" applyBorder="1" applyAlignment="1">
      <alignment horizontal="center" vertical="center" wrapText="1"/>
    </xf>
    <xf numFmtId="0" fontId="60" fillId="8" borderId="77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left" vertical="center"/>
    </xf>
    <xf numFmtId="0" fontId="32" fillId="7" borderId="81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left" vertical="center"/>
    </xf>
    <xf numFmtId="0" fontId="30" fillId="9" borderId="0" xfId="0" applyFont="1" applyFill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68" fillId="7" borderId="0" xfId="0" applyFont="1" applyFill="1" applyAlignment="1">
      <alignment horizontal="left" vertical="center"/>
    </xf>
    <xf numFmtId="0" fontId="30" fillId="7" borderId="68" xfId="0" applyFont="1" applyFill="1" applyBorder="1" applyAlignment="1">
      <alignment horizontal="left" vertical="top"/>
    </xf>
    <xf numFmtId="0" fontId="30" fillId="7" borderId="62" xfId="0" applyFont="1" applyFill="1" applyBorder="1" applyAlignment="1">
      <alignment horizontal="left" vertical="top"/>
    </xf>
    <xf numFmtId="0" fontId="30" fillId="7" borderId="69" xfId="0" applyFont="1" applyFill="1" applyBorder="1" applyAlignment="1">
      <alignment horizontal="left" vertical="top"/>
    </xf>
    <xf numFmtId="0" fontId="30" fillId="7" borderId="67" xfId="0" applyFont="1" applyFill="1" applyBorder="1" applyAlignment="1">
      <alignment horizontal="left" vertical="top"/>
    </xf>
    <xf numFmtId="0" fontId="30" fillId="7" borderId="0" xfId="0" applyFont="1" applyFill="1" applyBorder="1" applyAlignment="1">
      <alignment horizontal="left" vertical="top"/>
    </xf>
    <xf numFmtId="0" fontId="30" fillId="7" borderId="53" xfId="0" applyFont="1" applyFill="1" applyBorder="1" applyAlignment="1">
      <alignment horizontal="left" vertical="top"/>
    </xf>
    <xf numFmtId="0" fontId="30" fillId="7" borderId="82" xfId="0" applyFont="1" applyFill="1" applyBorder="1" applyAlignment="1">
      <alignment horizontal="left" vertical="top"/>
    </xf>
    <xf numFmtId="0" fontId="30" fillId="7" borderId="83" xfId="0" applyFont="1" applyFill="1" applyBorder="1" applyAlignment="1">
      <alignment horizontal="left" vertical="top"/>
    </xf>
    <xf numFmtId="0" fontId="30" fillId="7" borderId="84" xfId="0" applyFont="1" applyFill="1" applyBorder="1" applyAlignment="1">
      <alignment horizontal="left" vertical="top"/>
    </xf>
    <xf numFmtId="0" fontId="30" fillId="7" borderId="68" xfId="0" applyFont="1" applyFill="1" applyBorder="1" applyAlignment="1">
      <alignment horizontal="center" vertical="center"/>
    </xf>
    <xf numFmtId="0" fontId="30" fillId="7" borderId="62" xfId="0" applyFont="1" applyFill="1" applyBorder="1" applyAlignment="1">
      <alignment horizontal="center" vertical="center"/>
    </xf>
    <xf numFmtId="0" fontId="30" fillId="7" borderId="69" xfId="0" applyFont="1" applyFill="1" applyBorder="1" applyAlignment="1">
      <alignment horizontal="center" vertical="center"/>
    </xf>
    <xf numFmtId="0" fontId="30" fillId="7" borderId="67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3" xfId="0" applyFont="1" applyFill="1" applyBorder="1" applyAlignment="1">
      <alignment horizontal="center" vertical="center"/>
    </xf>
    <xf numFmtId="0" fontId="30" fillId="7" borderId="82" xfId="0" applyFont="1" applyFill="1" applyBorder="1" applyAlignment="1">
      <alignment horizontal="center" vertical="center"/>
    </xf>
    <xf numFmtId="0" fontId="30" fillId="7" borderId="83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44" fontId="32" fillId="4" borderId="4" xfId="8" applyFont="1" applyFill="1" applyBorder="1" applyAlignment="1">
      <alignment horizontal="center" vertical="center"/>
    </xf>
    <xf numFmtId="44" fontId="32" fillId="4" borderId="10" xfId="8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13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6778653</xdr:colOff>
      <xdr:row>3</xdr:row>
      <xdr:rowOff>152878</xdr:rowOff>
    </xdr:from>
    <xdr:ext cx="2426498" cy="254557"/>
    <xdr:sp macro="" textlink="">
      <xdr:nvSpPr>
        <xdr:cNvPr id="3" name="2 CuadroTexto"/>
        <xdr:cNvSpPr txBox="1"/>
      </xdr:nvSpPr>
      <xdr:spPr>
        <a:xfrm>
          <a:off x="6883428" y="743428"/>
          <a:ext cx="24264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990600</xdr:colOff>
      <xdr:row>0</xdr:row>
      <xdr:rowOff>28575</xdr:rowOff>
    </xdr:from>
    <xdr:ext cx="1141062" cy="292657"/>
    <xdr:sp macro="" textlink="">
      <xdr:nvSpPr>
        <xdr:cNvPr id="4" name="3 CuadroTexto"/>
        <xdr:cNvSpPr txBox="1"/>
      </xdr:nvSpPr>
      <xdr:spPr>
        <a:xfrm>
          <a:off x="6591300" y="28575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2</xdr:col>
      <xdr:colOff>1813718</xdr:colOff>
      <xdr:row>3</xdr:row>
      <xdr:rowOff>95250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5357018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38100</xdr:rowOff>
    </xdr:from>
    <xdr:ext cx="898003" cy="254557"/>
    <xdr:sp macro="" textlink="">
      <xdr:nvSpPr>
        <xdr:cNvPr id="4" name="3 CuadroTexto"/>
        <xdr:cNvSpPr txBox="1"/>
      </xdr:nvSpPr>
      <xdr:spPr>
        <a:xfrm>
          <a:off x="85501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6</xdr:col>
      <xdr:colOff>346868</xdr:colOff>
      <xdr:row>4</xdr:row>
      <xdr:rowOff>114300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7052468" y="9048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552790</xdr:colOff>
      <xdr:row>0</xdr:row>
      <xdr:rowOff>51026</xdr:rowOff>
    </xdr:from>
    <xdr:ext cx="1226791" cy="255134"/>
    <xdr:sp macro="" textlink="">
      <xdr:nvSpPr>
        <xdr:cNvPr id="4" name="3 CuadroTexto"/>
        <xdr:cNvSpPr txBox="1"/>
      </xdr:nvSpPr>
      <xdr:spPr>
        <a:xfrm>
          <a:off x="8368393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6</xdr:col>
      <xdr:colOff>311489</xdr:colOff>
      <xdr:row>4</xdr:row>
      <xdr:rowOff>51027</xdr:rowOff>
    </xdr:from>
    <xdr:ext cx="2387320" cy="254557"/>
    <xdr:sp macro="" textlink="">
      <xdr:nvSpPr>
        <xdr:cNvPr id="5" name="4 CuadroTexto"/>
        <xdr:cNvSpPr txBox="1"/>
      </xdr:nvSpPr>
      <xdr:spPr>
        <a:xfrm>
          <a:off x="7336177" y="850447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19137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261143</xdr:colOff>
      <xdr:row>4</xdr:row>
      <xdr:rowOff>104775</xdr:rowOff>
    </xdr:from>
    <xdr:ext cx="2387320" cy="254557"/>
    <xdr:sp macro="" textlink="">
      <xdr:nvSpPr>
        <xdr:cNvPr id="4" name="3 CuadroTexto"/>
        <xdr:cNvSpPr txBox="1"/>
      </xdr:nvSpPr>
      <xdr:spPr>
        <a:xfrm>
          <a:off x="6290468" y="8953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0</xdr:row>
      <xdr:rowOff>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7191375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261143</xdr:colOff>
      <xdr:row>4</xdr:row>
      <xdr:rowOff>104775</xdr:rowOff>
    </xdr:from>
    <xdr:ext cx="2387320" cy="254557"/>
    <xdr:sp macro="" textlink="">
      <xdr:nvSpPr>
        <xdr:cNvPr id="4" name="3 CuadroTexto"/>
        <xdr:cNvSpPr txBox="1"/>
      </xdr:nvSpPr>
      <xdr:spPr>
        <a:xfrm>
          <a:off x="6555926" y="891623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  <xdr:oneCellAnchor>
    <xdr:from>
      <xdr:col>2</xdr:col>
      <xdr:colOff>0</xdr:colOff>
      <xdr:row>32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3242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485775</xdr:colOff>
      <xdr:row>28</xdr:row>
      <xdr:rowOff>0</xdr:rowOff>
    </xdr:from>
    <xdr:ext cx="1285187" cy="254557"/>
    <xdr:sp macro="" textlink="">
      <xdr:nvSpPr>
        <xdr:cNvPr id="6" name="5 CuadroTexto"/>
        <xdr:cNvSpPr txBox="1"/>
      </xdr:nvSpPr>
      <xdr:spPr>
        <a:xfrm>
          <a:off x="7467600" y="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323850</xdr:colOff>
      <xdr:row>32</xdr:row>
      <xdr:rowOff>104775</xdr:rowOff>
    </xdr:from>
    <xdr:ext cx="2324611" cy="254557"/>
    <xdr:sp macro="" textlink="">
      <xdr:nvSpPr>
        <xdr:cNvPr id="7" name="6 CuadroTexto"/>
        <xdr:cNvSpPr txBox="1"/>
      </xdr:nvSpPr>
      <xdr:spPr>
        <a:xfrm>
          <a:off x="6391275" y="895350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2</xdr:col>
      <xdr:colOff>0</xdr:colOff>
      <xdr:row>60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3242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323850</xdr:colOff>
      <xdr:row>60</xdr:row>
      <xdr:rowOff>104775</xdr:rowOff>
    </xdr:from>
    <xdr:ext cx="2324611" cy="254557"/>
    <xdr:sp macro="" textlink="">
      <xdr:nvSpPr>
        <xdr:cNvPr id="9" name="8 CuadroTexto"/>
        <xdr:cNvSpPr txBox="1"/>
      </xdr:nvSpPr>
      <xdr:spPr>
        <a:xfrm>
          <a:off x="6391275" y="6934200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6</xdr:col>
      <xdr:colOff>485775</xdr:colOff>
      <xdr:row>56</xdr:row>
      <xdr:rowOff>0</xdr:rowOff>
    </xdr:from>
    <xdr:ext cx="1285187" cy="254557"/>
    <xdr:sp macro="" textlink="">
      <xdr:nvSpPr>
        <xdr:cNvPr id="10" name="9 CuadroTexto"/>
        <xdr:cNvSpPr txBox="1"/>
      </xdr:nvSpPr>
      <xdr:spPr>
        <a:xfrm>
          <a:off x="7467600" y="603885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107</xdr:row>
      <xdr:rowOff>142875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3562350" y="1641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323850</xdr:colOff>
      <xdr:row>107</xdr:row>
      <xdr:rowOff>104775</xdr:rowOff>
    </xdr:from>
    <xdr:ext cx="2324611" cy="254557"/>
    <xdr:sp macro="" textlink="">
      <xdr:nvSpPr>
        <xdr:cNvPr id="12" name="11 CuadroTexto"/>
        <xdr:cNvSpPr txBox="1"/>
      </xdr:nvSpPr>
      <xdr:spPr>
        <a:xfrm>
          <a:off x="6629400" y="16373475"/>
          <a:ext cx="232461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ANUAL 2014</a:t>
          </a:r>
        </a:p>
      </xdr:txBody>
    </xdr:sp>
    <xdr:clientData/>
  </xdr:oneCellAnchor>
  <xdr:oneCellAnchor>
    <xdr:from>
      <xdr:col>6</xdr:col>
      <xdr:colOff>485775</xdr:colOff>
      <xdr:row>104</xdr:row>
      <xdr:rowOff>0</xdr:rowOff>
    </xdr:from>
    <xdr:ext cx="1285187" cy="254557"/>
    <xdr:sp macro="" textlink="">
      <xdr:nvSpPr>
        <xdr:cNvPr id="13" name="12 CuadroTexto"/>
        <xdr:cNvSpPr txBox="1"/>
      </xdr:nvSpPr>
      <xdr:spPr>
        <a:xfrm>
          <a:off x="7705725" y="155067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1094297</xdr:colOff>
      <xdr:row>0</xdr:row>
      <xdr:rowOff>19050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6694997" y="1905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ETCA-II-09-D</a:t>
          </a:r>
        </a:p>
      </xdr:txBody>
    </xdr:sp>
    <xdr:clientData/>
  </xdr:oneCellAnchor>
  <xdr:oneCellAnchor>
    <xdr:from>
      <xdr:col>2</xdr:col>
      <xdr:colOff>1804193</xdr:colOff>
      <xdr:row>3</xdr:row>
      <xdr:rowOff>66675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5347493" y="6572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1766093</xdr:colOff>
      <xdr:row>4</xdr:row>
      <xdr:rowOff>0</xdr:rowOff>
    </xdr:from>
    <xdr:ext cx="2387320" cy="254557"/>
    <xdr:sp macro="" textlink="">
      <xdr:nvSpPr>
        <xdr:cNvPr id="3" name="2 CuadroTexto"/>
        <xdr:cNvSpPr txBox="1"/>
      </xdr:nvSpPr>
      <xdr:spPr>
        <a:xfrm>
          <a:off x="4823618" y="78105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2175668</xdr:colOff>
      <xdr:row>3</xdr:row>
      <xdr:rowOff>190500</xdr:rowOff>
    </xdr:from>
    <xdr:ext cx="2387320" cy="254557"/>
    <xdr:sp macro="" textlink="">
      <xdr:nvSpPr>
        <xdr:cNvPr id="3" name="2 CuadroTexto"/>
        <xdr:cNvSpPr txBox="1"/>
      </xdr:nvSpPr>
      <xdr:spPr>
        <a:xfrm>
          <a:off x="5966618" y="7715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489743</xdr:colOff>
      <xdr:row>3</xdr:row>
      <xdr:rowOff>171450</xdr:rowOff>
    </xdr:from>
    <xdr:ext cx="2387320" cy="254557"/>
    <xdr:sp macro="" textlink="">
      <xdr:nvSpPr>
        <xdr:cNvPr id="3" name="2 CuadroTexto"/>
        <xdr:cNvSpPr txBox="1"/>
      </xdr:nvSpPr>
      <xdr:spPr>
        <a:xfrm>
          <a:off x="5699918" y="7524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70</xdr:row>
      <xdr:rowOff>9525</xdr:rowOff>
    </xdr:from>
    <xdr:to>
      <xdr:col>7</xdr:col>
      <xdr:colOff>47625</xdr:colOff>
      <xdr:row>84</xdr:row>
      <xdr:rowOff>93519</xdr:rowOff>
    </xdr:to>
    <xdr:pic>
      <xdr:nvPicPr>
        <xdr:cNvPr id="6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1135" y="11168928"/>
          <a:ext cx="3531177" cy="2357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69</xdr:row>
      <xdr:rowOff>133350</xdr:rowOff>
    </xdr:from>
    <xdr:to>
      <xdr:col>14</xdr:col>
      <xdr:colOff>581025</xdr:colOff>
      <xdr:row>84</xdr:row>
      <xdr:rowOff>154565</xdr:rowOff>
    </xdr:to>
    <xdr:pic>
      <xdr:nvPicPr>
        <xdr:cNvPr id="16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53125" y="12239625"/>
          <a:ext cx="37814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000251" y="76200"/>
          <a:ext cx="8153399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4330</xdr:colOff>
      <xdr:row>3</xdr:row>
      <xdr:rowOff>323850</xdr:rowOff>
    </xdr:to>
    <xdr:pic>
      <xdr:nvPicPr>
        <xdr:cNvPr id="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19100" y="85725"/>
          <a:ext cx="8191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65</xdr:row>
      <xdr:rowOff>9525</xdr:rowOff>
    </xdr:from>
    <xdr:to>
      <xdr:col>7</xdr:col>
      <xdr:colOff>47625</xdr:colOff>
      <xdr:row>77</xdr:row>
      <xdr:rowOff>28576</xdr:rowOff>
    </xdr:to>
    <xdr:pic>
      <xdr:nvPicPr>
        <xdr:cNvPr id="34" name="Imagen 15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2277725"/>
          <a:ext cx="31908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74</xdr:row>
      <xdr:rowOff>66676</xdr:rowOff>
    </xdr:from>
    <xdr:to>
      <xdr:col>2</xdr:col>
      <xdr:colOff>1209675</xdr:colOff>
      <xdr:row>75</xdr:row>
      <xdr:rowOff>114301</xdr:rowOff>
    </xdr:to>
    <xdr:sp macro="" textlink="">
      <xdr:nvSpPr>
        <xdr:cNvPr id="35" name="CuadroTexto 18"/>
        <xdr:cNvSpPr txBox="1"/>
      </xdr:nvSpPr>
      <xdr:spPr>
        <a:xfrm>
          <a:off x="1028700" y="13792201"/>
          <a:ext cx="6000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74</xdr:row>
      <xdr:rowOff>142875</xdr:rowOff>
    </xdr:from>
    <xdr:to>
      <xdr:col>2</xdr:col>
      <xdr:colOff>657225</xdr:colOff>
      <xdr:row>75</xdr:row>
      <xdr:rowOff>57150</xdr:rowOff>
    </xdr:to>
    <xdr:sp macro="" textlink="">
      <xdr:nvSpPr>
        <xdr:cNvPr id="36" name="Rectángulo 16"/>
        <xdr:cNvSpPr/>
      </xdr:nvSpPr>
      <xdr:spPr>
        <a:xfrm>
          <a:off x="857250" y="13868400"/>
          <a:ext cx="2190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75</xdr:row>
      <xdr:rowOff>114299</xdr:rowOff>
    </xdr:from>
    <xdr:to>
      <xdr:col>2</xdr:col>
      <xdr:colOff>1276350</xdr:colOff>
      <xdr:row>77</xdr:row>
      <xdr:rowOff>0</xdr:rowOff>
    </xdr:to>
    <xdr:sp macro="" textlink="">
      <xdr:nvSpPr>
        <xdr:cNvPr id="37" name="CuadroTexto 21"/>
        <xdr:cNvSpPr txBox="1"/>
      </xdr:nvSpPr>
      <xdr:spPr>
        <a:xfrm>
          <a:off x="1009650" y="14001749"/>
          <a:ext cx="685800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76</xdr:row>
      <xdr:rowOff>19050</xdr:rowOff>
    </xdr:from>
    <xdr:to>
      <xdr:col>2</xdr:col>
      <xdr:colOff>647700</xdr:colOff>
      <xdr:row>76</xdr:row>
      <xdr:rowOff>95250</xdr:rowOff>
    </xdr:to>
    <xdr:sp macro="" textlink="">
      <xdr:nvSpPr>
        <xdr:cNvPr id="38" name="Rectángulo 19"/>
        <xdr:cNvSpPr/>
      </xdr:nvSpPr>
      <xdr:spPr>
        <a:xfrm>
          <a:off x="847725" y="14068425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39" name="CuadroTexto 24"/>
        <xdr:cNvSpPr txBox="1"/>
      </xdr:nvSpPr>
      <xdr:spPr>
        <a:xfrm>
          <a:off x="7210425" y="135826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40" name="CuadroTexto 25"/>
        <xdr:cNvSpPr txBox="1"/>
      </xdr:nvSpPr>
      <xdr:spPr>
        <a:xfrm>
          <a:off x="7543800" y="13535024"/>
          <a:ext cx="3905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41" name="CuadroTexto 26"/>
        <xdr:cNvSpPr txBox="1"/>
      </xdr:nvSpPr>
      <xdr:spPr>
        <a:xfrm>
          <a:off x="8172450" y="135636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42" name="CuadroTexto 28"/>
        <xdr:cNvSpPr txBox="1"/>
      </xdr:nvSpPr>
      <xdr:spPr>
        <a:xfrm>
          <a:off x="9239250" y="135731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43" name="CuadroTexto 29"/>
        <xdr:cNvSpPr txBox="1"/>
      </xdr:nvSpPr>
      <xdr:spPr>
        <a:xfrm>
          <a:off x="10325100" y="135826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64</xdr:row>
      <xdr:rowOff>133350</xdr:rowOff>
    </xdr:from>
    <xdr:to>
      <xdr:col>14</xdr:col>
      <xdr:colOff>533400</xdr:colOff>
      <xdr:row>77</xdr:row>
      <xdr:rowOff>57151</xdr:rowOff>
    </xdr:to>
    <xdr:pic>
      <xdr:nvPicPr>
        <xdr:cNvPr id="44" name="Imagen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53125" y="12239625"/>
          <a:ext cx="37814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429169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672817" y="614362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0</xdr:row>
      <xdr:rowOff>38100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495925" y="38100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4033043</xdr:colOff>
      <xdr:row>3</xdr:row>
      <xdr:rowOff>114300</xdr:rowOff>
    </xdr:from>
    <xdr:ext cx="2387320" cy="254557"/>
    <xdr:sp macro="" textlink="">
      <xdr:nvSpPr>
        <xdr:cNvPr id="4" name="3 CuadroTexto"/>
        <xdr:cNvSpPr txBox="1"/>
      </xdr:nvSpPr>
      <xdr:spPr>
        <a:xfrm>
          <a:off x="4223543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3</xdr:row>
      <xdr:rowOff>180975</xdr:rowOff>
    </xdr:from>
    <xdr:ext cx="2387320" cy="254557"/>
    <xdr:sp macro="" textlink="">
      <xdr:nvSpPr>
        <xdr:cNvPr id="2" name="1 CuadroTexto"/>
        <xdr:cNvSpPr txBox="1"/>
      </xdr:nvSpPr>
      <xdr:spPr>
        <a:xfrm>
          <a:off x="5638800" y="7620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endParaRPr lang="es-MX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7105650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  <xdr:oneCellAnchor>
    <xdr:from>
      <xdr:col>2</xdr:col>
      <xdr:colOff>2078144</xdr:colOff>
      <xdr:row>3</xdr:row>
      <xdr:rowOff>190500</xdr:rowOff>
    </xdr:from>
    <xdr:ext cx="2465803" cy="254557"/>
    <xdr:sp macro="" textlink="">
      <xdr:nvSpPr>
        <xdr:cNvPr id="5" name="4 CuadroTexto"/>
        <xdr:cNvSpPr txBox="1"/>
      </xdr:nvSpPr>
      <xdr:spPr>
        <a:xfrm>
          <a:off x="5869094" y="771525"/>
          <a:ext cx="24658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sSEGUNDO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>
              <a:latin typeface="Arial" pitchFamily="34" charset="0"/>
              <a:cs typeface="Arial" pitchFamily="34" charset="0"/>
            </a:rPr>
            <a:t>DE 2015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7105650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  <xdr:oneCellAnchor>
    <xdr:from>
      <xdr:col>2</xdr:col>
      <xdr:colOff>2175668</xdr:colOff>
      <xdr:row>3</xdr:row>
      <xdr:rowOff>171450</xdr:rowOff>
    </xdr:from>
    <xdr:ext cx="2387320" cy="254557"/>
    <xdr:sp macro="" textlink="">
      <xdr:nvSpPr>
        <xdr:cNvPr id="4" name="3 CuadroTexto"/>
        <xdr:cNvSpPr txBox="1"/>
      </xdr:nvSpPr>
      <xdr:spPr>
        <a:xfrm>
          <a:off x="5966618" y="7524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 DE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468658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2</xdr:col>
      <xdr:colOff>542925</xdr:colOff>
      <xdr:row>3</xdr:row>
      <xdr:rowOff>95250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638675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TRIMESTRE: SEGUNDO DE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0</xdr:col>
      <xdr:colOff>5242718</xdr:colOff>
      <xdr:row>3</xdr:row>
      <xdr:rowOff>85725</xdr:rowOff>
    </xdr:from>
    <xdr:ext cx="2387320" cy="254557"/>
    <xdr:sp macro="" textlink="">
      <xdr:nvSpPr>
        <xdr:cNvPr id="9" name="8 CuadroTexto"/>
        <xdr:cNvSpPr txBox="1"/>
      </xdr:nvSpPr>
      <xdr:spPr>
        <a:xfrm>
          <a:off x="5242718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5</xdr:col>
      <xdr:colOff>755995</xdr:colOff>
      <xdr:row>3</xdr:row>
      <xdr:rowOff>114300</xdr:rowOff>
    </xdr:from>
    <xdr:ext cx="2473498" cy="254557"/>
    <xdr:sp macro="" textlink="">
      <xdr:nvSpPr>
        <xdr:cNvPr id="5" name="4 CuadroTexto"/>
        <xdr:cNvSpPr txBox="1"/>
      </xdr:nvSpPr>
      <xdr:spPr>
        <a:xfrm>
          <a:off x="5061295" y="685800"/>
          <a:ext cx="24734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DEL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6</xdr:col>
      <xdr:colOff>642143</xdr:colOff>
      <xdr:row>3</xdr:row>
      <xdr:rowOff>104775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690268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83683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4</xdr:col>
      <xdr:colOff>127793</xdr:colOff>
      <xdr:row>3</xdr:row>
      <xdr:rowOff>95250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985543" y="685800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249583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24080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3</xdr:col>
      <xdr:colOff>990582</xdr:colOff>
      <xdr:row>3</xdr:row>
      <xdr:rowOff>104775</xdr:rowOff>
    </xdr:from>
    <xdr:ext cx="2387320" cy="254557"/>
    <xdr:sp macro="" textlink="">
      <xdr:nvSpPr>
        <xdr:cNvPr id="5" name="4 CuadroTexto"/>
        <xdr:cNvSpPr txBox="1"/>
      </xdr:nvSpPr>
      <xdr:spPr>
        <a:xfrm>
          <a:off x="4724382" y="69532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8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15709</xdr:colOff>
      <xdr:row>0</xdr:row>
      <xdr:rowOff>28575</xdr:rowOff>
    </xdr:from>
    <xdr:ext cx="898003" cy="254557"/>
    <xdr:sp macro="" textlink="">
      <xdr:nvSpPr>
        <xdr:cNvPr id="13" name="12 CuadroTexto"/>
        <xdr:cNvSpPr txBox="1"/>
      </xdr:nvSpPr>
      <xdr:spPr>
        <a:xfrm>
          <a:off x="8550109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6</xdr:col>
      <xdr:colOff>613568</xdr:colOff>
      <xdr:row>3</xdr:row>
      <xdr:rowOff>85725</xdr:rowOff>
    </xdr:from>
    <xdr:ext cx="2387320" cy="254557"/>
    <xdr:sp macro="" textlink="">
      <xdr:nvSpPr>
        <xdr:cNvPr id="14" name="13 CuadroTexto"/>
        <xdr:cNvSpPr txBox="1"/>
      </xdr:nvSpPr>
      <xdr:spPr>
        <a:xfrm>
          <a:off x="7081043" y="676275"/>
          <a:ext cx="238732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H45"/>
  <sheetViews>
    <sheetView topLeftCell="B1" zoomScale="115" zoomScaleNormal="115" workbookViewId="0">
      <selection activeCell="L13" sqref="L13"/>
    </sheetView>
  </sheetViews>
  <sheetFormatPr baseColWidth="10" defaultColWidth="11.42578125" defaultRowHeight="15" x14ac:dyDescent="0.25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3" customWidth="1"/>
    <col min="7" max="7" width="1.42578125" customWidth="1"/>
    <col min="8" max="8" width="17" hidden="1" customWidth="1"/>
  </cols>
  <sheetData>
    <row r="1" spans="1:5" ht="15" customHeight="1" x14ac:dyDescent="0.25">
      <c r="A1" s="635" t="s">
        <v>322</v>
      </c>
      <c r="B1" s="635"/>
      <c r="C1" s="635"/>
      <c r="D1" s="635"/>
      <c r="E1" s="635"/>
    </row>
    <row r="2" spans="1:5" ht="15" customHeight="1" x14ac:dyDescent="0.25">
      <c r="A2" s="635" t="s">
        <v>323</v>
      </c>
      <c r="B2" s="635"/>
      <c r="C2" s="635"/>
      <c r="D2" s="635"/>
      <c r="E2" s="635"/>
    </row>
    <row r="3" spans="1:5" x14ac:dyDescent="0.25">
      <c r="A3" s="636" t="s">
        <v>872</v>
      </c>
      <c r="B3" s="636"/>
      <c r="C3" s="636"/>
      <c r="D3" s="636"/>
      <c r="E3" s="636"/>
    </row>
    <row r="4" spans="1:5" x14ac:dyDescent="0.25">
      <c r="A4" s="636" t="s">
        <v>321</v>
      </c>
      <c r="B4" s="636"/>
      <c r="C4" s="636"/>
      <c r="D4" s="636"/>
      <c r="E4" s="636"/>
    </row>
    <row r="5" spans="1:5" x14ac:dyDescent="0.25">
      <c r="A5" s="636" t="s">
        <v>205</v>
      </c>
      <c r="B5" s="636"/>
      <c r="C5" s="636"/>
      <c r="D5" s="636"/>
      <c r="E5" s="636"/>
    </row>
    <row r="6" spans="1:5" ht="8.25" customHeight="1" x14ac:dyDescent="0.25">
      <c r="E6" s="21"/>
    </row>
    <row r="7" spans="1:5" x14ac:dyDescent="0.25">
      <c r="C7" s="25" t="s">
        <v>491</v>
      </c>
      <c r="D7" s="25"/>
      <c r="E7" s="26"/>
    </row>
    <row r="8" spans="1:5" ht="9" customHeight="1" x14ac:dyDescent="0.25">
      <c r="E8" s="21"/>
    </row>
    <row r="9" spans="1:5" s="16" customFormat="1" ht="15.75" x14ac:dyDescent="0.25">
      <c r="B9" s="24" t="s">
        <v>192</v>
      </c>
      <c r="C9" s="320" t="s">
        <v>193</v>
      </c>
      <c r="D9" s="321"/>
      <c r="E9" s="24" t="s">
        <v>198</v>
      </c>
    </row>
    <row r="10" spans="1:5" s="16" customFormat="1" ht="18.75" customHeight="1" x14ac:dyDescent="0.25">
      <c r="B10" s="27"/>
      <c r="C10" s="634" t="s">
        <v>199</v>
      </c>
      <c r="D10" s="634"/>
      <c r="E10" s="634"/>
    </row>
    <row r="11" spans="1:5" s="16" customFormat="1" ht="6" customHeight="1" x14ac:dyDescent="0.25">
      <c r="B11" s="28"/>
      <c r="C11" s="28"/>
      <c r="D11" s="28"/>
      <c r="E11" s="28"/>
    </row>
    <row r="12" spans="1:5" x14ac:dyDescent="0.25">
      <c r="B12" s="17">
        <v>1</v>
      </c>
      <c r="C12" s="314" t="s">
        <v>460</v>
      </c>
      <c r="D12" s="315"/>
      <c r="E12" s="18" t="s">
        <v>382</v>
      </c>
    </row>
    <row r="13" spans="1:5" x14ac:dyDescent="0.25">
      <c r="B13" s="17">
        <v>2</v>
      </c>
      <c r="C13" s="314" t="s">
        <v>474</v>
      </c>
      <c r="D13" s="315"/>
      <c r="E13" s="18" t="s">
        <v>0</v>
      </c>
    </row>
    <row r="14" spans="1:5" x14ac:dyDescent="0.25">
      <c r="B14" s="17">
        <v>3</v>
      </c>
      <c r="C14" s="314" t="s">
        <v>475</v>
      </c>
      <c r="D14" s="315"/>
      <c r="E14" s="18" t="s">
        <v>111</v>
      </c>
    </row>
    <row r="15" spans="1:5" x14ac:dyDescent="0.25">
      <c r="B15" s="17">
        <v>4</v>
      </c>
      <c r="C15" s="314" t="s">
        <v>476</v>
      </c>
      <c r="D15" s="315"/>
      <c r="E15" s="18" t="s">
        <v>457</v>
      </c>
    </row>
    <row r="16" spans="1:5" x14ac:dyDescent="0.25">
      <c r="B16" s="17">
        <v>5</v>
      </c>
      <c r="C16" s="314" t="s">
        <v>477</v>
      </c>
      <c r="D16" s="315"/>
      <c r="E16" s="18" t="s">
        <v>122</v>
      </c>
    </row>
    <row r="17" spans="2:8" x14ac:dyDescent="0.25">
      <c r="B17" s="17">
        <v>6</v>
      </c>
      <c r="C17" s="314" t="s">
        <v>478</v>
      </c>
      <c r="D17" s="315"/>
      <c r="E17" s="18" t="s">
        <v>194</v>
      </c>
    </row>
    <row r="18" spans="2:8" x14ac:dyDescent="0.25">
      <c r="B18" s="17">
        <v>7</v>
      </c>
      <c r="C18" s="314" t="s">
        <v>479</v>
      </c>
      <c r="D18" s="315"/>
      <c r="E18" s="18" t="s">
        <v>195</v>
      </c>
    </row>
    <row r="19" spans="2:8" x14ac:dyDescent="0.25">
      <c r="B19" s="17">
        <v>8</v>
      </c>
      <c r="C19" s="314" t="s">
        <v>480</v>
      </c>
      <c r="D19" s="315"/>
      <c r="E19" s="18" t="s">
        <v>132</v>
      </c>
    </row>
    <row r="20" spans="2:8" x14ac:dyDescent="0.25">
      <c r="B20" s="17">
        <v>9</v>
      </c>
      <c r="C20" s="314" t="s">
        <v>481</v>
      </c>
      <c r="D20" s="315"/>
      <c r="E20" s="18" t="s">
        <v>133</v>
      </c>
    </row>
    <row r="21" spans="2:8" s="16" customFormat="1" ht="21" customHeight="1" x14ac:dyDescent="0.25">
      <c r="B21" s="27"/>
      <c r="C21" s="634" t="s">
        <v>200</v>
      </c>
      <c r="D21" s="634"/>
      <c r="E21" s="634"/>
    </row>
    <row r="22" spans="2:8" s="16" customFormat="1" ht="9" customHeight="1" x14ac:dyDescent="0.25">
      <c r="B22" s="28"/>
      <c r="C22" s="28"/>
      <c r="D22" s="28"/>
      <c r="E22" s="28"/>
    </row>
    <row r="23" spans="2:8" x14ac:dyDescent="0.25">
      <c r="B23" s="17">
        <v>10</v>
      </c>
      <c r="C23" s="314" t="s">
        <v>482</v>
      </c>
      <c r="D23" s="315"/>
      <c r="E23" s="18" t="s">
        <v>153</v>
      </c>
    </row>
    <row r="24" spans="2:8" x14ac:dyDescent="0.25">
      <c r="B24" s="23">
        <v>11</v>
      </c>
      <c r="C24" s="314" t="s">
        <v>483</v>
      </c>
      <c r="D24" s="315"/>
      <c r="E24" s="19" t="s">
        <v>289</v>
      </c>
      <c r="H24" s="305" t="s">
        <v>358</v>
      </c>
    </row>
    <row r="25" spans="2:8" ht="13.5" customHeight="1" x14ac:dyDescent="0.25">
      <c r="B25" s="23">
        <v>12</v>
      </c>
      <c r="C25" s="313" t="s">
        <v>484</v>
      </c>
      <c r="D25" s="318"/>
      <c r="E25" s="19" t="s">
        <v>158</v>
      </c>
    </row>
    <row r="26" spans="2:8" ht="13.5" customHeight="1" x14ac:dyDescent="0.25">
      <c r="B26" s="22"/>
      <c r="C26" s="316"/>
      <c r="D26" s="317"/>
      <c r="E26" s="20" t="s">
        <v>377</v>
      </c>
    </row>
    <row r="27" spans="2:8" x14ac:dyDescent="0.25">
      <c r="B27" s="23">
        <v>13</v>
      </c>
      <c r="C27" s="313" t="s">
        <v>485</v>
      </c>
      <c r="D27" s="318"/>
      <c r="E27" s="19" t="s">
        <v>158</v>
      </c>
    </row>
    <row r="28" spans="2:8" x14ac:dyDescent="0.25">
      <c r="B28" s="22"/>
      <c r="C28" s="316"/>
      <c r="D28" s="317"/>
      <c r="E28" s="20" t="s">
        <v>172</v>
      </c>
    </row>
    <row r="29" spans="2:8" x14ac:dyDescent="0.25">
      <c r="B29" s="23">
        <v>14</v>
      </c>
      <c r="C29" s="313" t="s">
        <v>486</v>
      </c>
      <c r="D29" s="318"/>
      <c r="E29" s="19" t="s">
        <v>158</v>
      </c>
    </row>
    <row r="30" spans="2:8" x14ac:dyDescent="0.25">
      <c r="B30" s="22"/>
      <c r="C30" s="316"/>
      <c r="D30" s="319"/>
      <c r="E30" s="20" t="s">
        <v>378</v>
      </c>
    </row>
    <row r="31" spans="2:8" x14ac:dyDescent="0.25">
      <c r="B31" s="23">
        <v>15</v>
      </c>
      <c r="C31" s="313" t="s">
        <v>487</v>
      </c>
      <c r="D31" s="318"/>
      <c r="E31" s="19" t="s">
        <v>158</v>
      </c>
    </row>
    <row r="32" spans="2:8" ht="27.75" customHeight="1" x14ac:dyDescent="0.25">
      <c r="B32" s="22"/>
      <c r="C32" s="316"/>
      <c r="D32" s="317"/>
      <c r="E32" s="331" t="s">
        <v>455</v>
      </c>
    </row>
    <row r="33" spans="2:8" x14ac:dyDescent="0.25">
      <c r="B33" s="22">
        <v>16</v>
      </c>
      <c r="C33" s="313" t="s">
        <v>488</v>
      </c>
      <c r="D33" s="318"/>
      <c r="E33" s="289" t="s">
        <v>290</v>
      </c>
      <c r="H33" s="305" t="s">
        <v>358</v>
      </c>
    </row>
    <row r="34" spans="2:8" x14ac:dyDescent="0.25">
      <c r="B34" s="17">
        <v>17</v>
      </c>
      <c r="C34" s="313" t="s">
        <v>462</v>
      </c>
      <c r="D34" s="315"/>
      <c r="E34" s="19" t="s">
        <v>196</v>
      </c>
    </row>
    <row r="35" spans="2:8" x14ac:dyDescent="0.25">
      <c r="B35" s="17">
        <v>18</v>
      </c>
      <c r="C35" s="314" t="s">
        <v>463</v>
      </c>
      <c r="D35" s="315"/>
      <c r="E35" s="18" t="s">
        <v>197</v>
      </c>
    </row>
    <row r="36" spans="2:8" x14ac:dyDescent="0.25">
      <c r="B36" s="17">
        <v>19</v>
      </c>
      <c r="C36" s="314" t="s">
        <v>464</v>
      </c>
      <c r="D36" s="315"/>
      <c r="E36" s="18" t="s">
        <v>310</v>
      </c>
    </row>
    <row r="37" spans="2:8" s="16" customFormat="1" ht="22.5" customHeight="1" x14ac:dyDescent="0.25">
      <c r="B37" s="27"/>
      <c r="C37" s="634" t="s">
        <v>201</v>
      </c>
      <c r="D37" s="634"/>
      <c r="E37" s="634"/>
    </row>
    <row r="38" spans="2:8" s="16" customFormat="1" ht="9.75" customHeight="1" x14ac:dyDescent="0.25">
      <c r="B38" s="28"/>
      <c r="C38" s="28"/>
      <c r="D38" s="28"/>
      <c r="E38" s="28"/>
    </row>
    <row r="39" spans="2:8" ht="45" x14ac:dyDescent="0.25">
      <c r="B39" s="402">
        <v>20</v>
      </c>
      <c r="C39" s="403" t="s">
        <v>465</v>
      </c>
      <c r="D39" s="404"/>
      <c r="E39" s="401" t="s">
        <v>544</v>
      </c>
    </row>
    <row r="40" spans="2:8" x14ac:dyDescent="0.25">
      <c r="B40" s="17">
        <v>22</v>
      </c>
      <c r="C40" s="314" t="s">
        <v>489</v>
      </c>
      <c r="D40" s="315"/>
      <c r="E40" s="18" t="s">
        <v>371</v>
      </c>
    </row>
    <row r="41" spans="2:8" s="16" customFormat="1" ht="24" customHeight="1" x14ac:dyDescent="0.25">
      <c r="B41" s="27"/>
      <c r="C41" s="634" t="s">
        <v>202</v>
      </c>
      <c r="D41" s="634"/>
      <c r="E41" s="634"/>
    </row>
    <row r="42" spans="2:8" s="16" customFormat="1" ht="15.75" x14ac:dyDescent="0.25">
      <c r="B42" s="29"/>
      <c r="C42" s="34" t="s">
        <v>203</v>
      </c>
      <c r="D42" s="34"/>
      <c r="E42" s="30"/>
    </row>
    <row r="43" spans="2:8" x14ac:dyDescent="0.25">
      <c r="C43" s="31" t="s">
        <v>204</v>
      </c>
      <c r="D43" s="31"/>
    </row>
    <row r="44" spans="2:8" x14ac:dyDescent="0.25">
      <c r="B44" s="17">
        <v>21</v>
      </c>
      <c r="C44" s="313" t="s">
        <v>543</v>
      </c>
      <c r="D44" s="315"/>
      <c r="E44" s="19" t="s">
        <v>359</v>
      </c>
      <c r="H44" s="311" t="s">
        <v>358</v>
      </c>
    </row>
    <row r="45" spans="2:8" x14ac:dyDescent="0.25">
      <c r="B45" s="17">
        <v>22</v>
      </c>
      <c r="C45" s="314" t="s">
        <v>490</v>
      </c>
      <c r="D45" s="315"/>
      <c r="E45" s="18" t="s">
        <v>456</v>
      </c>
      <c r="H45" s="311" t="s">
        <v>358</v>
      </c>
    </row>
  </sheetData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ageMargins left="0.5" right="0.22" top="0.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FF00"/>
    <pageSetUpPr fitToPage="1"/>
  </sheetPr>
  <dimension ref="A1:M41"/>
  <sheetViews>
    <sheetView topLeftCell="A13" workbookViewId="0">
      <selection activeCell="F46" sqref="F46"/>
    </sheetView>
  </sheetViews>
  <sheetFormatPr baseColWidth="10" defaultColWidth="11.42578125" defaultRowHeight="14.25" x14ac:dyDescent="0.2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0" width="11.42578125" style="8"/>
    <col min="11" max="11" width="12.140625" style="8" bestFit="1" customWidth="1"/>
    <col min="12" max="16384" width="11.42578125" style="8"/>
  </cols>
  <sheetData>
    <row r="1" spans="1:7" s="155" customFormat="1" ht="15" x14ac:dyDescent="0.25">
      <c r="A1" s="649" t="s">
        <v>170</v>
      </c>
      <c r="B1" s="649"/>
      <c r="C1" s="649"/>
      <c r="D1" s="649"/>
      <c r="E1" s="649"/>
      <c r="F1" s="649"/>
      <c r="G1" s="649"/>
    </row>
    <row r="2" spans="1:7" s="156" customFormat="1" ht="15.75" x14ac:dyDescent="0.25">
      <c r="A2" s="649" t="s">
        <v>133</v>
      </c>
      <c r="B2" s="649"/>
      <c r="C2" s="649"/>
      <c r="D2" s="649"/>
      <c r="E2" s="649"/>
      <c r="F2" s="649"/>
      <c r="G2" s="649"/>
    </row>
    <row r="3" spans="1:7" s="156" customFormat="1" ht="15.75" x14ac:dyDescent="0.25">
      <c r="A3" s="649" t="str">
        <f>'CPCA-I-01'!C3</f>
        <v>PROCURADURÍA AMBIENTAL DEL ESTADO DE SONORA</v>
      </c>
      <c r="B3" s="649"/>
      <c r="C3" s="649"/>
      <c r="D3" s="649"/>
      <c r="E3" s="649"/>
      <c r="F3" s="649"/>
      <c r="G3" s="649"/>
    </row>
    <row r="4" spans="1:7" s="156" customFormat="1" ht="15.75" x14ac:dyDescent="0.25">
      <c r="A4" s="649" t="s">
        <v>865</v>
      </c>
      <c r="B4" s="649"/>
      <c r="C4" s="649"/>
      <c r="D4" s="649"/>
      <c r="E4" s="649"/>
      <c r="F4" s="649"/>
      <c r="G4" s="649"/>
    </row>
    <row r="5" spans="1:7" s="157" customFormat="1" ht="15.75" thickBot="1" x14ac:dyDescent="0.3">
      <c r="A5" s="650" t="s">
        <v>121</v>
      </c>
      <c r="B5" s="650"/>
      <c r="C5" s="650"/>
      <c r="D5" s="650"/>
      <c r="E5" s="650"/>
      <c r="F5" s="650"/>
      <c r="G5" s="650"/>
    </row>
    <row r="6" spans="1:7" s="171" customFormat="1" ht="37.5" customHeight="1" thickBot="1" x14ac:dyDescent="0.25">
      <c r="A6" s="659" t="s">
        <v>134</v>
      </c>
      <c r="B6" s="660"/>
      <c r="C6" s="169" t="s">
        <v>135</v>
      </c>
      <c r="D6" s="659" t="s">
        <v>136</v>
      </c>
      <c r="E6" s="661"/>
      <c r="F6" s="170" t="s">
        <v>137</v>
      </c>
      <c r="G6" s="169" t="s">
        <v>138</v>
      </c>
    </row>
    <row r="7" spans="1:7" ht="37.5" customHeight="1" x14ac:dyDescent="0.2">
      <c r="A7" s="662"/>
      <c r="B7" s="663"/>
      <c r="C7" s="32"/>
      <c r="D7" s="32"/>
      <c r="E7" s="32"/>
      <c r="F7" s="33"/>
      <c r="G7" s="32"/>
    </row>
    <row r="8" spans="1:7" x14ac:dyDescent="0.2">
      <c r="A8" s="664" t="s">
        <v>139</v>
      </c>
      <c r="B8" s="665"/>
      <c r="C8" s="4"/>
      <c r="D8" s="4"/>
      <c r="E8" s="664"/>
      <c r="F8" s="665"/>
      <c r="G8" s="477"/>
    </row>
    <row r="9" spans="1:7" ht="15" x14ac:dyDescent="0.2">
      <c r="A9" s="657" t="s">
        <v>140</v>
      </c>
      <c r="B9" s="658"/>
      <c r="C9" s="10"/>
      <c r="D9" s="10"/>
      <c r="E9" s="651"/>
      <c r="F9" s="652"/>
      <c r="G9" s="478"/>
    </row>
    <row r="10" spans="1:7" ht="15" x14ac:dyDescent="0.2">
      <c r="A10" s="651" t="s">
        <v>141</v>
      </c>
      <c r="B10" s="652"/>
      <c r="C10" s="10"/>
      <c r="D10" s="10"/>
      <c r="E10" s="651"/>
      <c r="F10" s="652"/>
      <c r="G10" s="478"/>
    </row>
    <row r="11" spans="1:7" ht="15" x14ac:dyDescent="0.2">
      <c r="A11" s="6"/>
      <c r="B11" s="13" t="s">
        <v>142</v>
      </c>
      <c r="C11" s="10"/>
      <c r="D11" s="10"/>
      <c r="E11" s="651">
        <v>0</v>
      </c>
      <c r="F11" s="652"/>
      <c r="G11" s="478">
        <v>0</v>
      </c>
    </row>
    <row r="12" spans="1:7" x14ac:dyDescent="0.2">
      <c r="A12" s="5"/>
      <c r="B12" s="13" t="s">
        <v>143</v>
      </c>
      <c r="C12" s="2"/>
      <c r="D12" s="2"/>
      <c r="E12" s="653">
        <v>0</v>
      </c>
      <c r="F12" s="654"/>
      <c r="G12" s="479">
        <v>0</v>
      </c>
    </row>
    <row r="13" spans="1:7" x14ac:dyDescent="0.2">
      <c r="A13" s="5"/>
      <c r="B13" s="13" t="s">
        <v>144</v>
      </c>
      <c r="C13" s="2"/>
      <c r="D13" s="2"/>
      <c r="E13" s="653">
        <v>0</v>
      </c>
      <c r="F13" s="654"/>
      <c r="G13" s="479">
        <v>0</v>
      </c>
    </row>
    <row r="14" spans="1:7" x14ac:dyDescent="0.2">
      <c r="A14" s="5"/>
      <c r="B14" s="2"/>
      <c r="C14" s="2"/>
      <c r="D14" s="2"/>
      <c r="E14" s="653"/>
      <c r="F14" s="654"/>
      <c r="G14" s="479"/>
    </row>
    <row r="15" spans="1:7" ht="15" x14ac:dyDescent="0.2">
      <c r="A15" s="651" t="s">
        <v>145</v>
      </c>
      <c r="B15" s="652"/>
      <c r="C15" s="10"/>
      <c r="D15" s="10"/>
      <c r="E15" s="651"/>
      <c r="F15" s="652"/>
      <c r="G15" s="478"/>
    </row>
    <row r="16" spans="1:7" x14ac:dyDescent="0.2">
      <c r="A16" s="5"/>
      <c r="B16" s="13" t="s">
        <v>146</v>
      </c>
      <c r="C16" s="2"/>
      <c r="D16" s="2"/>
      <c r="E16" s="653">
        <v>0</v>
      </c>
      <c r="F16" s="654"/>
      <c r="G16" s="479">
        <v>0</v>
      </c>
    </row>
    <row r="17" spans="1:13" ht="15" x14ac:dyDescent="0.2">
      <c r="A17" s="6"/>
      <c r="B17" s="13" t="s">
        <v>147</v>
      </c>
      <c r="C17" s="2"/>
      <c r="D17" s="2"/>
      <c r="E17" s="653">
        <v>0</v>
      </c>
      <c r="F17" s="654"/>
      <c r="G17" s="479">
        <v>0</v>
      </c>
    </row>
    <row r="18" spans="1:13" ht="15" x14ac:dyDescent="0.2">
      <c r="A18" s="6"/>
      <c r="B18" s="13" t="s">
        <v>143</v>
      </c>
      <c r="C18" s="10"/>
      <c r="D18" s="10"/>
      <c r="E18" s="651">
        <v>0</v>
      </c>
      <c r="F18" s="652"/>
      <c r="G18" s="478">
        <v>0</v>
      </c>
    </row>
    <row r="19" spans="1:13" x14ac:dyDescent="0.2">
      <c r="A19" s="5"/>
      <c r="B19" s="13" t="s">
        <v>144</v>
      </c>
      <c r="C19" s="2"/>
      <c r="D19" s="2"/>
      <c r="E19" s="653">
        <v>0</v>
      </c>
      <c r="F19" s="654"/>
      <c r="G19" s="479">
        <v>0</v>
      </c>
    </row>
    <row r="20" spans="1:13" ht="15" x14ac:dyDescent="0.2">
      <c r="A20" s="6"/>
      <c r="B20" s="10"/>
      <c r="C20" s="10"/>
      <c r="D20" s="10"/>
      <c r="E20" s="651"/>
      <c r="F20" s="652"/>
      <c r="G20" s="478"/>
    </row>
    <row r="21" spans="1:13" x14ac:dyDescent="0.2">
      <c r="A21" s="7"/>
      <c r="B21" s="3" t="s">
        <v>148</v>
      </c>
      <c r="C21" s="3"/>
      <c r="D21" s="3"/>
      <c r="E21" s="655"/>
      <c r="F21" s="656"/>
      <c r="G21" s="480"/>
    </row>
    <row r="22" spans="1:13" x14ac:dyDescent="0.2">
      <c r="A22" s="42"/>
      <c r="B22" s="43"/>
      <c r="C22" s="43"/>
      <c r="D22" s="43"/>
      <c r="E22" s="42"/>
      <c r="F22" s="43"/>
      <c r="G22" s="480"/>
    </row>
    <row r="23" spans="1:13" ht="15" x14ac:dyDescent="0.2">
      <c r="A23" s="657" t="s">
        <v>149</v>
      </c>
      <c r="B23" s="658"/>
      <c r="C23" s="10"/>
      <c r="D23" s="10"/>
      <c r="E23" s="651"/>
      <c r="F23" s="652"/>
      <c r="G23" s="478"/>
    </row>
    <row r="24" spans="1:13" ht="15" x14ac:dyDescent="0.2">
      <c r="A24" s="651" t="s">
        <v>141</v>
      </c>
      <c r="B24" s="652"/>
      <c r="C24" s="10"/>
      <c r="D24" s="10"/>
      <c r="E24" s="651"/>
      <c r="F24" s="652"/>
      <c r="G24" s="478"/>
    </row>
    <row r="25" spans="1:13" ht="15" x14ac:dyDescent="0.2">
      <c r="A25" s="6"/>
      <c r="B25" s="13" t="s">
        <v>142</v>
      </c>
      <c r="C25" s="10"/>
      <c r="D25" s="10"/>
      <c r="E25" s="651">
        <v>0</v>
      </c>
      <c r="F25" s="652"/>
      <c r="G25" s="478">
        <v>0</v>
      </c>
    </row>
    <row r="26" spans="1:13" x14ac:dyDescent="0.2">
      <c r="A26" s="5"/>
      <c r="B26" s="13" t="s">
        <v>143</v>
      </c>
      <c r="C26" s="2"/>
      <c r="D26" s="2"/>
      <c r="E26" s="653">
        <v>0</v>
      </c>
      <c r="F26" s="654"/>
      <c r="G26" s="479">
        <v>0</v>
      </c>
    </row>
    <row r="27" spans="1:13" x14ac:dyDescent="0.2">
      <c r="A27" s="5"/>
      <c r="B27" s="13" t="s">
        <v>144</v>
      </c>
      <c r="C27" s="2"/>
      <c r="D27" s="2"/>
      <c r="E27" s="653">
        <v>0</v>
      </c>
      <c r="F27" s="654"/>
      <c r="G27" s="479">
        <v>0</v>
      </c>
    </row>
    <row r="28" spans="1:13" x14ac:dyDescent="0.2">
      <c r="A28" s="5"/>
      <c r="B28" s="2"/>
      <c r="C28" s="2"/>
      <c r="D28" s="2"/>
      <c r="E28" s="653"/>
      <c r="F28" s="654"/>
      <c r="G28" s="479"/>
    </row>
    <row r="29" spans="1:13" ht="15" x14ac:dyDescent="0.2">
      <c r="A29" s="651" t="s">
        <v>145</v>
      </c>
      <c r="B29" s="652"/>
      <c r="C29" s="10"/>
      <c r="D29" s="10"/>
      <c r="E29" s="651"/>
      <c r="F29" s="652"/>
      <c r="G29" s="478"/>
      <c r="K29" s="8" t="s">
        <v>171</v>
      </c>
    </row>
    <row r="30" spans="1:13" x14ac:dyDescent="0.2">
      <c r="A30" s="5"/>
      <c r="B30" s="13" t="s">
        <v>146</v>
      </c>
      <c r="C30" s="2"/>
      <c r="D30" s="2"/>
      <c r="E30" s="653">
        <v>0</v>
      </c>
      <c r="F30" s="654"/>
      <c r="G30" s="479">
        <v>0</v>
      </c>
    </row>
    <row r="31" spans="1:13" ht="16.5" x14ac:dyDescent="0.2">
      <c r="A31" s="6"/>
      <c r="B31" s="13" t="s">
        <v>147</v>
      </c>
      <c r="C31" s="2"/>
      <c r="D31" s="2"/>
      <c r="E31" s="653">
        <v>0</v>
      </c>
      <c r="F31" s="654"/>
      <c r="G31" s="479">
        <v>0</v>
      </c>
      <c r="K31" s="419"/>
      <c r="L31" s="419"/>
      <c r="M31" s="335"/>
    </row>
    <row r="32" spans="1:13" ht="15" x14ac:dyDescent="0.2">
      <c r="A32" s="6"/>
      <c r="B32" s="13" t="s">
        <v>143</v>
      </c>
      <c r="C32" s="10"/>
      <c r="D32" s="10"/>
      <c r="E32" s="651">
        <v>0</v>
      </c>
      <c r="F32" s="652"/>
      <c r="G32" s="478">
        <v>0</v>
      </c>
    </row>
    <row r="33" spans="1:7" x14ac:dyDescent="0.2">
      <c r="A33" s="5"/>
      <c r="B33" s="13" t="s">
        <v>144</v>
      </c>
      <c r="C33" s="2"/>
      <c r="D33" s="2"/>
      <c r="E33" s="653">
        <v>0</v>
      </c>
      <c r="F33" s="654"/>
      <c r="G33" s="479">
        <v>0</v>
      </c>
    </row>
    <row r="34" spans="1:7" ht="15" x14ac:dyDescent="0.2">
      <c r="A34" s="6"/>
      <c r="B34" s="10"/>
      <c r="C34" s="10"/>
      <c r="D34" s="10"/>
      <c r="E34" s="651"/>
      <c r="F34" s="652"/>
      <c r="G34" s="478"/>
    </row>
    <row r="35" spans="1:7" x14ac:dyDescent="0.2">
      <c r="A35" s="7"/>
      <c r="B35" s="3" t="s">
        <v>150</v>
      </c>
      <c r="C35" s="3"/>
      <c r="D35" s="3"/>
      <c r="E35" s="655"/>
      <c r="F35" s="656"/>
      <c r="G35" s="480"/>
    </row>
    <row r="36" spans="1:7" x14ac:dyDescent="0.2">
      <c r="A36" s="5"/>
      <c r="B36" s="2"/>
      <c r="C36" s="2"/>
      <c r="D36" s="2"/>
      <c r="E36" s="653"/>
      <c r="F36" s="654"/>
      <c r="G36" s="479"/>
    </row>
    <row r="37" spans="1:7" ht="16.5" x14ac:dyDescent="0.2">
      <c r="A37" s="5"/>
      <c r="B37" s="13" t="s">
        <v>151</v>
      </c>
      <c r="C37" s="2">
        <v>0</v>
      </c>
      <c r="D37" s="2">
        <v>0</v>
      </c>
      <c r="E37" s="668">
        <v>252680.58</v>
      </c>
      <c r="F37" s="669"/>
      <c r="G37" s="481">
        <v>1203983.17</v>
      </c>
    </row>
    <row r="38" spans="1:7" x14ac:dyDescent="0.2">
      <c r="A38" s="5"/>
      <c r="B38" s="2"/>
      <c r="C38" s="2"/>
      <c r="D38" s="2"/>
      <c r="E38" s="653"/>
      <c r="F38" s="654"/>
      <c r="G38" s="479"/>
    </row>
    <row r="39" spans="1:7" ht="15" x14ac:dyDescent="0.2">
      <c r="A39" s="6"/>
      <c r="B39" s="10" t="s">
        <v>152</v>
      </c>
      <c r="C39" s="10"/>
      <c r="D39" s="10"/>
      <c r="E39" s="651"/>
      <c r="F39" s="652"/>
      <c r="G39" s="478"/>
    </row>
    <row r="40" spans="1:7" ht="15" x14ac:dyDescent="0.2">
      <c r="A40" s="6"/>
      <c r="B40" s="11"/>
      <c r="C40" s="11"/>
      <c r="D40" s="11"/>
      <c r="E40" s="6"/>
      <c r="F40" s="11"/>
      <c r="G40" s="478"/>
    </row>
    <row r="41" spans="1:7" ht="5.25" customHeight="1" thickBot="1" x14ac:dyDescent="0.25">
      <c r="A41" s="666"/>
      <c r="B41" s="667"/>
      <c r="C41" s="12"/>
      <c r="D41" s="12"/>
      <c r="E41" s="666"/>
      <c r="F41" s="667"/>
      <c r="G41" s="482"/>
    </row>
  </sheetData>
  <mergeCells count="48">
    <mergeCell ref="E30:F30"/>
    <mergeCell ref="E34:F34"/>
    <mergeCell ref="E35:F35"/>
    <mergeCell ref="E36:F36"/>
    <mergeCell ref="E31:F31"/>
    <mergeCell ref="E32:F32"/>
    <mergeCell ref="E33:F33"/>
    <mergeCell ref="A41:B41"/>
    <mergeCell ref="E41:F41"/>
    <mergeCell ref="E37:F37"/>
    <mergeCell ref="E38:F38"/>
    <mergeCell ref="E39:F39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6:B6"/>
    <mergeCell ref="D6:E6"/>
    <mergeCell ref="A1:G1"/>
    <mergeCell ref="A3:G3"/>
    <mergeCell ref="A2:G2"/>
    <mergeCell ref="A4:G4"/>
    <mergeCell ref="A5:G5"/>
    <mergeCell ref="E16:F16"/>
    <mergeCell ref="E17:F17"/>
    <mergeCell ref="E18:F18"/>
    <mergeCell ref="A23:B23"/>
    <mergeCell ref="E23:F23"/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FF00"/>
    <pageSetUpPr fitToPage="1"/>
  </sheetPr>
  <dimension ref="A1:L60"/>
  <sheetViews>
    <sheetView topLeftCell="A31" workbookViewId="0">
      <selection activeCell="K55" sqref="K55"/>
    </sheetView>
  </sheetViews>
  <sheetFormatPr baseColWidth="10" defaultColWidth="11.42578125" defaultRowHeight="15" x14ac:dyDescent="0.25"/>
  <cols>
    <col min="1" max="1" width="2.85546875" style="205" customWidth="1"/>
    <col min="2" max="2" width="31.7109375" style="205" customWidth="1"/>
    <col min="3" max="3" width="15.28515625" style="121" customWidth="1"/>
    <col min="4" max="4" width="14.7109375" style="121" customWidth="1"/>
    <col min="5" max="5" width="15.7109375" style="121" customWidth="1"/>
    <col min="6" max="6" width="16.7109375" style="121" customWidth="1"/>
    <col min="7" max="7" width="18.28515625" style="121" customWidth="1"/>
    <col min="8" max="8" width="14.28515625" style="121" customWidth="1"/>
    <col min="9" max="9" width="13.7109375" style="121" customWidth="1"/>
    <col min="10" max="16384" width="11.42578125" style="121"/>
  </cols>
  <sheetData>
    <row r="1" spans="1:11" s="155" customFormat="1" x14ac:dyDescent="0.25">
      <c r="A1" s="649" t="s">
        <v>170</v>
      </c>
      <c r="B1" s="649"/>
      <c r="C1" s="649"/>
      <c r="D1" s="649"/>
      <c r="E1" s="649"/>
      <c r="F1" s="649"/>
      <c r="G1" s="649"/>
      <c r="H1" s="649"/>
      <c r="I1" s="649"/>
    </row>
    <row r="2" spans="1:11" s="156" customFormat="1" ht="15.75" x14ac:dyDescent="0.25">
      <c r="A2" s="649" t="s">
        <v>153</v>
      </c>
      <c r="B2" s="649"/>
      <c r="C2" s="649"/>
      <c r="D2" s="649"/>
      <c r="E2" s="649"/>
      <c r="F2" s="649"/>
      <c r="G2" s="649"/>
      <c r="H2" s="649"/>
      <c r="I2" s="649"/>
    </row>
    <row r="3" spans="1:11" s="156" customFormat="1" ht="15.75" x14ac:dyDescent="0.25">
      <c r="A3" s="649" t="str">
        <f>'CPCA-I-01'!C3</f>
        <v>PROCURADURÍA AMBIENTAL DEL ESTADO DE SONORA</v>
      </c>
      <c r="B3" s="649"/>
      <c r="C3" s="649"/>
      <c r="D3" s="649"/>
      <c r="E3" s="649"/>
      <c r="F3" s="649"/>
      <c r="G3" s="649"/>
      <c r="H3" s="649"/>
      <c r="I3" s="649"/>
    </row>
    <row r="4" spans="1:11" s="156" customFormat="1" ht="15.75" x14ac:dyDescent="0.25">
      <c r="A4" s="649" t="s">
        <v>866</v>
      </c>
      <c r="B4" s="649"/>
      <c r="C4" s="649"/>
      <c r="D4" s="649"/>
      <c r="E4" s="649"/>
      <c r="F4" s="649"/>
      <c r="G4" s="649"/>
      <c r="H4" s="649"/>
      <c r="I4" s="649"/>
    </row>
    <row r="5" spans="1:11" s="157" customFormat="1" ht="15.75" thickBot="1" x14ac:dyDescent="0.3">
      <c r="A5" s="650" t="s">
        <v>121</v>
      </c>
      <c r="B5" s="650"/>
      <c r="C5" s="650"/>
      <c r="D5" s="650"/>
      <c r="E5" s="650"/>
      <c r="F5" s="650"/>
      <c r="G5" s="650"/>
      <c r="H5" s="650"/>
      <c r="I5" s="650"/>
    </row>
    <row r="6" spans="1:11" s="172" customFormat="1" ht="62.25" customHeight="1" x14ac:dyDescent="0.25">
      <c r="A6" s="674" t="s">
        <v>154</v>
      </c>
      <c r="B6" s="675"/>
      <c r="C6" s="405" t="s">
        <v>234</v>
      </c>
      <c r="D6" s="405" t="s">
        <v>238</v>
      </c>
      <c r="E6" s="405" t="s">
        <v>235</v>
      </c>
      <c r="F6" s="242" t="s">
        <v>352</v>
      </c>
      <c r="G6" s="242" t="s">
        <v>351</v>
      </c>
      <c r="H6" s="173" t="s">
        <v>225</v>
      </c>
      <c r="I6" s="173" t="s">
        <v>241</v>
      </c>
    </row>
    <row r="7" spans="1:11" s="172" customFormat="1" ht="15.75" thickBot="1" x14ac:dyDescent="0.3">
      <c r="A7" s="676"/>
      <c r="B7" s="677"/>
      <c r="C7" s="174" t="s">
        <v>214</v>
      </c>
      <c r="D7" s="174" t="s">
        <v>215</v>
      </c>
      <c r="E7" s="174" t="s">
        <v>155</v>
      </c>
      <c r="F7" s="243" t="s">
        <v>216</v>
      </c>
      <c r="G7" s="243" t="s">
        <v>217</v>
      </c>
      <c r="H7" s="175" t="s">
        <v>356</v>
      </c>
      <c r="I7" s="175" t="s">
        <v>369</v>
      </c>
    </row>
    <row r="8" spans="1:11" s="172" customFormat="1" x14ac:dyDescent="0.25">
      <c r="A8" s="236"/>
      <c r="B8" s="237" t="s">
        <v>236</v>
      </c>
      <c r="C8" s="214"/>
      <c r="D8" s="214"/>
      <c r="E8" s="214"/>
      <c r="F8" s="214"/>
      <c r="G8" s="214"/>
      <c r="H8" s="238"/>
      <c r="I8" s="239"/>
    </row>
    <row r="9" spans="1:11" s="172" customFormat="1" x14ac:dyDescent="0.25">
      <c r="A9" s="236"/>
      <c r="B9" s="237"/>
      <c r="C9" s="214"/>
      <c r="D9" s="214"/>
      <c r="E9" s="214"/>
      <c r="F9" s="214"/>
      <c r="G9" s="214"/>
      <c r="H9" s="238"/>
      <c r="I9" s="238"/>
    </row>
    <row r="10" spans="1:11" ht="17.100000000000001" customHeight="1" x14ac:dyDescent="0.25">
      <c r="A10" s="181">
        <v>1</v>
      </c>
      <c r="B10" s="182" t="s">
        <v>3</v>
      </c>
      <c r="C10" s="178"/>
      <c r="D10" s="178"/>
      <c r="E10" s="178"/>
      <c r="F10" s="178"/>
      <c r="G10" s="178"/>
      <c r="H10" s="180"/>
      <c r="I10" s="240"/>
    </row>
    <row r="11" spans="1:11" ht="17.100000000000001" customHeight="1" x14ac:dyDescent="0.25">
      <c r="A11" s="181">
        <v>2</v>
      </c>
      <c r="B11" s="182" t="s">
        <v>4</v>
      </c>
      <c r="C11" s="178"/>
      <c r="D11" s="178"/>
      <c r="E11" s="178"/>
      <c r="F11" s="178"/>
      <c r="G11" s="178"/>
      <c r="H11" s="180"/>
      <c r="I11" s="240"/>
    </row>
    <row r="12" spans="1:11" ht="17.100000000000001" customHeight="1" x14ac:dyDescent="0.25">
      <c r="A12" s="181">
        <v>3</v>
      </c>
      <c r="B12" s="182" t="s">
        <v>219</v>
      </c>
      <c r="C12" s="178"/>
      <c r="D12" s="178"/>
      <c r="E12" s="178"/>
      <c r="F12" s="178"/>
      <c r="G12" s="178"/>
      <c r="H12" s="180"/>
      <c r="I12" s="240"/>
    </row>
    <row r="13" spans="1:11" ht="17.100000000000001" customHeight="1" x14ac:dyDescent="0.25">
      <c r="A13" s="181">
        <v>4</v>
      </c>
      <c r="B13" s="182" t="s">
        <v>6</v>
      </c>
      <c r="C13" s="178"/>
      <c r="D13" s="178"/>
      <c r="E13" s="178"/>
      <c r="F13" s="178"/>
      <c r="G13" s="178"/>
      <c r="H13" s="180"/>
      <c r="I13" s="288"/>
    </row>
    <row r="14" spans="1:11" ht="17.100000000000001" customHeight="1" x14ac:dyDescent="0.25">
      <c r="A14" s="181">
        <v>5</v>
      </c>
      <c r="B14" s="182" t="s">
        <v>220</v>
      </c>
      <c r="C14" s="178"/>
      <c r="D14" s="178"/>
      <c r="E14" s="178"/>
      <c r="F14" s="178"/>
      <c r="G14" s="178"/>
      <c r="H14" s="180"/>
      <c r="I14" s="240"/>
      <c r="K14" s="121" t="s">
        <v>171</v>
      </c>
    </row>
    <row r="15" spans="1:11" ht="17.100000000000001" customHeight="1" x14ac:dyDescent="0.25">
      <c r="A15" s="181"/>
      <c r="B15" s="182" t="s">
        <v>156</v>
      </c>
      <c r="C15" s="178"/>
      <c r="D15" s="178"/>
      <c r="E15" s="178"/>
      <c r="F15" s="178"/>
      <c r="G15" s="178"/>
      <c r="H15" s="180"/>
      <c r="I15" s="240"/>
    </row>
    <row r="16" spans="1:11" ht="17.100000000000001" customHeight="1" x14ac:dyDescent="0.25">
      <c r="A16" s="181"/>
      <c r="B16" s="182" t="s">
        <v>157</v>
      </c>
      <c r="C16" s="178"/>
      <c r="D16" s="178"/>
      <c r="E16" s="178"/>
      <c r="F16" s="178"/>
      <c r="G16" s="178" t="s">
        <v>171</v>
      </c>
      <c r="H16" s="180"/>
      <c r="I16" s="240"/>
      <c r="K16" s="121" t="s">
        <v>171</v>
      </c>
    </row>
    <row r="17" spans="1:12" ht="17.100000000000001" customHeight="1" x14ac:dyDescent="0.25">
      <c r="A17" s="181">
        <v>6</v>
      </c>
      <c r="B17" s="182" t="s">
        <v>221</v>
      </c>
      <c r="C17" s="178"/>
      <c r="D17" s="178"/>
      <c r="E17" s="178"/>
      <c r="F17" s="178"/>
      <c r="G17" s="178"/>
      <c r="H17" s="180"/>
      <c r="I17" s="240"/>
    </row>
    <row r="18" spans="1:12" ht="17.100000000000001" customHeight="1" x14ac:dyDescent="0.25">
      <c r="A18" s="181"/>
      <c r="B18" s="182" t="s">
        <v>156</v>
      </c>
      <c r="C18" s="178"/>
      <c r="D18" s="178"/>
      <c r="E18" s="178"/>
      <c r="F18" s="178"/>
      <c r="G18" s="178"/>
      <c r="H18" s="180"/>
      <c r="I18" s="240"/>
      <c r="L18" s="121" t="s">
        <v>171</v>
      </c>
    </row>
    <row r="19" spans="1:12" ht="17.100000000000001" customHeight="1" x14ac:dyDescent="0.25">
      <c r="A19" s="181"/>
      <c r="B19" s="182" t="s">
        <v>157</v>
      </c>
      <c r="C19" s="178"/>
      <c r="D19" s="178"/>
      <c r="E19" s="178"/>
      <c r="F19" s="178"/>
      <c r="G19" s="178"/>
      <c r="H19" s="180"/>
      <c r="I19" s="240"/>
    </row>
    <row r="20" spans="1:12" ht="17.100000000000001" customHeight="1" x14ac:dyDescent="0.25">
      <c r="A20" s="181">
        <v>7</v>
      </c>
      <c r="B20" s="182" t="s">
        <v>222</v>
      </c>
      <c r="C20" s="483">
        <v>3100000</v>
      </c>
      <c r="D20" s="483">
        <v>0</v>
      </c>
      <c r="E20" s="483">
        <f>C20+D20</f>
        <v>3100000</v>
      </c>
      <c r="F20" s="483">
        <v>108986</v>
      </c>
      <c r="G20" s="483">
        <f>53495+55491</f>
        <v>108986</v>
      </c>
      <c r="H20" s="483">
        <f>G20-C20</f>
        <v>-2991014</v>
      </c>
      <c r="I20" s="484">
        <f>G20/C20</f>
        <v>3.5156774193548387E-2</v>
      </c>
    </row>
    <row r="21" spans="1:12" ht="17.100000000000001" customHeight="1" x14ac:dyDescent="0.25">
      <c r="A21" s="181">
        <v>8</v>
      </c>
      <c r="B21" s="182" t="s">
        <v>11</v>
      </c>
      <c r="C21" s="178"/>
      <c r="D21" s="178"/>
      <c r="E21" s="178"/>
      <c r="F21" s="178"/>
      <c r="G21" s="178"/>
      <c r="H21" s="180"/>
      <c r="I21" s="240"/>
    </row>
    <row r="22" spans="1:12" ht="25.5" x14ac:dyDescent="0.25">
      <c r="A22" s="181">
        <v>9</v>
      </c>
      <c r="B22" s="182" t="s">
        <v>545</v>
      </c>
      <c r="C22" s="178"/>
      <c r="D22" s="178"/>
      <c r="E22" s="178"/>
      <c r="F22" s="178"/>
      <c r="G22" s="178"/>
      <c r="H22" s="180"/>
      <c r="I22" s="240"/>
    </row>
    <row r="23" spans="1:12" ht="25.5" x14ac:dyDescent="0.25">
      <c r="A23" s="181"/>
      <c r="B23" s="182" t="s">
        <v>546</v>
      </c>
      <c r="C23" s="483">
        <f>17470306-C20</f>
        <v>14370306</v>
      </c>
      <c r="D23" s="483">
        <v>0</v>
      </c>
      <c r="E23" s="483">
        <f>C23+D23</f>
        <v>14370306</v>
      </c>
      <c r="F23" s="483">
        <v>7335886.7199999997</v>
      </c>
      <c r="G23" s="483">
        <v>7335886.7199999997</v>
      </c>
      <c r="H23" s="483">
        <f>G23-C23</f>
        <v>-7034419.2800000003</v>
      </c>
      <c r="I23" s="484">
        <f>G23/C23</f>
        <v>0.51048924915029648</v>
      </c>
    </row>
    <row r="24" spans="1:12" ht="17.100000000000001" customHeight="1" thickBot="1" x14ac:dyDescent="0.3">
      <c r="A24" s="183">
        <v>10</v>
      </c>
      <c r="B24" s="184" t="s">
        <v>223</v>
      </c>
      <c r="C24" s="185"/>
      <c r="D24" s="185"/>
      <c r="E24" s="185"/>
      <c r="F24" s="185"/>
      <c r="G24" s="185"/>
      <c r="H24" s="187"/>
      <c r="I24" s="241"/>
    </row>
    <row r="25" spans="1:12" ht="28.5" customHeight="1" thickBot="1" x14ac:dyDescent="0.3">
      <c r="A25" s="672" t="s">
        <v>118</v>
      </c>
      <c r="B25" s="673"/>
      <c r="C25" s="483">
        <f>SUM(C10:C24)</f>
        <v>17470306</v>
      </c>
      <c r="D25" s="483">
        <f t="shared" ref="D25:I25" si="0">SUM(D10:D24)</f>
        <v>0</v>
      </c>
      <c r="E25" s="483">
        <f t="shared" si="0"/>
        <v>17470306</v>
      </c>
      <c r="F25" s="483">
        <f t="shared" si="0"/>
        <v>7444872.7199999997</v>
      </c>
      <c r="G25" s="483">
        <f t="shared" si="0"/>
        <v>7444872.7199999997</v>
      </c>
      <c r="H25" s="519">
        <f t="shared" si="0"/>
        <v>-10025433.280000001</v>
      </c>
      <c r="I25" s="484">
        <f t="shared" si="0"/>
        <v>0.54564602334384482</v>
      </c>
    </row>
    <row r="26" spans="1:12" ht="22.5" customHeight="1" thickBot="1" x14ac:dyDescent="0.3">
      <c r="A26" s="230"/>
      <c r="B26" s="230"/>
      <c r="C26" s="231"/>
      <c r="D26" s="231"/>
      <c r="E26" s="231"/>
      <c r="F26" s="245"/>
      <c r="G26" s="303" t="s">
        <v>327</v>
      </c>
      <c r="H26" s="232"/>
      <c r="I26" s="299"/>
    </row>
    <row r="27" spans="1:12" ht="22.5" customHeight="1" x14ac:dyDescent="0.25">
      <c r="A27" s="249"/>
      <c r="B27" s="249"/>
      <c r="C27" s="179"/>
      <c r="D27" s="179"/>
      <c r="E27" s="179"/>
      <c r="F27" s="250"/>
      <c r="G27" s="251"/>
      <c r="H27" s="245"/>
      <c r="I27" s="251"/>
    </row>
    <row r="28" spans="1:12" ht="22.5" customHeight="1" x14ac:dyDescent="0.25">
      <c r="A28" s="249"/>
      <c r="B28" s="249"/>
      <c r="C28" s="179"/>
      <c r="D28" s="179"/>
      <c r="E28" s="179"/>
      <c r="F28" s="250"/>
      <c r="G28" s="251"/>
      <c r="H28" s="250"/>
      <c r="I28" s="251"/>
    </row>
    <row r="29" spans="1:12" ht="22.5" customHeight="1" x14ac:dyDescent="0.25">
      <c r="A29" s="249"/>
      <c r="B29" s="249"/>
      <c r="C29" s="179"/>
      <c r="D29" s="179"/>
      <c r="E29" s="179"/>
      <c r="F29" s="250"/>
      <c r="G29" s="251"/>
      <c r="H29" s="250" t="s">
        <v>381</v>
      </c>
      <c r="I29" s="251"/>
    </row>
    <row r="30" spans="1:12" ht="22.5" customHeight="1" x14ac:dyDescent="0.25">
      <c r="A30" s="249"/>
      <c r="B30" s="249"/>
      <c r="C30" s="179"/>
      <c r="D30" s="179"/>
      <c r="E30" s="179"/>
      <c r="F30" s="250"/>
      <c r="G30" s="251"/>
      <c r="H30" s="250"/>
      <c r="I30" s="251"/>
    </row>
    <row r="31" spans="1:12" ht="22.5" customHeight="1" thickBot="1" x14ac:dyDescent="0.3">
      <c r="A31" s="246"/>
      <c r="B31" s="246"/>
      <c r="C31" s="186"/>
      <c r="D31" s="186"/>
      <c r="E31" s="186"/>
      <c r="F31" s="247"/>
      <c r="G31" s="248"/>
      <c r="H31" s="247"/>
      <c r="I31" s="248"/>
    </row>
    <row r="32" spans="1:12" s="176" customFormat="1" ht="48.75" customHeight="1" x14ac:dyDescent="0.25">
      <c r="A32" s="678" t="s">
        <v>218</v>
      </c>
      <c r="B32" s="679"/>
      <c r="C32" s="405" t="s">
        <v>234</v>
      </c>
      <c r="D32" s="405" t="s">
        <v>238</v>
      </c>
      <c r="E32" s="405" t="s">
        <v>235</v>
      </c>
      <c r="F32" s="242" t="s">
        <v>352</v>
      </c>
      <c r="G32" s="242" t="s">
        <v>351</v>
      </c>
      <c r="H32" s="173" t="s">
        <v>225</v>
      </c>
      <c r="I32" s="173" t="s">
        <v>241</v>
      </c>
    </row>
    <row r="33" spans="1:9" s="177" customFormat="1" ht="15.75" thickBot="1" x14ac:dyDescent="0.3">
      <c r="A33" s="680"/>
      <c r="B33" s="681"/>
      <c r="C33" s="174" t="s">
        <v>214</v>
      </c>
      <c r="D33" s="174" t="s">
        <v>215</v>
      </c>
      <c r="E33" s="174" t="s">
        <v>155</v>
      </c>
      <c r="F33" s="243" t="s">
        <v>216</v>
      </c>
      <c r="G33" s="243" t="s">
        <v>217</v>
      </c>
      <c r="H33" s="175" t="s">
        <v>356</v>
      </c>
      <c r="I33" s="175" t="s">
        <v>357</v>
      </c>
    </row>
    <row r="34" spans="1:9" s="192" customFormat="1" ht="17.100000000000001" customHeight="1" x14ac:dyDescent="0.25">
      <c r="A34" s="188" t="s">
        <v>226</v>
      </c>
      <c r="B34" s="189"/>
      <c r="C34" s="190"/>
      <c r="D34" s="190"/>
      <c r="E34" s="190"/>
      <c r="F34" s="190"/>
      <c r="G34" s="190"/>
      <c r="H34" s="191"/>
      <c r="I34" s="191"/>
    </row>
    <row r="35" spans="1:9" s="192" customFormat="1" ht="17.100000000000001" customHeight="1" x14ac:dyDescent="0.25">
      <c r="A35" s="193" t="s">
        <v>227</v>
      </c>
      <c r="B35" s="194"/>
      <c r="C35" s="195"/>
      <c r="D35" s="195"/>
      <c r="E35" s="195"/>
      <c r="F35" s="195"/>
      <c r="G35" s="195"/>
      <c r="H35" s="196"/>
      <c r="I35" s="196"/>
    </row>
    <row r="36" spans="1:9" s="192" customFormat="1" ht="17.100000000000001" customHeight="1" x14ac:dyDescent="0.25">
      <c r="A36" s="193" t="s">
        <v>219</v>
      </c>
      <c r="B36" s="194"/>
      <c r="C36" s="195"/>
      <c r="D36" s="195"/>
      <c r="E36" s="195"/>
      <c r="F36" s="195"/>
      <c r="G36" s="195"/>
      <c r="H36" s="196"/>
      <c r="I36" s="196"/>
    </row>
    <row r="37" spans="1:9" s="192" customFormat="1" ht="27" customHeight="1" x14ac:dyDescent="0.25">
      <c r="A37" s="670" t="s">
        <v>6</v>
      </c>
      <c r="B37" s="671"/>
      <c r="C37" s="195"/>
      <c r="D37" s="195"/>
      <c r="E37" s="195"/>
      <c r="F37" s="195"/>
      <c r="G37" s="195"/>
      <c r="H37" s="196"/>
      <c r="I37" s="196"/>
    </row>
    <row r="38" spans="1:9" s="192" customFormat="1" ht="17.100000000000001" customHeight="1" x14ac:dyDescent="0.25">
      <c r="A38" s="193" t="s">
        <v>220</v>
      </c>
      <c r="B38" s="194"/>
      <c r="C38" s="195"/>
      <c r="D38" s="195"/>
      <c r="E38" s="195"/>
      <c r="F38" s="195"/>
      <c r="G38" s="195"/>
      <c r="H38" s="196"/>
      <c r="I38" s="196"/>
    </row>
    <row r="39" spans="1:9" s="192" customFormat="1" ht="17.100000000000001" customHeight="1" x14ac:dyDescent="0.25">
      <c r="A39" s="193" t="s">
        <v>228</v>
      </c>
      <c r="B39" s="194"/>
      <c r="C39" s="195"/>
      <c r="D39" s="195"/>
      <c r="E39" s="195"/>
      <c r="F39" s="195"/>
      <c r="G39" s="195"/>
      <c r="H39" s="196"/>
      <c r="I39" s="196"/>
    </row>
    <row r="40" spans="1:9" s="192" customFormat="1" ht="17.100000000000001" customHeight="1" x14ac:dyDescent="0.25">
      <c r="A40" s="193" t="s">
        <v>229</v>
      </c>
      <c r="B40" s="194"/>
      <c r="C40" s="195"/>
      <c r="D40" s="195"/>
      <c r="E40" s="195"/>
      <c r="F40" s="195"/>
      <c r="G40" s="195"/>
      <c r="H40" s="196"/>
      <c r="I40" s="196"/>
    </row>
    <row r="41" spans="1:9" ht="17.100000000000001" customHeight="1" x14ac:dyDescent="0.25">
      <c r="A41" s="670" t="s">
        <v>221</v>
      </c>
      <c r="B41" s="671"/>
      <c r="C41" s="178"/>
      <c r="D41" s="178"/>
      <c r="E41" s="178"/>
      <c r="F41" s="178"/>
      <c r="G41" s="178"/>
      <c r="H41" s="180"/>
      <c r="I41" s="240"/>
    </row>
    <row r="42" spans="1:9" ht="17.100000000000001" customHeight="1" x14ac:dyDescent="0.25">
      <c r="A42" s="181"/>
      <c r="B42" s="182" t="s">
        <v>156</v>
      </c>
      <c r="C42" s="178"/>
      <c r="D42" s="178"/>
      <c r="E42" s="178"/>
      <c r="F42" s="178"/>
      <c r="G42" s="178"/>
      <c r="H42" s="180"/>
      <c r="I42" s="240"/>
    </row>
    <row r="43" spans="1:9" ht="17.100000000000001" customHeight="1" x14ac:dyDescent="0.25">
      <c r="A43" s="181"/>
      <c r="B43" s="182" t="s">
        <v>157</v>
      </c>
      <c r="C43" s="178"/>
      <c r="D43" s="178"/>
      <c r="E43" s="178"/>
      <c r="F43" s="178"/>
      <c r="G43" s="178"/>
      <c r="H43" s="180"/>
      <c r="I43" s="240"/>
    </row>
    <row r="44" spans="1:9" s="192" customFormat="1" ht="17.100000000000001" customHeight="1" x14ac:dyDescent="0.25">
      <c r="A44" s="193" t="s">
        <v>11</v>
      </c>
      <c r="B44" s="194"/>
      <c r="C44" s="195"/>
      <c r="D44" s="195"/>
      <c r="E44" s="195"/>
      <c r="F44" s="195"/>
      <c r="G44" s="195"/>
      <c r="H44" s="196"/>
      <c r="I44" s="196"/>
    </row>
    <row r="45" spans="1:9" s="192" customFormat="1" ht="27.75" customHeight="1" x14ac:dyDescent="0.25">
      <c r="A45" s="670" t="s">
        <v>163</v>
      </c>
      <c r="B45" s="671"/>
      <c r="C45" s="195"/>
      <c r="D45" s="195"/>
      <c r="E45" s="195"/>
      <c r="F45" s="195"/>
      <c r="G45" s="195"/>
      <c r="H45" s="196"/>
      <c r="I45" s="196"/>
    </row>
    <row r="46" spans="1:9" s="192" customFormat="1" ht="17.100000000000001" customHeight="1" x14ac:dyDescent="0.25">
      <c r="A46" s="197" t="s">
        <v>224</v>
      </c>
      <c r="B46" s="198"/>
      <c r="C46" s="195"/>
      <c r="D46" s="195"/>
      <c r="E46" s="195"/>
      <c r="F46" s="195"/>
      <c r="G46" s="195"/>
      <c r="H46" s="196"/>
      <c r="I46" s="196"/>
    </row>
    <row r="47" spans="1:9" s="192" customFormat="1" ht="17.100000000000001" customHeight="1" x14ac:dyDescent="0.25">
      <c r="A47" s="199" t="s">
        <v>230</v>
      </c>
      <c r="B47" s="200"/>
      <c r="C47" s="195"/>
      <c r="D47" s="195"/>
      <c r="E47" s="195"/>
      <c r="F47" s="195"/>
      <c r="G47" s="195"/>
      <c r="H47" s="196"/>
      <c r="I47" s="196"/>
    </row>
    <row r="48" spans="1:9" s="192" customFormat="1" ht="17.100000000000001" customHeight="1" x14ac:dyDescent="0.25">
      <c r="A48" s="193"/>
      <c r="B48" s="194" t="s">
        <v>231</v>
      </c>
      <c r="C48" s="195"/>
      <c r="D48" s="195"/>
      <c r="E48" s="195"/>
      <c r="F48" s="195"/>
      <c r="G48" s="195"/>
      <c r="H48" s="196"/>
      <c r="I48" s="196"/>
    </row>
    <row r="49" spans="1:9" s="192" customFormat="1" ht="17.100000000000001" customHeight="1" x14ac:dyDescent="0.25">
      <c r="A49" s="193"/>
      <c r="B49" s="194" t="s">
        <v>232</v>
      </c>
      <c r="C49" s="483">
        <v>3100000</v>
      </c>
      <c r="D49" s="483">
        <v>0</v>
      </c>
      <c r="E49" s="483">
        <f>C49+D49</f>
        <v>3100000</v>
      </c>
      <c r="F49" s="483">
        <v>108986</v>
      </c>
      <c r="G49" s="483">
        <f>53495+55491</f>
        <v>108986</v>
      </c>
      <c r="H49" s="483">
        <f>G49-C49</f>
        <v>-2991014</v>
      </c>
      <c r="I49" s="484">
        <f>G49/C49</f>
        <v>3.5156774193548387E-2</v>
      </c>
    </row>
    <row r="50" spans="1:9" s="192" customFormat="1" ht="29.25" customHeight="1" x14ac:dyDescent="0.25">
      <c r="A50" s="193"/>
      <c r="B50" s="229" t="s">
        <v>547</v>
      </c>
      <c r="C50" s="195"/>
      <c r="D50" s="195"/>
      <c r="E50" s="195"/>
      <c r="F50" s="195"/>
      <c r="G50" s="195"/>
      <c r="H50" s="196"/>
      <c r="I50" s="196"/>
    </row>
    <row r="51" spans="1:9" s="192" customFormat="1" ht="29.25" customHeight="1" x14ac:dyDescent="0.25">
      <c r="A51" s="193"/>
      <c r="B51" s="229" t="s">
        <v>548</v>
      </c>
      <c r="C51" s="483">
        <v>14370306</v>
      </c>
      <c r="D51" s="483">
        <v>0</v>
      </c>
      <c r="E51" s="483">
        <f>C51+D51</f>
        <v>14370306</v>
      </c>
      <c r="F51" s="483">
        <f>+F23</f>
        <v>7335886.7199999997</v>
      </c>
      <c r="G51" s="483">
        <f>+G23</f>
        <v>7335886.7199999997</v>
      </c>
      <c r="H51" s="483">
        <f>G51-C51</f>
        <v>-7034419.2800000003</v>
      </c>
      <c r="I51" s="484">
        <f>G51/C51</f>
        <v>0.51048924915029648</v>
      </c>
    </row>
    <row r="52" spans="1:9" s="192" customFormat="1" ht="17.100000000000001" customHeight="1" x14ac:dyDescent="0.25">
      <c r="A52" s="193"/>
      <c r="B52" s="194"/>
      <c r="C52" s="195"/>
      <c r="D52" s="195"/>
      <c r="E52" s="195"/>
      <c r="F52" s="195"/>
      <c r="G52" s="195"/>
      <c r="H52" s="196"/>
      <c r="I52" s="196"/>
    </row>
    <row r="53" spans="1:9" s="192" customFormat="1" ht="17.100000000000001" customHeight="1" x14ac:dyDescent="0.25">
      <c r="A53" s="197" t="s">
        <v>233</v>
      </c>
      <c r="B53" s="198"/>
      <c r="C53" s="195"/>
      <c r="D53" s="195"/>
      <c r="E53" s="195"/>
      <c r="F53" s="195"/>
      <c r="G53" s="195"/>
      <c r="H53" s="196"/>
      <c r="I53" s="196"/>
    </row>
    <row r="54" spans="1:9" s="192" customFormat="1" ht="17.100000000000001" customHeight="1" x14ac:dyDescent="0.25">
      <c r="A54" s="197"/>
      <c r="B54" s="182" t="s">
        <v>223</v>
      </c>
      <c r="C54" s="195"/>
      <c r="D54" s="195"/>
      <c r="E54" s="195"/>
      <c r="F54" s="195"/>
      <c r="G54" s="195"/>
      <c r="H54" s="196"/>
      <c r="I54" s="196"/>
    </row>
    <row r="55" spans="1:9" s="192" customFormat="1" ht="17.100000000000001" customHeight="1" thickBot="1" x14ac:dyDescent="0.3">
      <c r="A55" s="201"/>
      <c r="B55" s="202"/>
      <c r="C55" s="203"/>
      <c r="D55" s="203"/>
      <c r="E55" s="203"/>
      <c r="F55" s="203"/>
      <c r="G55" s="203"/>
      <c r="H55" s="204"/>
      <c r="I55" s="204"/>
    </row>
    <row r="56" spans="1:9" ht="28.5" customHeight="1" thickBot="1" x14ac:dyDescent="0.3">
      <c r="A56" s="672" t="s">
        <v>118</v>
      </c>
      <c r="B56" s="673"/>
      <c r="C56" s="483">
        <f t="shared" ref="C56:G56" si="1">SUM(C34:C55)</f>
        <v>17470306</v>
      </c>
      <c r="D56" s="483">
        <f t="shared" si="1"/>
        <v>0</v>
      </c>
      <c r="E56" s="483">
        <f t="shared" si="1"/>
        <v>17470306</v>
      </c>
      <c r="F56" s="483">
        <f t="shared" si="1"/>
        <v>7444872.7199999997</v>
      </c>
      <c r="G56" s="483">
        <f t="shared" si="1"/>
        <v>7444872.7199999997</v>
      </c>
      <c r="H56" s="519">
        <f>SUM(H34:H55)</f>
        <v>-10025433.280000001</v>
      </c>
      <c r="I56" s="484">
        <f>SUM(I49:I51)</f>
        <v>0.54564602334384482</v>
      </c>
    </row>
    <row r="57" spans="1:9" ht="22.5" customHeight="1" thickBot="1" x14ac:dyDescent="0.3">
      <c r="A57" s="230"/>
      <c r="B57" s="230"/>
      <c r="C57" s="231"/>
      <c r="D57" s="231"/>
      <c r="E57" s="231"/>
      <c r="F57" s="233"/>
      <c r="G57" s="303" t="s">
        <v>327</v>
      </c>
      <c r="H57" s="232"/>
      <c r="I57" s="299"/>
    </row>
    <row r="58" spans="1:9" ht="20.25" customHeight="1" x14ac:dyDescent="0.25">
      <c r="A58" s="234">
        <v>1</v>
      </c>
      <c r="B58" s="235" t="s">
        <v>324</v>
      </c>
    </row>
    <row r="59" spans="1:9" x14ac:dyDescent="0.25">
      <c r="B59" s="235" t="s">
        <v>325</v>
      </c>
    </row>
    <row r="60" spans="1:9" x14ac:dyDescent="0.25">
      <c r="A60" s="244"/>
      <c r="B60" s="235" t="s">
        <v>237</v>
      </c>
      <c r="H60" s="121" t="s">
        <v>380</v>
      </c>
    </row>
  </sheetData>
  <mergeCells count="12">
    <mergeCell ref="A45:B45"/>
    <mergeCell ref="A56:B56"/>
    <mergeCell ref="A1:I1"/>
    <mergeCell ref="A3:I3"/>
    <mergeCell ref="A2:I2"/>
    <mergeCell ref="A4:I4"/>
    <mergeCell ref="A5:I5"/>
    <mergeCell ref="A6:B7"/>
    <mergeCell ref="A25:B25"/>
    <mergeCell ref="A32:B33"/>
    <mergeCell ref="A37:B37"/>
    <mergeCell ref="A41:B41"/>
  </mergeCells>
  <pageMargins left="0.19685039370078741" right="0.15748031496062992" top="0.41" bottom="0.5" header="0.31496062992125984" footer="0.31496062992125984"/>
  <pageSetup scale="7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00"/>
    <pageSetUpPr fitToPage="1"/>
  </sheetPr>
  <dimension ref="A1:H23"/>
  <sheetViews>
    <sheetView workbookViewId="0">
      <selection activeCell="A5" sqref="A5:D5"/>
    </sheetView>
  </sheetViews>
  <sheetFormatPr baseColWidth="10" defaultColWidth="11.42578125" defaultRowHeight="14.25" x14ac:dyDescent="0.25"/>
  <cols>
    <col min="1" max="1" width="1.42578125" style="116" customWidth="1"/>
    <col min="2" max="2" width="51.7109375" style="116" customWidth="1"/>
    <col min="3" max="3" width="30.85546875" style="116" customWidth="1"/>
    <col min="4" max="4" width="32.7109375" style="116" customWidth="1"/>
    <col min="5" max="5" width="14.42578125" style="116" bestFit="1" customWidth="1"/>
    <col min="6" max="7" width="11.42578125" style="116"/>
    <col min="8" max="8" width="14.42578125" style="116" bestFit="1" customWidth="1"/>
    <col min="9" max="16384" width="11.42578125" style="116"/>
  </cols>
  <sheetData>
    <row r="1" spans="1:8" s="155" customFormat="1" ht="15" x14ac:dyDescent="0.25">
      <c r="A1" s="649" t="s">
        <v>170</v>
      </c>
      <c r="B1" s="649"/>
      <c r="C1" s="649"/>
      <c r="D1" s="649"/>
    </row>
    <row r="2" spans="1:8" s="156" customFormat="1" ht="15.75" x14ac:dyDescent="0.25">
      <c r="A2" s="649" t="s">
        <v>289</v>
      </c>
      <c r="B2" s="649"/>
      <c r="C2" s="649"/>
      <c r="D2" s="649"/>
    </row>
    <row r="3" spans="1:8" s="156" customFormat="1" ht="15.75" x14ac:dyDescent="0.25">
      <c r="A3" s="649" t="str">
        <f>'CPCA-II-08'!A3:I3</f>
        <v>PROCURADURÍA AMBIENTAL DEL ESTADO DE SONORA</v>
      </c>
      <c r="B3" s="649"/>
      <c r="C3" s="649"/>
      <c r="D3" s="649"/>
    </row>
    <row r="4" spans="1:8" s="156" customFormat="1" ht="15.75" x14ac:dyDescent="0.25">
      <c r="A4" s="649" t="s">
        <v>874</v>
      </c>
      <c r="B4" s="649"/>
      <c r="C4" s="649"/>
      <c r="D4" s="649"/>
    </row>
    <row r="5" spans="1:8" s="157" customFormat="1" ht="15.75" thickBot="1" x14ac:dyDescent="0.3">
      <c r="A5" s="650" t="s">
        <v>121</v>
      </c>
      <c r="B5" s="650"/>
      <c r="C5" s="650"/>
      <c r="D5" s="650"/>
    </row>
    <row r="6" spans="1:8" s="153" customFormat="1" ht="27" customHeight="1" thickBot="1" x14ac:dyDescent="0.3">
      <c r="A6" s="682" t="s">
        <v>273</v>
      </c>
      <c r="B6" s="683"/>
      <c r="C6" s="269"/>
      <c r="D6" s="520">
        <v>7444872.7199999997</v>
      </c>
    </row>
    <row r="7" spans="1:8" s="272" customFormat="1" ht="9.75" customHeight="1" x14ac:dyDescent="0.25">
      <c r="A7" s="270"/>
      <c r="B7" s="270"/>
      <c r="C7" s="271"/>
      <c r="D7" s="271"/>
    </row>
    <row r="8" spans="1:8" s="272" customFormat="1" ht="17.25" customHeight="1" thickBot="1" x14ac:dyDescent="0.3">
      <c r="A8" s="274" t="s">
        <v>274</v>
      </c>
      <c r="B8" s="274"/>
      <c r="C8" s="275"/>
      <c r="D8" s="275"/>
    </row>
    <row r="9" spans="1:8" ht="20.100000000000001" customHeight="1" thickBot="1" x14ac:dyDescent="0.3">
      <c r="A9" s="276" t="s">
        <v>275</v>
      </c>
      <c r="B9" s="277"/>
      <c r="C9" s="278"/>
      <c r="D9" s="521">
        <f>SUM(C10:C14)</f>
        <v>0</v>
      </c>
    </row>
    <row r="10" spans="1:8" ht="20.100000000000001" customHeight="1" x14ac:dyDescent="0.25">
      <c r="A10" s="163"/>
      <c r="B10" s="166" t="s">
        <v>276</v>
      </c>
      <c r="C10" s="337">
        <v>0</v>
      </c>
      <c r="D10" s="160"/>
    </row>
    <row r="11" spans="1:8" ht="33" customHeight="1" x14ac:dyDescent="0.25">
      <c r="A11" s="163"/>
      <c r="B11" s="166" t="s">
        <v>277</v>
      </c>
      <c r="C11" s="337">
        <v>0</v>
      </c>
      <c r="D11" s="160"/>
    </row>
    <row r="12" spans="1:8" ht="20.100000000000001" customHeight="1" x14ac:dyDescent="0.25">
      <c r="A12" s="165"/>
      <c r="B12" s="166" t="s">
        <v>278</v>
      </c>
      <c r="C12" s="337">
        <v>0</v>
      </c>
      <c r="D12" s="160"/>
    </row>
    <row r="13" spans="1:8" ht="20.100000000000001" customHeight="1" x14ac:dyDescent="0.25">
      <c r="A13" s="165"/>
      <c r="B13" s="166" t="s">
        <v>279</v>
      </c>
      <c r="C13" s="337">
        <v>0</v>
      </c>
      <c r="D13" s="160"/>
      <c r="H13" s="523"/>
    </row>
    <row r="14" spans="1:8" ht="24.75" customHeight="1" thickBot="1" x14ac:dyDescent="0.3">
      <c r="A14" s="279" t="s">
        <v>280</v>
      </c>
      <c r="B14" s="280"/>
      <c r="C14" s="338">
        <v>0</v>
      </c>
      <c r="D14" s="168"/>
      <c r="H14" s="524"/>
    </row>
    <row r="15" spans="1:8" ht="7.5" customHeight="1" x14ac:dyDescent="0.25">
      <c r="A15" s="165"/>
      <c r="B15" s="166"/>
      <c r="C15" s="268"/>
      <c r="D15" s="160"/>
    </row>
    <row r="16" spans="1:8" ht="20.100000000000001" customHeight="1" thickBot="1" x14ac:dyDescent="0.3">
      <c r="A16" s="273" t="s">
        <v>286</v>
      </c>
      <c r="B16" s="164"/>
      <c r="C16" s="268"/>
      <c r="D16" s="160"/>
    </row>
    <row r="17" spans="1:5" ht="20.100000000000001" customHeight="1" thickBot="1" x14ac:dyDescent="0.3">
      <c r="A17" s="276" t="s">
        <v>294</v>
      </c>
      <c r="B17" s="277"/>
      <c r="C17" s="278"/>
      <c r="D17" s="526">
        <f>SUM(C18:C21)</f>
        <v>0</v>
      </c>
    </row>
    <row r="18" spans="1:5" ht="20.100000000000001" customHeight="1" x14ac:dyDescent="0.25">
      <c r="A18" s="165"/>
      <c r="B18" s="166" t="s">
        <v>281</v>
      </c>
      <c r="C18" s="527">
        <v>0</v>
      </c>
      <c r="D18" s="160"/>
    </row>
    <row r="19" spans="1:5" ht="20.100000000000001" customHeight="1" x14ac:dyDescent="0.25">
      <c r="A19" s="165"/>
      <c r="B19" s="166" t="s">
        <v>282</v>
      </c>
      <c r="C19" s="527">
        <v>0</v>
      </c>
      <c r="D19" s="160"/>
    </row>
    <row r="20" spans="1:5" ht="20.100000000000001" customHeight="1" x14ac:dyDescent="0.25">
      <c r="A20" s="165"/>
      <c r="B20" s="166" t="s">
        <v>283</v>
      </c>
      <c r="C20" s="527">
        <v>0</v>
      </c>
      <c r="D20" s="160"/>
    </row>
    <row r="21" spans="1:5" ht="20.100000000000001" customHeight="1" x14ac:dyDescent="0.25">
      <c r="A21" s="161" t="s">
        <v>284</v>
      </c>
      <c r="B21" s="166"/>
      <c r="C21" s="527">
        <v>0</v>
      </c>
      <c r="D21" s="160"/>
    </row>
    <row r="22" spans="1:5" ht="20.100000000000001" customHeight="1" thickBot="1" x14ac:dyDescent="0.3">
      <c r="A22" s="165"/>
      <c r="B22" s="166"/>
      <c r="C22" s="160"/>
      <c r="D22" s="160"/>
    </row>
    <row r="23" spans="1:5" ht="26.25" customHeight="1" thickBot="1" x14ac:dyDescent="0.3">
      <c r="A23" s="281" t="s">
        <v>285</v>
      </c>
      <c r="B23" s="282"/>
      <c r="C23" s="283"/>
      <c r="D23" s="522">
        <f>D6+D9-D17</f>
        <v>7444872.7199999997</v>
      </c>
      <c r="E23" s="523"/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FF00"/>
    <pageSetUpPr fitToPage="1"/>
  </sheetPr>
  <dimension ref="A1:L19"/>
  <sheetViews>
    <sheetView topLeftCell="B1" workbookViewId="0">
      <selection activeCell="G10" sqref="G10"/>
    </sheetView>
  </sheetViews>
  <sheetFormatPr baseColWidth="10" defaultColWidth="11.42578125" defaultRowHeight="15" x14ac:dyDescent="0.25"/>
  <cols>
    <col min="1" max="1" width="6.140625" style="121" customWidth="1"/>
    <col min="2" max="2" width="39.5703125" style="121" bestFit="1" customWidth="1"/>
    <col min="3" max="9" width="13.7109375" style="121" customWidth="1"/>
    <col min="10" max="10" width="11.42578125" style="121"/>
    <col min="11" max="12" width="13.140625" style="121" bestFit="1" customWidth="1"/>
    <col min="13" max="16384" width="11.42578125" style="121"/>
  </cols>
  <sheetData>
    <row r="1" spans="1:12" s="155" customFormat="1" x14ac:dyDescent="0.25">
      <c r="A1" s="649" t="s">
        <v>170</v>
      </c>
      <c r="B1" s="649"/>
      <c r="C1" s="649"/>
      <c r="D1" s="649"/>
      <c r="E1" s="649"/>
      <c r="F1" s="649"/>
      <c r="G1" s="649"/>
      <c r="H1" s="649"/>
      <c r="I1" s="649"/>
    </row>
    <row r="2" spans="1:12" s="156" customFormat="1" ht="15.75" x14ac:dyDescent="0.25">
      <c r="A2" s="649" t="s">
        <v>158</v>
      </c>
      <c r="B2" s="649"/>
      <c r="C2" s="649"/>
      <c r="D2" s="649"/>
      <c r="E2" s="649"/>
      <c r="F2" s="649"/>
      <c r="G2" s="649"/>
      <c r="H2" s="649"/>
      <c r="I2" s="649"/>
    </row>
    <row r="3" spans="1:12" s="156" customFormat="1" ht="15.75" x14ac:dyDescent="0.25">
      <c r="A3" s="649" t="s">
        <v>372</v>
      </c>
      <c r="B3" s="649"/>
      <c r="C3" s="649"/>
      <c r="D3" s="649"/>
      <c r="E3" s="649"/>
      <c r="F3" s="649"/>
      <c r="G3" s="649"/>
      <c r="H3" s="649"/>
      <c r="I3" s="649"/>
    </row>
    <row r="4" spans="1:12" s="156" customFormat="1" ht="15.75" x14ac:dyDescent="0.25">
      <c r="A4" s="649" t="str">
        <f>'CPCA-II-08-A...CONCIL. INGRESOS'!A3:D3</f>
        <v>PROCURADURÍA AMBIENTAL DEL ESTADO DE SONORA</v>
      </c>
      <c r="B4" s="649"/>
      <c r="C4" s="649"/>
      <c r="D4" s="649"/>
      <c r="E4" s="649"/>
      <c r="F4" s="649"/>
      <c r="G4" s="649"/>
      <c r="H4" s="649"/>
      <c r="I4" s="649"/>
    </row>
    <row r="5" spans="1:12" s="156" customFormat="1" ht="15.75" x14ac:dyDescent="0.25">
      <c r="A5" s="649" t="s">
        <v>867</v>
      </c>
      <c r="B5" s="649"/>
      <c r="C5" s="649"/>
      <c r="D5" s="649"/>
      <c r="E5" s="649"/>
      <c r="F5" s="649"/>
      <c r="G5" s="649"/>
      <c r="H5" s="649"/>
      <c r="I5" s="649"/>
    </row>
    <row r="6" spans="1:12" s="157" customFormat="1" ht="15.75" thickBot="1" x14ac:dyDescent="0.3">
      <c r="A6" s="650" t="s">
        <v>121</v>
      </c>
      <c r="B6" s="650"/>
      <c r="C6" s="650"/>
      <c r="D6" s="650"/>
      <c r="E6" s="650"/>
      <c r="F6" s="650"/>
      <c r="G6" s="650"/>
      <c r="H6" s="650"/>
      <c r="I6" s="650"/>
    </row>
    <row r="7" spans="1:12" s="209" customFormat="1" ht="53.25" customHeight="1" x14ac:dyDescent="0.25">
      <c r="A7" s="674" t="s">
        <v>159</v>
      </c>
      <c r="B7" s="675"/>
      <c r="C7" s="173" t="s">
        <v>239</v>
      </c>
      <c r="D7" s="208" t="s">
        <v>160</v>
      </c>
      <c r="E7" s="518" t="s">
        <v>240</v>
      </c>
      <c r="F7" s="242" t="s">
        <v>353</v>
      </c>
      <c r="G7" s="242" t="s">
        <v>354</v>
      </c>
      <c r="H7" s="173" t="s">
        <v>367</v>
      </c>
      <c r="I7" s="518" t="s">
        <v>242</v>
      </c>
    </row>
    <row r="8" spans="1:12" s="210" customFormat="1" ht="13.5" thickBot="1" x14ac:dyDescent="0.3">
      <c r="A8" s="684" t="s">
        <v>161</v>
      </c>
      <c r="B8" s="685"/>
      <c r="C8" s="175" t="s">
        <v>214</v>
      </c>
      <c r="D8" s="174" t="s">
        <v>215</v>
      </c>
      <c r="E8" s="174" t="s">
        <v>162</v>
      </c>
      <c r="F8" s="243" t="s">
        <v>216</v>
      </c>
      <c r="G8" s="243" t="s">
        <v>217</v>
      </c>
      <c r="H8" s="174" t="s">
        <v>366</v>
      </c>
      <c r="I8" s="174" t="s">
        <v>368</v>
      </c>
    </row>
    <row r="9" spans="1:12" ht="30" customHeight="1" x14ac:dyDescent="0.25">
      <c r="A9" s="211">
        <v>1000</v>
      </c>
      <c r="B9" s="528" t="s">
        <v>22</v>
      </c>
      <c r="C9" s="531">
        <v>9586734.3200000003</v>
      </c>
      <c r="D9" s="531">
        <v>0</v>
      </c>
      <c r="E9" s="531">
        <f>C9+D9</f>
        <v>9586734.3200000003</v>
      </c>
      <c r="F9" s="531">
        <v>5277701.33</v>
      </c>
      <c r="G9" s="531">
        <f>4256099.93+3238.56</f>
        <v>4259338.4899999993</v>
      </c>
      <c r="H9" s="531">
        <f>E9-F9</f>
        <v>4309032.99</v>
      </c>
      <c r="I9" s="573">
        <f>F9/E9</f>
        <v>0.55052128846311865</v>
      </c>
      <c r="K9" s="569"/>
      <c r="L9" s="569"/>
    </row>
    <row r="10" spans="1:12" ht="30" customHeight="1" x14ac:dyDescent="0.25">
      <c r="A10" s="211">
        <v>2000</v>
      </c>
      <c r="B10" s="528" t="s">
        <v>23</v>
      </c>
      <c r="C10" s="530">
        <v>1659803.7999999998</v>
      </c>
      <c r="D10" s="530">
        <v>0</v>
      </c>
      <c r="E10" s="530">
        <f t="shared" ref="E10:E17" si="0">C10+D10</f>
        <v>1659803.7999999998</v>
      </c>
      <c r="F10" s="530">
        <f>379594.64+5115.6</f>
        <v>384710.24</v>
      </c>
      <c r="G10" s="530">
        <v>384710.24</v>
      </c>
      <c r="H10" s="531">
        <f>E10-F10</f>
        <v>1275093.5599999998</v>
      </c>
      <c r="I10" s="573">
        <f t="shared" ref="I10:I11" si="1">F10/E10</f>
        <v>0.23178055141216089</v>
      </c>
      <c r="K10" s="569"/>
      <c r="L10" s="569"/>
    </row>
    <row r="11" spans="1:12" ht="30" customHeight="1" x14ac:dyDescent="0.25">
      <c r="A11" s="211">
        <v>3000</v>
      </c>
      <c r="B11" s="528" t="s">
        <v>24</v>
      </c>
      <c r="C11" s="530">
        <f>6223767.88-29358.44</f>
        <v>6194409.4399999995</v>
      </c>
      <c r="D11" s="530">
        <v>0</v>
      </c>
      <c r="E11" s="530">
        <f t="shared" si="0"/>
        <v>6194409.4399999995</v>
      </c>
      <c r="F11" s="530">
        <v>924774.12</v>
      </c>
      <c r="G11" s="530">
        <v>924774.12</v>
      </c>
      <c r="H11" s="531">
        <f>E11-F11</f>
        <v>5269635.3199999994</v>
      </c>
      <c r="I11" s="573">
        <f t="shared" si="1"/>
        <v>0.14929173296623416</v>
      </c>
    </row>
    <row r="12" spans="1:12" ht="30" customHeight="1" x14ac:dyDescent="0.25">
      <c r="A12" s="211">
        <v>4000</v>
      </c>
      <c r="B12" s="528" t="s">
        <v>163</v>
      </c>
      <c r="C12" s="530">
        <v>0</v>
      </c>
      <c r="D12" s="530">
        <v>0</v>
      </c>
      <c r="E12" s="530">
        <f t="shared" si="0"/>
        <v>0</v>
      </c>
      <c r="F12" s="530"/>
      <c r="G12" s="530"/>
      <c r="H12" s="531">
        <f t="shared" ref="H12" si="2">E12-F12</f>
        <v>0</v>
      </c>
      <c r="I12" s="535">
        <v>0</v>
      </c>
    </row>
    <row r="13" spans="1:12" ht="30" customHeight="1" x14ac:dyDescent="0.25">
      <c r="A13" s="211">
        <v>5000</v>
      </c>
      <c r="B13" s="528" t="s">
        <v>164</v>
      </c>
      <c r="C13" s="530">
        <v>29358.44</v>
      </c>
      <c r="D13" s="530">
        <v>0</v>
      </c>
      <c r="E13" s="530">
        <f t="shared" si="0"/>
        <v>29358.44</v>
      </c>
      <c r="F13" s="530">
        <v>96754.44</v>
      </c>
      <c r="G13" s="530">
        <v>96754.44</v>
      </c>
      <c r="H13" s="531">
        <f>E13-F13</f>
        <v>-67396</v>
      </c>
      <c r="I13" s="535">
        <v>0</v>
      </c>
    </row>
    <row r="14" spans="1:12" ht="30" customHeight="1" x14ac:dyDescent="0.25">
      <c r="A14" s="211">
        <v>6000</v>
      </c>
      <c r="B14" s="528" t="s">
        <v>51</v>
      </c>
      <c r="C14" s="530">
        <v>0</v>
      </c>
      <c r="D14" s="530">
        <v>0</v>
      </c>
      <c r="E14" s="530">
        <f t="shared" si="0"/>
        <v>0</v>
      </c>
      <c r="F14" s="530">
        <v>0</v>
      </c>
      <c r="G14" s="530">
        <v>0</v>
      </c>
      <c r="H14" s="531">
        <f t="shared" ref="H14:H17" si="3">E14-F14</f>
        <v>0</v>
      </c>
      <c r="I14" s="535">
        <v>0</v>
      </c>
    </row>
    <row r="15" spans="1:12" ht="30" customHeight="1" x14ac:dyDescent="0.25">
      <c r="A15" s="211">
        <v>7000</v>
      </c>
      <c r="B15" s="528" t="s">
        <v>165</v>
      </c>
      <c r="C15" s="530">
        <v>0</v>
      </c>
      <c r="D15" s="530">
        <v>0</v>
      </c>
      <c r="E15" s="530">
        <f t="shared" si="0"/>
        <v>0</v>
      </c>
      <c r="F15" s="530">
        <v>0</v>
      </c>
      <c r="G15" s="530">
        <v>0</v>
      </c>
      <c r="H15" s="531">
        <f t="shared" si="3"/>
        <v>0</v>
      </c>
      <c r="I15" s="571">
        <v>0</v>
      </c>
    </row>
    <row r="16" spans="1:12" ht="30" customHeight="1" x14ac:dyDescent="0.25">
      <c r="A16" s="211">
        <v>8000</v>
      </c>
      <c r="B16" s="528" t="s">
        <v>11</v>
      </c>
      <c r="C16" s="530">
        <v>0</v>
      </c>
      <c r="D16" s="530">
        <v>0</v>
      </c>
      <c r="E16" s="530">
        <f t="shared" si="0"/>
        <v>0</v>
      </c>
      <c r="F16" s="530">
        <v>0</v>
      </c>
      <c r="G16" s="530">
        <v>0</v>
      </c>
      <c r="H16" s="531">
        <f t="shared" si="3"/>
        <v>0</v>
      </c>
      <c r="I16" s="571">
        <v>0</v>
      </c>
    </row>
    <row r="17" spans="1:9" ht="30" customHeight="1" thickBot="1" x14ac:dyDescent="0.3">
      <c r="A17" s="212">
        <v>9000</v>
      </c>
      <c r="B17" s="529" t="s">
        <v>166</v>
      </c>
      <c r="C17" s="532">
        <v>0</v>
      </c>
      <c r="D17" s="532">
        <v>0</v>
      </c>
      <c r="E17" s="532">
        <f t="shared" si="0"/>
        <v>0</v>
      </c>
      <c r="F17" s="532">
        <v>0</v>
      </c>
      <c r="G17" s="532">
        <v>0</v>
      </c>
      <c r="H17" s="531">
        <f t="shared" si="3"/>
        <v>0</v>
      </c>
      <c r="I17" s="572">
        <v>0</v>
      </c>
    </row>
    <row r="18" spans="1:9" ht="30" customHeight="1" thickBot="1" x14ac:dyDescent="0.3">
      <c r="A18" s="206"/>
      <c r="B18" s="207" t="s">
        <v>167</v>
      </c>
      <c r="C18" s="533">
        <f>SUM(C9:C17)</f>
        <v>17470306.000000004</v>
      </c>
      <c r="D18" s="534">
        <f t="shared" ref="D18:I18" si="4">SUM(D9:D17)</f>
        <v>0</v>
      </c>
      <c r="E18" s="534">
        <f t="shared" si="4"/>
        <v>17470306.000000004</v>
      </c>
      <c r="F18" s="534">
        <f t="shared" si="4"/>
        <v>6683940.1300000008</v>
      </c>
      <c r="G18" s="534">
        <f>SUM(G9:G17)</f>
        <v>5665577.29</v>
      </c>
      <c r="H18" s="533">
        <f t="shared" si="4"/>
        <v>10786365.869999999</v>
      </c>
      <c r="I18" s="570">
        <f t="shared" si="4"/>
        <v>0.93159357284151367</v>
      </c>
    </row>
    <row r="19" spans="1:9" x14ac:dyDescent="0.25">
      <c r="G19" s="569"/>
    </row>
  </sheetData>
  <mergeCells count="8">
    <mergeCell ref="A1:I1"/>
    <mergeCell ref="A6:I6"/>
    <mergeCell ref="A3:I3"/>
    <mergeCell ref="A8:B8"/>
    <mergeCell ref="A4:I4"/>
    <mergeCell ref="A2:I2"/>
    <mergeCell ref="A5:I5"/>
    <mergeCell ref="A7:B7"/>
  </mergeCells>
  <pageMargins left="0.27559055118110237" right="0.27559055118110237" top="0.74803149606299213" bottom="0.74803149606299213" header="0.31496062992125984" footer="0.31496062992125984"/>
  <pageSetup scale="9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00"/>
    <pageSetUpPr fitToPage="1"/>
  </sheetPr>
  <dimension ref="A1:L301"/>
  <sheetViews>
    <sheetView zoomScale="112" zoomScaleNormal="112" workbookViewId="0">
      <pane ySplit="9" topLeftCell="A289" activePane="bottomLeft" state="frozen"/>
      <selection pane="bottomLeft" activeCell="F299" sqref="F299"/>
    </sheetView>
  </sheetViews>
  <sheetFormatPr baseColWidth="10" defaultColWidth="11.42578125" defaultRowHeight="15" x14ac:dyDescent="0.25"/>
  <cols>
    <col min="1" max="1" width="9" style="213" customWidth="1"/>
    <col min="2" max="2" width="41.140625" style="121" customWidth="1"/>
    <col min="3" max="4" width="13.7109375" style="121" customWidth="1"/>
    <col min="5" max="5" width="13.7109375" style="558" customWidth="1"/>
    <col min="6" max="7" width="13.7109375" style="576" customWidth="1"/>
    <col min="8" max="9" width="13.7109375" style="558" customWidth="1"/>
    <col min="11" max="12" width="13.140625" bestFit="1" customWidth="1"/>
  </cols>
  <sheetData>
    <row r="1" spans="1:12" s="155" customFormat="1" x14ac:dyDescent="0.25">
      <c r="A1" s="649" t="s">
        <v>170</v>
      </c>
      <c r="B1" s="649"/>
      <c r="C1" s="649"/>
      <c r="D1" s="649"/>
      <c r="E1" s="649"/>
      <c r="F1" s="649"/>
      <c r="G1" s="649"/>
      <c r="H1" s="649"/>
      <c r="I1" s="649"/>
    </row>
    <row r="2" spans="1:12" s="156" customFormat="1" ht="15.75" x14ac:dyDescent="0.25">
      <c r="A2" s="649" t="s">
        <v>158</v>
      </c>
      <c r="B2" s="649"/>
      <c r="C2" s="649"/>
      <c r="D2" s="649"/>
      <c r="E2" s="649"/>
      <c r="F2" s="649"/>
      <c r="G2" s="649"/>
      <c r="H2" s="649"/>
      <c r="I2" s="649"/>
    </row>
    <row r="3" spans="1:12" s="156" customFormat="1" ht="15.75" x14ac:dyDescent="0.25">
      <c r="A3" s="649" t="s">
        <v>172</v>
      </c>
      <c r="B3" s="649"/>
      <c r="C3" s="649"/>
      <c r="D3" s="649"/>
      <c r="E3" s="649"/>
      <c r="F3" s="649"/>
      <c r="G3" s="649"/>
      <c r="H3" s="649"/>
      <c r="I3" s="649"/>
    </row>
    <row r="4" spans="1:12" s="156" customFormat="1" ht="15.75" x14ac:dyDescent="0.25">
      <c r="A4" s="649" t="str">
        <f>'CPCA-II-09'!A4:I4</f>
        <v>PROCURADURÍA AMBIENTAL DEL ESTADO DE SONORA</v>
      </c>
      <c r="B4" s="649"/>
      <c r="C4" s="649"/>
      <c r="D4" s="649"/>
      <c r="E4" s="649"/>
      <c r="F4" s="649"/>
      <c r="G4" s="649"/>
      <c r="H4" s="649"/>
      <c r="I4" s="649"/>
    </row>
    <row r="5" spans="1:12" s="156" customFormat="1" ht="15.75" x14ac:dyDescent="0.25">
      <c r="A5" s="649" t="s">
        <v>868</v>
      </c>
      <c r="B5" s="649"/>
      <c r="C5" s="649"/>
      <c r="D5" s="649"/>
      <c r="E5" s="649"/>
      <c r="F5" s="649"/>
      <c r="G5" s="649"/>
      <c r="H5" s="649"/>
      <c r="I5" s="649"/>
    </row>
    <row r="6" spans="1:12" s="157" customFormat="1" ht="15.75" thickBot="1" x14ac:dyDescent="0.3">
      <c r="A6" s="650" t="s">
        <v>121</v>
      </c>
      <c r="B6" s="650"/>
      <c r="C6" s="650"/>
      <c r="D6" s="650"/>
      <c r="E6" s="650"/>
      <c r="F6" s="650"/>
      <c r="G6" s="650"/>
      <c r="H6" s="650"/>
      <c r="I6" s="650"/>
    </row>
    <row r="7" spans="1:12" ht="38.25" x14ac:dyDescent="0.25">
      <c r="A7" s="674" t="s">
        <v>159</v>
      </c>
      <c r="B7" s="675"/>
      <c r="C7" s="173" t="s">
        <v>239</v>
      </c>
      <c r="D7" s="208" t="s">
        <v>160</v>
      </c>
      <c r="E7" s="518" t="s">
        <v>240</v>
      </c>
      <c r="F7" s="242" t="s">
        <v>353</v>
      </c>
      <c r="G7" s="242" t="s">
        <v>354</v>
      </c>
      <c r="H7" s="173" t="s">
        <v>367</v>
      </c>
      <c r="I7" s="518" t="s">
        <v>242</v>
      </c>
      <c r="L7" s="567"/>
    </row>
    <row r="8" spans="1:12" ht="18" customHeight="1" thickBot="1" x14ac:dyDescent="0.3">
      <c r="A8" s="684" t="s">
        <v>191</v>
      </c>
      <c r="B8" s="685"/>
      <c r="C8" s="175" t="s">
        <v>214</v>
      </c>
      <c r="D8" s="174" t="s">
        <v>215</v>
      </c>
      <c r="E8" s="174" t="s">
        <v>162</v>
      </c>
      <c r="F8" s="243" t="s">
        <v>216</v>
      </c>
      <c r="G8" s="243" t="s">
        <v>217</v>
      </c>
      <c r="H8" s="174" t="s">
        <v>366</v>
      </c>
      <c r="I8" s="174" t="s">
        <v>368</v>
      </c>
    </row>
    <row r="9" spans="1:12" ht="6" customHeight="1" thickBot="1" x14ac:dyDescent="0.3">
      <c r="A9" s="537"/>
      <c r="B9" s="537"/>
      <c r="C9" s="577"/>
      <c r="D9" s="577"/>
      <c r="E9" s="577"/>
      <c r="F9" s="578"/>
      <c r="G9" s="578"/>
      <c r="H9" s="577"/>
      <c r="I9" s="577"/>
    </row>
    <row r="10" spans="1:12" ht="20.100000000000001" customHeight="1" x14ac:dyDescent="0.25">
      <c r="A10" s="541">
        <v>1000</v>
      </c>
      <c r="B10" s="542" t="s">
        <v>173</v>
      </c>
      <c r="C10" s="540">
        <f>C11+C19+C22+C32+C49+C58</f>
        <v>9586734.3200000003</v>
      </c>
      <c r="D10" s="540">
        <f t="shared" ref="D10:E10" si="0">D11+D19+D22+D32+D49+D58</f>
        <v>0</v>
      </c>
      <c r="E10" s="540">
        <f t="shared" si="0"/>
        <v>9586734.3200000003</v>
      </c>
      <c r="F10" s="540">
        <f t="shared" ref="F10:G10" si="1">F11+F19+F22+F32+F49+F58</f>
        <v>5277701.33</v>
      </c>
      <c r="G10" s="540">
        <f t="shared" si="1"/>
        <v>4256099.93</v>
      </c>
      <c r="H10" s="540">
        <f>H11+H19+H22+H32+H49+H58</f>
        <v>4309032.9899999993</v>
      </c>
      <c r="I10" s="539">
        <f>F10/E10</f>
        <v>0.55052128846311865</v>
      </c>
      <c r="K10" s="580" t="s">
        <v>171</v>
      </c>
    </row>
    <row r="11" spans="1:12" ht="20.100000000000001" customHeight="1" x14ac:dyDescent="0.25">
      <c r="A11" s="543">
        <v>1100</v>
      </c>
      <c r="B11" s="544" t="s">
        <v>174</v>
      </c>
      <c r="C11" s="562">
        <f>C12</f>
        <v>6603923.9299999997</v>
      </c>
      <c r="D11" s="562">
        <f t="shared" ref="D11:E11" si="2">D12</f>
        <v>0</v>
      </c>
      <c r="E11" s="562">
        <f t="shared" si="2"/>
        <v>6603923.9299999997</v>
      </c>
      <c r="F11" s="574">
        <f t="shared" ref="F11:H11" si="3">F12</f>
        <v>3545435.32</v>
      </c>
      <c r="G11" s="574">
        <f t="shared" si="3"/>
        <v>3545435.32</v>
      </c>
      <c r="H11" s="562">
        <f t="shared" si="3"/>
        <v>3058488.6099999994</v>
      </c>
      <c r="I11" s="561">
        <f t="shared" ref="I11:I74" si="4">F11/E11</f>
        <v>0.53686798297205707</v>
      </c>
    </row>
    <row r="12" spans="1:12" ht="20.100000000000001" customHeight="1" x14ac:dyDescent="0.25">
      <c r="A12" s="545">
        <v>113</v>
      </c>
      <c r="B12" s="546" t="s">
        <v>175</v>
      </c>
      <c r="C12" s="563">
        <f>C13+C14+C15+C16+C17+C18</f>
        <v>6603923.9299999997</v>
      </c>
      <c r="D12" s="563">
        <f t="shared" ref="D12:H12" si="5">D13+D14+D15+D16+D17+D18</f>
        <v>0</v>
      </c>
      <c r="E12" s="563">
        <f t="shared" si="5"/>
        <v>6603923.9299999997</v>
      </c>
      <c r="F12" s="563">
        <f t="shared" si="5"/>
        <v>3545435.32</v>
      </c>
      <c r="G12" s="563">
        <f t="shared" si="5"/>
        <v>3545435.32</v>
      </c>
      <c r="H12" s="563">
        <f t="shared" si="5"/>
        <v>3058488.6099999994</v>
      </c>
      <c r="I12" s="559">
        <f t="shared" si="4"/>
        <v>0.53686798297205707</v>
      </c>
    </row>
    <row r="13" spans="1:12" ht="20.100000000000001" customHeight="1" x14ac:dyDescent="0.25">
      <c r="A13" s="547">
        <v>11301</v>
      </c>
      <c r="B13" s="548" t="s">
        <v>176</v>
      </c>
      <c r="C13" s="564">
        <v>1484999.16</v>
      </c>
      <c r="D13" s="565"/>
      <c r="E13" s="556">
        <f t="shared" ref="E13:E61" si="6">C13+D13</f>
        <v>1484999.16</v>
      </c>
      <c r="F13" s="575">
        <v>810245.75</v>
      </c>
      <c r="G13" s="575">
        <v>810245.75</v>
      </c>
      <c r="H13" s="556">
        <f t="shared" ref="H13:H61" si="7">E13-F13</f>
        <v>674753.40999999992</v>
      </c>
      <c r="I13" s="559">
        <f t="shared" si="4"/>
        <v>0.54562034230376266</v>
      </c>
    </row>
    <row r="14" spans="1:12" ht="20.100000000000001" customHeight="1" x14ac:dyDescent="0.25">
      <c r="A14" s="547">
        <v>11303</v>
      </c>
      <c r="B14" s="548" t="s">
        <v>653</v>
      </c>
      <c r="C14" s="563">
        <f>1106313.46-190217.02</f>
        <v>916096.44</v>
      </c>
      <c r="D14" s="536"/>
      <c r="E14" s="556">
        <f t="shared" si="6"/>
        <v>916096.44</v>
      </c>
      <c r="F14" s="538">
        <v>899030.53</v>
      </c>
      <c r="G14" s="538">
        <v>899030.53</v>
      </c>
      <c r="H14" s="556">
        <f t="shared" si="7"/>
        <v>17065.909999999916</v>
      </c>
      <c r="I14" s="559">
        <f t="shared" si="4"/>
        <v>0.98137105521335732</v>
      </c>
    </row>
    <row r="15" spans="1:12" ht="20.100000000000001" customHeight="1" x14ac:dyDescent="0.25">
      <c r="A15" s="547">
        <v>11306</v>
      </c>
      <c r="B15" s="548" t="s">
        <v>177</v>
      </c>
      <c r="C15" s="563">
        <f>3596176.92-300000</f>
        <v>3296176.92</v>
      </c>
      <c r="D15" s="536"/>
      <c r="E15" s="556">
        <f t="shared" si="6"/>
        <v>3296176.92</v>
      </c>
      <c r="F15" s="538">
        <v>1439870.52</v>
      </c>
      <c r="G15" s="538">
        <v>1439870.52</v>
      </c>
      <c r="H15" s="556">
        <f t="shared" si="7"/>
        <v>1856306.4</v>
      </c>
      <c r="I15" s="559">
        <f t="shared" si="4"/>
        <v>0.43683047207308279</v>
      </c>
    </row>
    <row r="16" spans="1:12" ht="20.100000000000001" customHeight="1" x14ac:dyDescent="0.25">
      <c r="A16" s="547">
        <v>11307</v>
      </c>
      <c r="B16" s="548" t="s">
        <v>178</v>
      </c>
      <c r="C16" s="563">
        <v>543990.82999999996</v>
      </c>
      <c r="D16" s="536"/>
      <c r="E16" s="556">
        <f t="shared" si="6"/>
        <v>543990.82999999996</v>
      </c>
      <c r="F16" s="538">
        <v>237773.22</v>
      </c>
      <c r="G16" s="538">
        <v>237773.22</v>
      </c>
      <c r="H16" s="556">
        <f t="shared" si="7"/>
        <v>306217.61</v>
      </c>
      <c r="I16" s="559">
        <f t="shared" si="4"/>
        <v>0.43709049286731544</v>
      </c>
    </row>
    <row r="17" spans="1:9" ht="20.100000000000001" customHeight="1" x14ac:dyDescent="0.25">
      <c r="A17" s="547">
        <v>11309</v>
      </c>
      <c r="B17" s="548" t="s">
        <v>179</v>
      </c>
      <c r="C17" s="563">
        <v>0</v>
      </c>
      <c r="D17" s="536"/>
      <c r="E17" s="556">
        <f t="shared" si="6"/>
        <v>0</v>
      </c>
      <c r="F17" s="538"/>
      <c r="G17" s="538"/>
      <c r="H17" s="556">
        <f t="shared" si="7"/>
        <v>0</v>
      </c>
      <c r="I17" s="559">
        <v>0</v>
      </c>
    </row>
    <row r="18" spans="1:9" ht="20.100000000000001" customHeight="1" x14ac:dyDescent="0.25">
      <c r="A18" s="547">
        <v>11310</v>
      </c>
      <c r="B18" s="548" t="s">
        <v>654</v>
      </c>
      <c r="C18" s="563">
        <v>362660.58</v>
      </c>
      <c r="D18" s="536"/>
      <c r="E18" s="556">
        <f t="shared" si="6"/>
        <v>362660.58</v>
      </c>
      <c r="F18" s="538">
        <v>158515.29999999999</v>
      </c>
      <c r="G18" s="538">
        <v>158515.29999999999</v>
      </c>
      <c r="H18" s="556">
        <f t="shared" si="7"/>
        <v>204145.28000000003</v>
      </c>
      <c r="I18" s="559">
        <f t="shared" si="4"/>
        <v>0.43708996439590975</v>
      </c>
    </row>
    <row r="19" spans="1:9" ht="20.100000000000001" customHeight="1" x14ac:dyDescent="0.25">
      <c r="A19" s="543">
        <v>1200</v>
      </c>
      <c r="B19" s="544" t="s">
        <v>655</v>
      </c>
      <c r="C19" s="562">
        <f>C20</f>
        <v>72752.95</v>
      </c>
      <c r="D19" s="562">
        <f t="shared" ref="D19:H20" si="8">D20</f>
        <v>0</v>
      </c>
      <c r="E19" s="562">
        <f t="shared" si="8"/>
        <v>72752.95</v>
      </c>
      <c r="F19" s="574">
        <f t="shared" si="8"/>
        <v>37964.879999999997</v>
      </c>
      <c r="G19" s="574">
        <f t="shared" si="8"/>
        <v>18982.439999999999</v>
      </c>
      <c r="H19" s="562">
        <f t="shared" si="8"/>
        <v>34788.07</v>
      </c>
      <c r="I19" s="561">
        <f t="shared" si="4"/>
        <v>0.52183286038573007</v>
      </c>
    </row>
    <row r="20" spans="1:9" ht="20.100000000000001" customHeight="1" x14ac:dyDescent="0.25">
      <c r="A20" s="545">
        <v>122</v>
      </c>
      <c r="B20" s="546" t="s">
        <v>180</v>
      </c>
      <c r="C20" s="563">
        <f>C21</f>
        <v>72752.95</v>
      </c>
      <c r="D20" s="563">
        <f t="shared" si="8"/>
        <v>0</v>
      </c>
      <c r="E20" s="563">
        <f t="shared" si="8"/>
        <v>72752.95</v>
      </c>
      <c r="F20" s="574">
        <f t="shared" si="8"/>
        <v>37964.879999999997</v>
      </c>
      <c r="G20" s="574">
        <f t="shared" si="8"/>
        <v>18982.439999999999</v>
      </c>
      <c r="H20" s="563">
        <f t="shared" si="8"/>
        <v>34788.07</v>
      </c>
      <c r="I20" s="559">
        <f t="shared" si="4"/>
        <v>0.52183286038573007</v>
      </c>
    </row>
    <row r="21" spans="1:9" ht="20.100000000000001" customHeight="1" x14ac:dyDescent="0.25">
      <c r="A21" s="547">
        <v>12201</v>
      </c>
      <c r="B21" s="548" t="s">
        <v>180</v>
      </c>
      <c r="C21" s="563">
        <v>72752.95</v>
      </c>
      <c r="D21" s="536"/>
      <c r="E21" s="556">
        <f t="shared" si="6"/>
        <v>72752.95</v>
      </c>
      <c r="F21" s="538">
        <v>37964.879999999997</v>
      </c>
      <c r="G21" s="538">
        <v>18982.439999999999</v>
      </c>
      <c r="H21" s="556">
        <f t="shared" si="7"/>
        <v>34788.07</v>
      </c>
      <c r="I21" s="559">
        <f t="shared" si="4"/>
        <v>0.52183286038573007</v>
      </c>
    </row>
    <row r="22" spans="1:9" ht="20.100000000000001" customHeight="1" x14ac:dyDescent="0.25">
      <c r="A22" s="543">
        <v>1300</v>
      </c>
      <c r="B22" s="544" t="s">
        <v>181</v>
      </c>
      <c r="C22" s="562">
        <f>C23+C25+C30</f>
        <v>57392.800000000003</v>
      </c>
      <c r="D22" s="562">
        <f t="shared" ref="D22:H22" si="9">D23+D25+D30</f>
        <v>0</v>
      </c>
      <c r="E22" s="562">
        <f>E23+E25+E30</f>
        <v>57392.800000000003</v>
      </c>
      <c r="F22" s="562">
        <f t="shared" si="9"/>
        <v>0</v>
      </c>
      <c r="G22" s="562">
        <f t="shared" si="9"/>
        <v>0</v>
      </c>
      <c r="H22" s="562">
        <f t="shared" si="9"/>
        <v>57392.800000000003</v>
      </c>
      <c r="I22" s="561">
        <f t="shared" si="4"/>
        <v>0</v>
      </c>
    </row>
    <row r="23" spans="1:9" ht="20.100000000000001" customHeight="1" x14ac:dyDescent="0.25">
      <c r="A23" s="545">
        <v>131</v>
      </c>
      <c r="B23" s="546" t="s">
        <v>182</v>
      </c>
      <c r="C23" s="563">
        <f>C24</f>
        <v>0</v>
      </c>
      <c r="D23" s="563">
        <f t="shared" ref="D23:H23" si="10">D24</f>
        <v>0</v>
      </c>
      <c r="E23" s="563">
        <f t="shared" si="10"/>
        <v>0</v>
      </c>
      <c r="F23" s="574">
        <f t="shared" si="10"/>
        <v>0</v>
      </c>
      <c r="G23" s="574">
        <f t="shared" si="10"/>
        <v>0</v>
      </c>
      <c r="H23" s="563">
        <f t="shared" si="10"/>
        <v>0</v>
      </c>
      <c r="I23" s="559">
        <v>0</v>
      </c>
    </row>
    <row r="24" spans="1:9" ht="22.5" x14ac:dyDescent="0.25">
      <c r="A24" s="547">
        <v>13101</v>
      </c>
      <c r="B24" s="548" t="s">
        <v>183</v>
      </c>
      <c r="C24" s="563"/>
      <c r="D24" s="563"/>
      <c r="E24" s="563"/>
      <c r="F24" s="574"/>
      <c r="G24" s="574"/>
      <c r="H24" s="563"/>
      <c r="I24" s="559">
        <v>0</v>
      </c>
    </row>
    <row r="25" spans="1:9" ht="27" customHeight="1" x14ac:dyDescent="0.25">
      <c r="A25" s="545">
        <v>132</v>
      </c>
      <c r="B25" s="546" t="s">
        <v>184</v>
      </c>
      <c r="C25" s="563">
        <f>C26+C27+C28+C29</f>
        <v>57392.800000000003</v>
      </c>
      <c r="D25" s="563">
        <f t="shared" ref="D25:H25" si="11">D26+D27+D28+D29</f>
        <v>0</v>
      </c>
      <c r="E25" s="563">
        <f t="shared" si="11"/>
        <v>57392.800000000003</v>
      </c>
      <c r="F25" s="574">
        <f t="shared" si="11"/>
        <v>0</v>
      </c>
      <c r="G25" s="574">
        <f t="shared" si="11"/>
        <v>0</v>
      </c>
      <c r="H25" s="563">
        <f t="shared" si="11"/>
        <v>57392.800000000003</v>
      </c>
      <c r="I25" s="559">
        <f t="shared" si="4"/>
        <v>0</v>
      </c>
    </row>
    <row r="26" spans="1:9" ht="20.100000000000001" customHeight="1" x14ac:dyDescent="0.25">
      <c r="A26" s="547">
        <v>13201</v>
      </c>
      <c r="B26" s="548" t="s">
        <v>185</v>
      </c>
      <c r="C26" s="563">
        <v>19130.8</v>
      </c>
      <c r="D26" s="563"/>
      <c r="E26" s="563">
        <v>19130.8</v>
      </c>
      <c r="F26" s="574"/>
      <c r="G26" s="574"/>
      <c r="H26" s="563">
        <f>+E26-F26</f>
        <v>19130.8</v>
      </c>
      <c r="I26" s="559">
        <f t="shared" si="4"/>
        <v>0</v>
      </c>
    </row>
    <row r="27" spans="1:9" ht="20.100000000000001" customHeight="1" x14ac:dyDescent="0.25">
      <c r="A27" s="547">
        <v>13202</v>
      </c>
      <c r="B27" s="548" t="s">
        <v>186</v>
      </c>
      <c r="C27" s="563">
        <v>38262</v>
      </c>
      <c r="D27" s="563"/>
      <c r="E27" s="563">
        <v>38262</v>
      </c>
      <c r="F27" s="574"/>
      <c r="G27" s="574"/>
      <c r="H27" s="563">
        <f>+E27-F27</f>
        <v>38262</v>
      </c>
      <c r="I27" s="559">
        <f t="shared" si="4"/>
        <v>0</v>
      </c>
    </row>
    <row r="28" spans="1:9" ht="20.100000000000001" customHeight="1" x14ac:dyDescent="0.25">
      <c r="A28" s="547">
        <v>13203</v>
      </c>
      <c r="B28" s="548" t="s">
        <v>187</v>
      </c>
      <c r="C28" s="563"/>
      <c r="D28" s="563"/>
      <c r="E28" s="563"/>
      <c r="F28" s="574"/>
      <c r="G28" s="574"/>
      <c r="H28" s="563"/>
      <c r="I28" s="559">
        <v>0</v>
      </c>
    </row>
    <row r="29" spans="1:9" ht="20.100000000000001" customHeight="1" x14ac:dyDescent="0.25">
      <c r="A29" s="547">
        <v>13204</v>
      </c>
      <c r="B29" s="548" t="s">
        <v>188</v>
      </c>
      <c r="C29" s="563"/>
      <c r="D29" s="563"/>
      <c r="E29" s="563"/>
      <c r="F29" s="574"/>
      <c r="G29" s="574"/>
      <c r="H29" s="563"/>
      <c r="I29" s="559">
        <v>0</v>
      </c>
    </row>
    <row r="30" spans="1:9" ht="20.100000000000001" customHeight="1" x14ac:dyDescent="0.25">
      <c r="A30" s="545">
        <v>134</v>
      </c>
      <c r="B30" s="546" t="s">
        <v>189</v>
      </c>
      <c r="C30" s="563">
        <f>C31</f>
        <v>0</v>
      </c>
      <c r="D30" s="563">
        <f t="shared" ref="D30:H30" si="12">D31</f>
        <v>0</v>
      </c>
      <c r="E30" s="563">
        <f t="shared" si="12"/>
        <v>0</v>
      </c>
      <c r="F30" s="574">
        <f t="shared" si="12"/>
        <v>0</v>
      </c>
      <c r="G30" s="574">
        <f t="shared" si="12"/>
        <v>0</v>
      </c>
      <c r="H30" s="563">
        <f t="shared" si="12"/>
        <v>0</v>
      </c>
      <c r="I30" s="559">
        <v>0</v>
      </c>
    </row>
    <row r="31" spans="1:9" ht="20.100000000000001" customHeight="1" x14ac:dyDescent="0.25">
      <c r="A31" s="547">
        <v>13403</v>
      </c>
      <c r="B31" s="548" t="s">
        <v>190</v>
      </c>
      <c r="C31" s="563"/>
      <c r="D31" s="563"/>
      <c r="E31" s="563"/>
      <c r="F31" s="574"/>
      <c r="G31" s="574"/>
      <c r="H31" s="563"/>
      <c r="I31" s="559">
        <v>0</v>
      </c>
    </row>
    <row r="32" spans="1:9" s="294" customFormat="1" ht="20.100000000000001" customHeight="1" x14ac:dyDescent="0.25">
      <c r="A32" s="543">
        <v>1400</v>
      </c>
      <c r="B32" s="544" t="s">
        <v>656</v>
      </c>
      <c r="C32" s="562">
        <f>C33+C41+C43+C45</f>
        <v>2330434.5300000003</v>
      </c>
      <c r="D32" s="562">
        <f t="shared" ref="D32:G32" si="13">D33+D41+D43+D45</f>
        <v>0</v>
      </c>
      <c r="E32" s="562">
        <f t="shared" si="13"/>
        <v>2330434.5300000003</v>
      </c>
      <c r="F32" s="562">
        <f t="shared" si="13"/>
        <v>1404064.8900000001</v>
      </c>
      <c r="G32" s="562">
        <f t="shared" si="13"/>
        <v>571163.9</v>
      </c>
      <c r="H32" s="562">
        <f t="shared" ref="H32" si="14">H33+H41+H43+H45</f>
        <v>926369.6399999999</v>
      </c>
      <c r="I32" s="561">
        <f>F32/E32</f>
        <v>0.60249059646399938</v>
      </c>
    </row>
    <row r="33" spans="1:9" s="294" customFormat="1" ht="20.100000000000001" customHeight="1" x14ac:dyDescent="0.25">
      <c r="A33" s="545">
        <v>141</v>
      </c>
      <c r="B33" s="546" t="s">
        <v>657</v>
      </c>
      <c r="C33" s="563">
        <f>C34+C35+C36+C37+C38+C39+C40</f>
        <v>1546010.37</v>
      </c>
      <c r="D33" s="563">
        <f t="shared" ref="D33:H33" si="15">D34+D35+D36+D37+D38+D39+D40</f>
        <v>0</v>
      </c>
      <c r="E33" s="563">
        <f t="shared" si="15"/>
        <v>1546010.37</v>
      </c>
      <c r="F33" s="574">
        <f t="shared" si="15"/>
        <v>936264.85000000009</v>
      </c>
      <c r="G33" s="574">
        <f>G34+G35+G36+G37+G38+G39+G40</f>
        <v>395335.87</v>
      </c>
      <c r="H33" s="563">
        <f t="shared" si="15"/>
        <v>609745.5199999999</v>
      </c>
      <c r="I33" s="559">
        <f t="shared" si="4"/>
        <v>0.60560062737483455</v>
      </c>
    </row>
    <row r="34" spans="1:9" s="294" customFormat="1" ht="20.100000000000001" customHeight="1" x14ac:dyDescent="0.25">
      <c r="A34" s="547">
        <v>14101</v>
      </c>
      <c r="B34" s="548" t="s">
        <v>658</v>
      </c>
      <c r="C34" s="563">
        <v>620063.99</v>
      </c>
      <c r="D34" s="563"/>
      <c r="E34" s="563">
        <v>620063.99</v>
      </c>
      <c r="F34" s="574">
        <v>370060.83</v>
      </c>
      <c r="G34" s="574">
        <f>139033.38</f>
        <v>139033.38</v>
      </c>
      <c r="H34" s="563">
        <f>+E34-F34</f>
        <v>250003.15999999997</v>
      </c>
      <c r="I34" s="559">
        <f t="shared" si="4"/>
        <v>0.596810709810773</v>
      </c>
    </row>
    <row r="35" spans="1:9" s="294" customFormat="1" ht="20.100000000000001" customHeight="1" x14ac:dyDescent="0.25">
      <c r="A35" s="547">
        <v>14102</v>
      </c>
      <c r="B35" s="548" t="s">
        <v>659</v>
      </c>
      <c r="C35" s="563">
        <v>476.17</v>
      </c>
      <c r="D35" s="563"/>
      <c r="E35" s="563">
        <v>476.17</v>
      </c>
      <c r="F35" s="574">
        <v>139.4</v>
      </c>
      <c r="G35" s="574">
        <v>57</v>
      </c>
      <c r="H35" s="563">
        <f t="shared" ref="H35:H40" si="16">+E35-F35</f>
        <v>336.77</v>
      </c>
      <c r="I35" s="559">
        <f t="shared" si="4"/>
        <v>0.29275258836129953</v>
      </c>
    </row>
    <row r="36" spans="1:9" s="294" customFormat="1" ht="20.100000000000001" customHeight="1" x14ac:dyDescent="0.25">
      <c r="A36" s="547">
        <v>14103</v>
      </c>
      <c r="B36" s="548" t="s">
        <v>660</v>
      </c>
      <c r="C36" s="563">
        <v>727.36</v>
      </c>
      <c r="D36" s="563"/>
      <c r="E36" s="563">
        <v>727.36</v>
      </c>
      <c r="F36" s="574">
        <v>422.3</v>
      </c>
      <c r="G36" s="574">
        <v>158.80000000000001</v>
      </c>
      <c r="H36" s="563">
        <f t="shared" si="16"/>
        <v>305.06</v>
      </c>
      <c r="I36" s="559">
        <f t="shared" si="4"/>
        <v>0.58059282886053676</v>
      </c>
    </row>
    <row r="37" spans="1:9" s="294" customFormat="1" ht="20.100000000000001" customHeight="1" x14ac:dyDescent="0.25">
      <c r="A37" s="547">
        <v>14104</v>
      </c>
      <c r="B37" s="548" t="s">
        <v>661</v>
      </c>
      <c r="C37" s="563">
        <v>22966.51</v>
      </c>
      <c r="D37" s="563"/>
      <c r="E37" s="563">
        <v>22966.51</v>
      </c>
      <c r="F37" s="574">
        <v>13704.86</v>
      </c>
      <c r="G37" s="574">
        <v>5148.9399999999996</v>
      </c>
      <c r="H37" s="563">
        <f t="shared" si="16"/>
        <v>9261.6499999999978</v>
      </c>
      <c r="I37" s="559">
        <f t="shared" si="4"/>
        <v>0.59673237248497923</v>
      </c>
    </row>
    <row r="38" spans="1:9" s="294" customFormat="1" ht="20.100000000000001" customHeight="1" x14ac:dyDescent="0.25">
      <c r="A38" s="547">
        <v>14105</v>
      </c>
      <c r="B38" s="548" t="s">
        <v>662</v>
      </c>
      <c r="C38" s="563"/>
      <c r="D38" s="563"/>
      <c r="E38" s="563"/>
      <c r="F38" s="574"/>
      <c r="G38" s="574"/>
      <c r="H38" s="563">
        <f t="shared" si="16"/>
        <v>0</v>
      </c>
      <c r="I38" s="559">
        <v>0</v>
      </c>
    </row>
    <row r="39" spans="1:9" s="294" customFormat="1" ht="20.100000000000001" customHeight="1" x14ac:dyDescent="0.25">
      <c r="A39" s="547">
        <v>14106</v>
      </c>
      <c r="B39" s="548" t="s">
        <v>663</v>
      </c>
      <c r="C39" s="563">
        <f>1005847.5-150000</f>
        <v>855847.5</v>
      </c>
      <c r="D39" s="563"/>
      <c r="E39" s="563">
        <f>1005847.5-150000</f>
        <v>855847.5</v>
      </c>
      <c r="F39" s="574">
        <v>524526.30000000005</v>
      </c>
      <c r="G39" s="574">
        <v>240639.27</v>
      </c>
      <c r="H39" s="563">
        <f t="shared" si="16"/>
        <v>331321.19999999995</v>
      </c>
      <c r="I39" s="559">
        <f t="shared" si="4"/>
        <v>0.61287355516023601</v>
      </c>
    </row>
    <row r="40" spans="1:9" s="294" customFormat="1" ht="22.5" customHeight="1" x14ac:dyDescent="0.25">
      <c r="A40" s="547">
        <v>14107</v>
      </c>
      <c r="B40" s="548" t="s">
        <v>664</v>
      </c>
      <c r="C40" s="563">
        <v>45928.84</v>
      </c>
      <c r="D40" s="563"/>
      <c r="E40" s="563">
        <v>45928.84</v>
      </c>
      <c r="F40" s="574">
        <v>27411.16</v>
      </c>
      <c r="G40" s="574">
        <v>10298.48</v>
      </c>
      <c r="H40" s="563">
        <f t="shared" si="16"/>
        <v>18517.679999999997</v>
      </c>
      <c r="I40" s="559">
        <f t="shared" si="4"/>
        <v>0.59681803415892942</v>
      </c>
    </row>
    <row r="41" spans="1:9" s="294" customFormat="1" ht="20.100000000000001" customHeight="1" x14ac:dyDescent="0.25">
      <c r="A41" s="545">
        <v>142</v>
      </c>
      <c r="B41" s="546" t="s">
        <v>665</v>
      </c>
      <c r="C41" s="563">
        <f>C42</f>
        <v>0</v>
      </c>
      <c r="D41" s="563">
        <f t="shared" ref="D41:H41" si="17">D42</f>
        <v>0</v>
      </c>
      <c r="E41" s="563">
        <f t="shared" si="17"/>
        <v>0</v>
      </c>
      <c r="F41" s="574">
        <f t="shared" si="17"/>
        <v>0</v>
      </c>
      <c r="G41" s="574">
        <f t="shared" si="17"/>
        <v>0</v>
      </c>
      <c r="H41" s="563">
        <f t="shared" si="17"/>
        <v>0</v>
      </c>
      <c r="I41" s="559">
        <v>0</v>
      </c>
    </row>
    <row r="42" spans="1:9" s="294" customFormat="1" ht="20.100000000000001" customHeight="1" x14ac:dyDescent="0.25">
      <c r="A42" s="547">
        <v>14201</v>
      </c>
      <c r="B42" s="548" t="s">
        <v>666</v>
      </c>
      <c r="C42" s="563"/>
      <c r="D42" s="563"/>
      <c r="E42" s="563"/>
      <c r="F42" s="574"/>
      <c r="G42" s="574"/>
      <c r="H42" s="563"/>
      <c r="I42" s="559">
        <v>0</v>
      </c>
    </row>
    <row r="43" spans="1:9" s="294" customFormat="1" ht="20.100000000000001" customHeight="1" x14ac:dyDescent="0.25">
      <c r="A43" s="545">
        <v>143</v>
      </c>
      <c r="B43" s="546" t="s">
        <v>667</v>
      </c>
      <c r="C43" s="563">
        <f>C44</f>
        <v>780822.16</v>
      </c>
      <c r="D43" s="563">
        <f t="shared" ref="D43:H43" si="18">D44</f>
        <v>0</v>
      </c>
      <c r="E43" s="563">
        <f t="shared" si="18"/>
        <v>780822.16</v>
      </c>
      <c r="F43" s="574">
        <f t="shared" si="18"/>
        <v>466003.04</v>
      </c>
      <c r="G43" s="574">
        <f t="shared" si="18"/>
        <v>175079.28</v>
      </c>
      <c r="H43" s="563">
        <f t="shared" si="18"/>
        <v>314819.12000000005</v>
      </c>
      <c r="I43" s="559">
        <f t="shared" si="4"/>
        <v>0.59681072576116434</v>
      </c>
    </row>
    <row r="44" spans="1:9" s="294" customFormat="1" ht="20.100000000000001" customHeight="1" x14ac:dyDescent="0.25">
      <c r="A44" s="547">
        <v>14301</v>
      </c>
      <c r="B44" s="548" t="s">
        <v>668</v>
      </c>
      <c r="C44" s="563">
        <v>780822.16</v>
      </c>
      <c r="D44" s="563"/>
      <c r="E44" s="563">
        <v>780822.16</v>
      </c>
      <c r="F44" s="574">
        <v>466003.04</v>
      </c>
      <c r="G44" s="574">
        <v>175079.28</v>
      </c>
      <c r="H44" s="563">
        <f t="shared" ref="H44:H47" si="19">+E44-F44</f>
        <v>314819.12000000005</v>
      </c>
      <c r="I44" s="559">
        <f t="shared" si="4"/>
        <v>0.59681072576116434</v>
      </c>
    </row>
    <row r="45" spans="1:9" s="294" customFormat="1" ht="20.100000000000001" customHeight="1" x14ac:dyDescent="0.25">
      <c r="A45" s="545">
        <v>144</v>
      </c>
      <c r="B45" s="546" t="s">
        <v>669</v>
      </c>
      <c r="C45" s="563">
        <f>C46+C47+C48</f>
        <v>3602</v>
      </c>
      <c r="D45" s="563">
        <f t="shared" ref="D45:H45" si="20">D46+D47+D48</f>
        <v>0</v>
      </c>
      <c r="E45" s="563">
        <f t="shared" si="20"/>
        <v>3602</v>
      </c>
      <c r="F45" s="574">
        <f t="shared" si="20"/>
        <v>1797</v>
      </c>
      <c r="G45" s="574">
        <f t="shared" si="20"/>
        <v>748.75</v>
      </c>
      <c r="H45" s="563">
        <f t="shared" si="20"/>
        <v>1805</v>
      </c>
      <c r="I45" s="559">
        <f t="shared" si="4"/>
        <v>0.49888950583009439</v>
      </c>
    </row>
    <row r="46" spans="1:9" s="294" customFormat="1" ht="20.100000000000001" customHeight="1" x14ac:dyDescent="0.25">
      <c r="A46" s="547">
        <v>14401</v>
      </c>
      <c r="B46" s="548" t="s">
        <v>670</v>
      </c>
      <c r="C46" s="563">
        <v>162</v>
      </c>
      <c r="D46" s="563"/>
      <c r="E46" s="563">
        <v>162</v>
      </c>
      <c r="F46" s="574">
        <v>81</v>
      </c>
      <c r="G46" s="574">
        <v>33.75</v>
      </c>
      <c r="H46" s="563">
        <f t="shared" si="19"/>
        <v>81</v>
      </c>
      <c r="I46" s="559">
        <f t="shared" si="4"/>
        <v>0.5</v>
      </c>
    </row>
    <row r="47" spans="1:9" s="294" customFormat="1" ht="20.100000000000001" customHeight="1" x14ac:dyDescent="0.25">
      <c r="A47" s="547">
        <v>14402</v>
      </c>
      <c r="B47" s="548" t="s">
        <v>671</v>
      </c>
      <c r="C47" s="563">
        <v>3440</v>
      </c>
      <c r="D47" s="563"/>
      <c r="E47" s="563">
        <v>3440</v>
      </c>
      <c r="F47" s="574">
        <v>1716</v>
      </c>
      <c r="G47" s="574">
        <v>715</v>
      </c>
      <c r="H47" s="563">
        <f t="shared" si="19"/>
        <v>1724</v>
      </c>
      <c r="I47" s="559">
        <f t="shared" si="4"/>
        <v>0.49883720930232556</v>
      </c>
    </row>
    <row r="48" spans="1:9" s="294" customFormat="1" ht="20.100000000000001" customHeight="1" x14ac:dyDescent="0.25">
      <c r="A48" s="547">
        <v>14403</v>
      </c>
      <c r="B48" s="548" t="s">
        <v>672</v>
      </c>
      <c r="C48" s="563"/>
      <c r="D48" s="563"/>
      <c r="E48" s="563"/>
      <c r="F48" s="574"/>
      <c r="G48" s="574"/>
      <c r="H48" s="563"/>
      <c r="I48" s="559">
        <v>0</v>
      </c>
    </row>
    <row r="49" spans="1:9" s="294" customFormat="1" ht="20.100000000000001" customHeight="1" x14ac:dyDescent="0.25">
      <c r="A49" s="543">
        <v>1500</v>
      </c>
      <c r="B49" s="544" t="s">
        <v>673</v>
      </c>
      <c r="C49" s="562">
        <f>C50+C52+C56</f>
        <v>522230.11</v>
      </c>
      <c r="D49" s="562">
        <f t="shared" ref="D49:G49" si="21">D50+D52+D56</f>
        <v>0</v>
      </c>
      <c r="E49" s="562">
        <f t="shared" si="21"/>
        <v>522230.11</v>
      </c>
      <c r="F49" s="574">
        <f t="shared" si="21"/>
        <v>290236.24</v>
      </c>
      <c r="G49" s="574">
        <f t="shared" si="21"/>
        <v>120518.26999999999</v>
      </c>
      <c r="H49" s="562">
        <f>H50+H52+H56</f>
        <v>231993.87</v>
      </c>
      <c r="I49" s="559">
        <f t="shared" si="4"/>
        <v>0.55576312901605773</v>
      </c>
    </row>
    <row r="50" spans="1:9" s="294" customFormat="1" ht="20.100000000000001" customHeight="1" x14ac:dyDescent="0.25">
      <c r="A50" s="545">
        <v>152</v>
      </c>
      <c r="B50" s="546" t="s">
        <v>674</v>
      </c>
      <c r="C50" s="563">
        <f>C51</f>
        <v>0</v>
      </c>
      <c r="D50" s="563">
        <f t="shared" ref="D50:G50" si="22">D51</f>
        <v>0</v>
      </c>
      <c r="E50" s="563">
        <f t="shared" si="22"/>
        <v>0</v>
      </c>
      <c r="F50" s="574">
        <f t="shared" si="22"/>
        <v>0</v>
      </c>
      <c r="G50" s="574">
        <f t="shared" si="22"/>
        <v>0</v>
      </c>
      <c r="H50" s="563">
        <f>H51</f>
        <v>0</v>
      </c>
      <c r="I50" s="559">
        <v>0</v>
      </c>
    </row>
    <row r="51" spans="1:9" s="294" customFormat="1" ht="20.100000000000001" customHeight="1" x14ac:dyDescent="0.25">
      <c r="A51" s="547">
        <v>15201</v>
      </c>
      <c r="B51" s="548" t="s">
        <v>675</v>
      </c>
      <c r="C51" s="563"/>
      <c r="D51" s="563"/>
      <c r="E51" s="563"/>
      <c r="F51" s="574"/>
      <c r="G51" s="574"/>
      <c r="H51" s="563"/>
      <c r="I51" s="559">
        <v>0</v>
      </c>
    </row>
    <row r="52" spans="1:9" s="294" customFormat="1" ht="20.100000000000001" customHeight="1" x14ac:dyDescent="0.25">
      <c r="A52" s="545">
        <v>154</v>
      </c>
      <c r="B52" s="546" t="s">
        <v>676</v>
      </c>
      <c r="C52" s="563">
        <f>C53+C54+C55</f>
        <v>0</v>
      </c>
      <c r="D52" s="563">
        <f t="shared" ref="D52:G52" si="23">D53+D54+D55</f>
        <v>0</v>
      </c>
      <c r="E52" s="563">
        <f t="shared" si="23"/>
        <v>0</v>
      </c>
      <c r="F52" s="574">
        <f t="shared" si="23"/>
        <v>0</v>
      </c>
      <c r="G52" s="574">
        <f t="shared" si="23"/>
        <v>0</v>
      </c>
      <c r="H52" s="563">
        <f>H53+H54+H55</f>
        <v>0</v>
      </c>
      <c r="I52" s="559">
        <v>0</v>
      </c>
    </row>
    <row r="53" spans="1:9" s="294" customFormat="1" ht="20.100000000000001" customHeight="1" x14ac:dyDescent="0.25">
      <c r="A53" s="547">
        <v>15409</v>
      </c>
      <c r="B53" s="548" t="s">
        <v>677</v>
      </c>
      <c r="C53" s="563"/>
      <c r="D53" s="563"/>
      <c r="E53" s="563"/>
      <c r="F53" s="574"/>
      <c r="G53" s="574"/>
      <c r="H53" s="563"/>
      <c r="I53" s="559">
        <v>0</v>
      </c>
    </row>
    <row r="54" spans="1:9" s="294" customFormat="1" ht="20.100000000000001" customHeight="1" x14ac:dyDescent="0.25">
      <c r="A54" s="547">
        <v>15410</v>
      </c>
      <c r="B54" s="548" t="s">
        <v>678</v>
      </c>
      <c r="C54" s="563"/>
      <c r="D54" s="563"/>
      <c r="E54" s="563"/>
      <c r="F54" s="574"/>
      <c r="G54" s="574"/>
      <c r="H54" s="563"/>
      <c r="I54" s="559">
        <v>0</v>
      </c>
    </row>
    <row r="55" spans="1:9" s="294" customFormat="1" ht="20.100000000000001" customHeight="1" x14ac:dyDescent="0.25">
      <c r="A55" s="547">
        <v>15413</v>
      </c>
      <c r="B55" s="548" t="s">
        <v>679</v>
      </c>
      <c r="C55" s="563"/>
      <c r="D55" s="563"/>
      <c r="E55" s="563"/>
      <c r="F55" s="574"/>
      <c r="G55" s="574"/>
      <c r="H55" s="563"/>
      <c r="I55" s="559">
        <v>0</v>
      </c>
    </row>
    <row r="56" spans="1:9" s="294" customFormat="1" ht="20.100000000000001" customHeight="1" x14ac:dyDescent="0.25">
      <c r="A56" s="545">
        <v>159</v>
      </c>
      <c r="B56" s="546" t="s">
        <v>673</v>
      </c>
      <c r="C56" s="563">
        <f>C57</f>
        <v>522230.11</v>
      </c>
      <c r="D56" s="563">
        <f t="shared" ref="D56:G56" si="24">D57</f>
        <v>0</v>
      </c>
      <c r="E56" s="563">
        <f t="shared" si="24"/>
        <v>522230.11</v>
      </c>
      <c r="F56" s="574">
        <f t="shared" si="24"/>
        <v>290236.24</v>
      </c>
      <c r="G56" s="574">
        <f t="shared" si="24"/>
        <v>120518.26999999999</v>
      </c>
      <c r="H56" s="563">
        <f>H57</f>
        <v>231993.87</v>
      </c>
      <c r="I56" s="559">
        <f t="shared" si="4"/>
        <v>0.55576312901605773</v>
      </c>
    </row>
    <row r="57" spans="1:9" s="294" customFormat="1" ht="20.100000000000001" customHeight="1" x14ac:dyDescent="0.25">
      <c r="A57" s="547">
        <v>15901</v>
      </c>
      <c r="B57" s="548" t="s">
        <v>680</v>
      </c>
      <c r="C57" s="563">
        <v>522230.11</v>
      </c>
      <c r="D57" s="563"/>
      <c r="E57" s="563">
        <v>522230.11</v>
      </c>
      <c r="F57" s="574">
        <v>290236.24</v>
      </c>
      <c r="G57" s="574">
        <f>2711.76+117806.51</f>
        <v>120518.26999999999</v>
      </c>
      <c r="H57" s="563">
        <f>+E57-F57</f>
        <v>231993.87</v>
      </c>
      <c r="I57" s="559">
        <f t="shared" si="4"/>
        <v>0.55576312901605773</v>
      </c>
    </row>
    <row r="58" spans="1:9" s="294" customFormat="1" ht="20.100000000000001" customHeight="1" x14ac:dyDescent="0.25">
      <c r="A58" s="543">
        <v>1700</v>
      </c>
      <c r="B58" s="544" t="s">
        <v>681</v>
      </c>
      <c r="C58" s="562">
        <f>C59</f>
        <v>0</v>
      </c>
      <c r="D58" s="562">
        <f t="shared" ref="D58:G58" si="25">D59</f>
        <v>0</v>
      </c>
      <c r="E58" s="562">
        <f t="shared" si="25"/>
        <v>0</v>
      </c>
      <c r="F58" s="574">
        <f t="shared" si="25"/>
        <v>0</v>
      </c>
      <c r="G58" s="574">
        <f t="shared" si="25"/>
        <v>0</v>
      </c>
      <c r="H58" s="560">
        <f t="shared" si="7"/>
        <v>0</v>
      </c>
      <c r="I58" s="561">
        <v>0</v>
      </c>
    </row>
    <row r="59" spans="1:9" s="294" customFormat="1" ht="20.100000000000001" customHeight="1" x14ac:dyDescent="0.25">
      <c r="A59" s="545">
        <v>171</v>
      </c>
      <c r="B59" s="546" t="s">
        <v>682</v>
      </c>
      <c r="C59" s="563">
        <f>C60+C61</f>
        <v>0</v>
      </c>
      <c r="D59" s="563">
        <f t="shared" ref="D59:G59" si="26">D60+D61</f>
        <v>0</v>
      </c>
      <c r="E59" s="563">
        <f t="shared" si="26"/>
        <v>0</v>
      </c>
      <c r="F59" s="574">
        <f t="shared" si="26"/>
        <v>0</v>
      </c>
      <c r="G59" s="574">
        <f t="shared" si="26"/>
        <v>0</v>
      </c>
      <c r="H59" s="556">
        <f t="shared" si="7"/>
        <v>0</v>
      </c>
      <c r="I59" s="559">
        <v>0</v>
      </c>
    </row>
    <row r="60" spans="1:9" s="294" customFormat="1" ht="20.100000000000001" customHeight="1" x14ac:dyDescent="0.25">
      <c r="A60" s="547">
        <v>17104</v>
      </c>
      <c r="B60" s="548" t="s">
        <v>683</v>
      </c>
      <c r="C60" s="563"/>
      <c r="D60" s="536"/>
      <c r="E60" s="556">
        <f t="shared" si="6"/>
        <v>0</v>
      </c>
      <c r="F60" s="538"/>
      <c r="G60" s="538"/>
      <c r="H60" s="556">
        <f t="shared" si="7"/>
        <v>0</v>
      </c>
      <c r="I60" s="559">
        <v>0</v>
      </c>
    </row>
    <row r="61" spans="1:9" s="294" customFormat="1" ht="20.100000000000001" customHeight="1" x14ac:dyDescent="0.25">
      <c r="A61" s="547">
        <v>17105</v>
      </c>
      <c r="B61" s="548" t="s">
        <v>684</v>
      </c>
      <c r="C61" s="563"/>
      <c r="D61" s="536"/>
      <c r="E61" s="556">
        <f t="shared" si="6"/>
        <v>0</v>
      </c>
      <c r="F61" s="538"/>
      <c r="G61" s="538"/>
      <c r="H61" s="556">
        <f t="shared" si="7"/>
        <v>0</v>
      </c>
      <c r="I61" s="559">
        <v>0</v>
      </c>
    </row>
    <row r="62" spans="1:9" s="294" customFormat="1" ht="20.100000000000001" customHeight="1" x14ac:dyDescent="0.25">
      <c r="A62" s="549">
        <v>2000</v>
      </c>
      <c r="B62" s="550" t="s">
        <v>685</v>
      </c>
      <c r="C62" s="540">
        <f t="shared" ref="C62:D62" si="27">C63+C80+C89+C92+C111+C126+C130+C137</f>
        <v>1659803.8</v>
      </c>
      <c r="D62" s="540">
        <f t="shared" si="27"/>
        <v>0</v>
      </c>
      <c r="E62" s="540">
        <f>E63+E80+E89+E92+E111+E126+E130+E137</f>
        <v>1659803.8</v>
      </c>
      <c r="F62" s="540">
        <f t="shared" ref="F62:H62" si="28">F63+F80+F89+F92+F111+F126+F130+F137+F124</f>
        <v>384703.24000000005</v>
      </c>
      <c r="G62" s="540">
        <f t="shared" si="28"/>
        <v>384703.24000000005</v>
      </c>
      <c r="H62" s="540">
        <f t="shared" si="28"/>
        <v>1275100.56</v>
      </c>
      <c r="I62" s="559">
        <f t="shared" si="4"/>
        <v>0.23177633404622885</v>
      </c>
    </row>
    <row r="63" spans="1:9" s="294" customFormat="1" ht="20.100000000000001" customHeight="1" x14ac:dyDescent="0.25">
      <c r="A63" s="543">
        <v>2100</v>
      </c>
      <c r="B63" s="544" t="s">
        <v>686</v>
      </c>
      <c r="C63" s="562">
        <f>C64+C66+C68+C70+C72+C74+C76+C78</f>
        <v>563560</v>
      </c>
      <c r="D63" s="562">
        <f t="shared" ref="D63:H63" si="29">D64+D66+D68+D70+D72+D74+D76+D78</f>
        <v>0</v>
      </c>
      <c r="E63" s="562">
        <f t="shared" si="29"/>
        <v>563560</v>
      </c>
      <c r="F63" s="574">
        <f t="shared" si="29"/>
        <v>187624.99000000002</v>
      </c>
      <c r="G63" s="574">
        <f t="shared" si="29"/>
        <v>187624.99000000002</v>
      </c>
      <c r="H63" s="562">
        <f t="shared" si="29"/>
        <v>375935.01</v>
      </c>
      <c r="I63" s="559">
        <f t="shared" si="4"/>
        <v>0.3329281531691391</v>
      </c>
    </row>
    <row r="64" spans="1:9" s="294" customFormat="1" ht="20.100000000000001" customHeight="1" x14ac:dyDescent="0.25">
      <c r="A64" s="545">
        <v>211</v>
      </c>
      <c r="B64" s="546" t="s">
        <v>687</v>
      </c>
      <c r="C64" s="563">
        <f>C65</f>
        <v>143560</v>
      </c>
      <c r="D64" s="563">
        <f t="shared" ref="D64:H64" si="30">D65</f>
        <v>0</v>
      </c>
      <c r="E64" s="563">
        <f>E65</f>
        <v>143560</v>
      </c>
      <c r="F64" s="574">
        <f t="shared" si="30"/>
        <v>105119.78</v>
      </c>
      <c r="G64" s="574">
        <f t="shared" si="30"/>
        <v>105119.78</v>
      </c>
      <c r="H64" s="563">
        <f t="shared" si="30"/>
        <v>38440.22</v>
      </c>
      <c r="I64" s="559">
        <f t="shared" si="4"/>
        <v>0.73223585957091109</v>
      </c>
    </row>
    <row r="65" spans="1:11" s="294" customFormat="1" ht="20.100000000000001" customHeight="1" x14ac:dyDescent="0.25">
      <c r="A65" s="547">
        <v>21101</v>
      </c>
      <c r="B65" s="548" t="s">
        <v>687</v>
      </c>
      <c r="C65" s="563">
        <v>143560</v>
      </c>
      <c r="D65" s="563"/>
      <c r="E65" s="563">
        <v>143560</v>
      </c>
      <c r="F65" s="574">
        <v>105119.78</v>
      </c>
      <c r="G65" s="574">
        <v>105119.78</v>
      </c>
      <c r="H65" s="563">
        <f>+E65-F65</f>
        <v>38440.22</v>
      </c>
      <c r="I65" s="559">
        <f t="shared" si="4"/>
        <v>0.73223585957091109</v>
      </c>
    </row>
    <row r="66" spans="1:11" s="294" customFormat="1" ht="20.100000000000001" customHeight="1" x14ac:dyDescent="0.25">
      <c r="A66" s="545">
        <v>212</v>
      </c>
      <c r="B66" s="546" t="s">
        <v>688</v>
      </c>
      <c r="C66" s="563">
        <f>C67</f>
        <v>175000</v>
      </c>
      <c r="D66" s="563">
        <f t="shared" ref="D66:H66" si="31">D67</f>
        <v>0</v>
      </c>
      <c r="E66" s="563">
        <f>E67</f>
        <v>175000</v>
      </c>
      <c r="F66" s="574">
        <f t="shared" si="31"/>
        <v>62991.86</v>
      </c>
      <c r="G66" s="574">
        <f t="shared" si="31"/>
        <v>62991.86</v>
      </c>
      <c r="H66" s="563">
        <f t="shared" si="31"/>
        <v>112008.14</v>
      </c>
      <c r="I66" s="559">
        <f t="shared" si="4"/>
        <v>0.3599534857142857</v>
      </c>
      <c r="K66" s="423"/>
    </row>
    <row r="67" spans="1:11" s="294" customFormat="1" ht="20.100000000000001" customHeight="1" x14ac:dyDescent="0.25">
      <c r="A67" s="547">
        <v>21201</v>
      </c>
      <c r="B67" s="548" t="s">
        <v>688</v>
      </c>
      <c r="C67" s="563">
        <v>175000</v>
      </c>
      <c r="D67" s="563"/>
      <c r="E67" s="563">
        <v>175000</v>
      </c>
      <c r="F67" s="574">
        <f>16158.74+46833.12</f>
        <v>62991.86</v>
      </c>
      <c r="G67" s="574">
        <v>62991.86</v>
      </c>
      <c r="H67" s="563">
        <f>+E67-F67</f>
        <v>112008.14</v>
      </c>
      <c r="I67" s="559">
        <f t="shared" si="4"/>
        <v>0.3599534857142857</v>
      </c>
    </row>
    <row r="68" spans="1:11" s="294" customFormat="1" ht="20.100000000000001" customHeight="1" x14ac:dyDescent="0.25">
      <c r="A68" s="545">
        <v>213</v>
      </c>
      <c r="B68" s="546" t="s">
        <v>689</v>
      </c>
      <c r="C68" s="563">
        <f>C69</f>
        <v>0</v>
      </c>
      <c r="D68" s="563">
        <f t="shared" ref="D68:H68" si="32">D69</f>
        <v>0</v>
      </c>
      <c r="E68" s="563">
        <f>E69</f>
        <v>0</v>
      </c>
      <c r="F68" s="574">
        <f t="shared" si="32"/>
        <v>0</v>
      </c>
      <c r="G68" s="574">
        <f t="shared" si="32"/>
        <v>0</v>
      </c>
      <c r="H68" s="563">
        <f t="shared" si="32"/>
        <v>0</v>
      </c>
      <c r="I68" s="559">
        <v>0</v>
      </c>
    </row>
    <row r="69" spans="1:11" s="294" customFormat="1" ht="20.100000000000001" customHeight="1" x14ac:dyDescent="0.25">
      <c r="A69" s="547">
        <v>21301</v>
      </c>
      <c r="B69" s="548" t="s">
        <v>689</v>
      </c>
      <c r="C69" s="563"/>
      <c r="D69" s="563"/>
      <c r="E69" s="563"/>
      <c r="F69" s="574"/>
      <c r="G69" s="574"/>
      <c r="H69" s="563"/>
      <c r="I69" s="559">
        <v>0</v>
      </c>
    </row>
    <row r="70" spans="1:11" s="294" customFormat="1" ht="20.100000000000001" customHeight="1" x14ac:dyDescent="0.25">
      <c r="A70" s="545">
        <v>214</v>
      </c>
      <c r="B70" s="546" t="s">
        <v>690</v>
      </c>
      <c r="C70" s="563">
        <f>C71</f>
        <v>115000</v>
      </c>
      <c r="D70" s="563">
        <f t="shared" ref="D70:H70" si="33">D71</f>
        <v>0</v>
      </c>
      <c r="E70" s="563">
        <f>E71</f>
        <v>115000</v>
      </c>
      <c r="F70" s="574">
        <f t="shared" si="33"/>
        <v>0</v>
      </c>
      <c r="G70" s="574">
        <f t="shared" si="33"/>
        <v>0</v>
      </c>
      <c r="H70" s="563">
        <f t="shared" si="33"/>
        <v>115000</v>
      </c>
      <c r="I70" s="559">
        <f t="shared" si="4"/>
        <v>0</v>
      </c>
    </row>
    <row r="71" spans="1:11" s="294" customFormat="1" ht="24.75" customHeight="1" x14ac:dyDescent="0.25">
      <c r="A71" s="547">
        <v>21401</v>
      </c>
      <c r="B71" s="548" t="s">
        <v>691</v>
      </c>
      <c r="C71" s="563">
        <v>115000</v>
      </c>
      <c r="D71" s="563"/>
      <c r="E71" s="563">
        <v>115000</v>
      </c>
      <c r="F71" s="574"/>
      <c r="G71" s="574"/>
      <c r="H71" s="563">
        <f>+E71-F71</f>
        <v>115000</v>
      </c>
      <c r="I71" s="559">
        <f t="shared" si="4"/>
        <v>0</v>
      </c>
    </row>
    <row r="72" spans="1:11" s="294" customFormat="1" ht="20.100000000000001" customHeight="1" x14ac:dyDescent="0.25">
      <c r="A72" s="545">
        <v>215</v>
      </c>
      <c r="B72" s="546" t="s">
        <v>692</v>
      </c>
      <c r="C72" s="563">
        <f>C73</f>
        <v>55000</v>
      </c>
      <c r="D72" s="563">
        <f t="shared" ref="D72:H72" si="34">D73</f>
        <v>0</v>
      </c>
      <c r="E72" s="563">
        <f>E73</f>
        <v>55000</v>
      </c>
      <c r="F72" s="574">
        <f t="shared" si="34"/>
        <v>0</v>
      </c>
      <c r="G72" s="574">
        <f t="shared" si="34"/>
        <v>0</v>
      </c>
      <c r="H72" s="563">
        <f t="shared" si="34"/>
        <v>55000</v>
      </c>
      <c r="I72" s="559">
        <f t="shared" si="4"/>
        <v>0</v>
      </c>
    </row>
    <row r="73" spans="1:11" s="294" customFormat="1" ht="20.100000000000001" customHeight="1" x14ac:dyDescent="0.25">
      <c r="A73" s="547">
        <v>21501</v>
      </c>
      <c r="B73" s="548" t="s">
        <v>693</v>
      </c>
      <c r="C73" s="563">
        <v>55000</v>
      </c>
      <c r="D73" s="563"/>
      <c r="E73" s="563">
        <v>55000</v>
      </c>
      <c r="F73" s="574"/>
      <c r="G73" s="574"/>
      <c r="H73" s="563">
        <f>+E73-F73</f>
        <v>55000</v>
      </c>
      <c r="I73" s="559">
        <f t="shared" si="4"/>
        <v>0</v>
      </c>
    </row>
    <row r="74" spans="1:11" s="294" customFormat="1" ht="20.100000000000001" customHeight="1" x14ac:dyDescent="0.25">
      <c r="A74" s="545">
        <v>216</v>
      </c>
      <c r="B74" s="546" t="s">
        <v>694</v>
      </c>
      <c r="C74" s="563">
        <f>C75</f>
        <v>25000</v>
      </c>
      <c r="D74" s="563">
        <f t="shared" ref="D74:H74" si="35">D75</f>
        <v>0</v>
      </c>
      <c r="E74" s="563">
        <f>E75</f>
        <v>25000</v>
      </c>
      <c r="F74" s="574">
        <f t="shared" si="35"/>
        <v>19513.349999999999</v>
      </c>
      <c r="G74" s="574">
        <f t="shared" si="35"/>
        <v>19513.349999999999</v>
      </c>
      <c r="H74" s="563">
        <f t="shared" si="35"/>
        <v>5486.6500000000015</v>
      </c>
      <c r="I74" s="559">
        <f t="shared" si="4"/>
        <v>0.78053399999999995</v>
      </c>
    </row>
    <row r="75" spans="1:11" s="294" customFormat="1" ht="20.100000000000001" customHeight="1" x14ac:dyDescent="0.25">
      <c r="A75" s="547">
        <v>21601</v>
      </c>
      <c r="B75" s="548" t="s">
        <v>694</v>
      </c>
      <c r="C75" s="563">
        <v>25000</v>
      </c>
      <c r="D75" s="563"/>
      <c r="E75" s="563">
        <v>25000</v>
      </c>
      <c r="F75" s="574">
        <v>19513.349999999999</v>
      </c>
      <c r="G75" s="574">
        <v>19513.349999999999</v>
      </c>
      <c r="H75" s="563">
        <f>+E75-F75</f>
        <v>5486.6500000000015</v>
      </c>
      <c r="I75" s="559">
        <f t="shared" ref="I75:I140" si="36">F75/E75</f>
        <v>0.78053399999999995</v>
      </c>
    </row>
    <row r="76" spans="1:11" s="294" customFormat="1" ht="20.100000000000001" customHeight="1" x14ac:dyDescent="0.25">
      <c r="A76" s="545">
        <v>217</v>
      </c>
      <c r="B76" s="546" t="s">
        <v>695</v>
      </c>
      <c r="C76" s="563">
        <f>C77</f>
        <v>0</v>
      </c>
      <c r="D76" s="563">
        <f t="shared" ref="D76:H76" si="37">D77</f>
        <v>0</v>
      </c>
      <c r="E76" s="563">
        <f>E77</f>
        <v>0</v>
      </c>
      <c r="F76" s="574">
        <f t="shared" si="37"/>
        <v>0</v>
      </c>
      <c r="G76" s="574">
        <f t="shared" si="37"/>
        <v>0</v>
      </c>
      <c r="H76" s="563">
        <f t="shared" si="37"/>
        <v>0</v>
      </c>
      <c r="I76" s="559">
        <v>0</v>
      </c>
    </row>
    <row r="77" spans="1:11" s="294" customFormat="1" ht="20.100000000000001" customHeight="1" x14ac:dyDescent="0.25">
      <c r="A77" s="547">
        <v>21701</v>
      </c>
      <c r="B77" s="548" t="s">
        <v>696</v>
      </c>
      <c r="C77" s="563"/>
      <c r="D77" s="563"/>
      <c r="E77" s="563"/>
      <c r="F77" s="574"/>
      <c r="G77" s="574"/>
      <c r="H77" s="563"/>
      <c r="I77" s="559">
        <v>0</v>
      </c>
    </row>
    <row r="78" spans="1:11" s="294" customFormat="1" ht="22.5" x14ac:dyDescent="0.25">
      <c r="A78" s="545">
        <v>218</v>
      </c>
      <c r="B78" s="546" t="s">
        <v>697</v>
      </c>
      <c r="C78" s="563">
        <f>C79</f>
        <v>50000</v>
      </c>
      <c r="D78" s="563">
        <f t="shared" ref="D78:H78" si="38">D79</f>
        <v>0</v>
      </c>
      <c r="E78" s="563">
        <f>E79</f>
        <v>50000</v>
      </c>
      <c r="F78" s="574">
        <f t="shared" si="38"/>
        <v>0</v>
      </c>
      <c r="G78" s="574">
        <f t="shared" si="38"/>
        <v>0</v>
      </c>
      <c r="H78" s="563">
        <f t="shared" si="38"/>
        <v>50000</v>
      </c>
      <c r="I78" s="559">
        <f t="shared" si="36"/>
        <v>0</v>
      </c>
    </row>
    <row r="79" spans="1:11" s="294" customFormat="1" ht="20.100000000000001" customHeight="1" x14ac:dyDescent="0.25">
      <c r="A79" s="547">
        <v>21801</v>
      </c>
      <c r="B79" s="548" t="s">
        <v>698</v>
      </c>
      <c r="C79" s="563">
        <v>50000</v>
      </c>
      <c r="D79" s="563"/>
      <c r="E79" s="563">
        <v>50000</v>
      </c>
      <c r="F79" s="574"/>
      <c r="G79" s="574"/>
      <c r="H79" s="563">
        <f>+E79-F79</f>
        <v>50000</v>
      </c>
      <c r="I79" s="559">
        <f t="shared" si="36"/>
        <v>0</v>
      </c>
    </row>
    <row r="80" spans="1:11" s="294" customFormat="1" ht="20.100000000000001" customHeight="1" x14ac:dyDescent="0.25">
      <c r="A80" s="543">
        <v>2200</v>
      </c>
      <c r="B80" s="544" t="s">
        <v>699</v>
      </c>
      <c r="C80" s="562">
        <f t="shared" ref="C80:H80" si="39">C81+C85+C87</f>
        <v>29500</v>
      </c>
      <c r="D80" s="562">
        <f t="shared" si="39"/>
        <v>0</v>
      </c>
      <c r="E80" s="562">
        <f t="shared" si="39"/>
        <v>29500</v>
      </c>
      <c r="F80" s="574">
        <f t="shared" si="39"/>
        <v>11466.08</v>
      </c>
      <c r="G80" s="574">
        <f t="shared" si="39"/>
        <v>11466.08</v>
      </c>
      <c r="H80" s="562">
        <f t="shared" si="39"/>
        <v>18033.919999999998</v>
      </c>
      <c r="I80" s="559">
        <f t="shared" si="36"/>
        <v>0.38868067796610167</v>
      </c>
    </row>
    <row r="81" spans="1:9" s="294" customFormat="1" ht="20.100000000000001" customHeight="1" x14ac:dyDescent="0.25">
      <c r="A81" s="545">
        <v>221</v>
      </c>
      <c r="B81" s="546" t="s">
        <v>700</v>
      </c>
      <c r="C81" s="563">
        <f t="shared" ref="C81:H81" si="40">C82+C83+C84</f>
        <v>20000</v>
      </c>
      <c r="D81" s="563">
        <f t="shared" si="40"/>
        <v>0</v>
      </c>
      <c r="E81" s="563">
        <f t="shared" si="40"/>
        <v>20000</v>
      </c>
      <c r="F81" s="574">
        <f t="shared" si="40"/>
        <v>9152.92</v>
      </c>
      <c r="G81" s="574">
        <f t="shared" si="40"/>
        <v>9152.92</v>
      </c>
      <c r="H81" s="563">
        <f t="shared" si="40"/>
        <v>10847.08</v>
      </c>
      <c r="I81" s="559">
        <f t="shared" si="36"/>
        <v>0.457646</v>
      </c>
    </row>
    <row r="82" spans="1:9" s="294" customFormat="1" ht="24.75" customHeight="1" x14ac:dyDescent="0.25">
      <c r="A82" s="547">
        <v>22101</v>
      </c>
      <c r="B82" s="548" t="s">
        <v>701</v>
      </c>
      <c r="C82" s="563">
        <v>20000</v>
      </c>
      <c r="D82" s="563"/>
      <c r="E82" s="563">
        <v>20000</v>
      </c>
      <c r="F82" s="574">
        <v>9002.92</v>
      </c>
      <c r="G82" s="574">
        <v>9002.92</v>
      </c>
      <c r="H82" s="563">
        <f>+E82-F82</f>
        <v>10997.08</v>
      </c>
      <c r="I82" s="559">
        <f t="shared" si="36"/>
        <v>0.45014599999999999</v>
      </c>
    </row>
    <row r="83" spans="1:9" s="294" customFormat="1" ht="20.100000000000001" customHeight="1" x14ac:dyDescent="0.25">
      <c r="A83" s="547">
        <v>22105</v>
      </c>
      <c r="B83" s="548" t="s">
        <v>702</v>
      </c>
      <c r="C83" s="563"/>
      <c r="D83" s="563"/>
      <c r="E83" s="563"/>
      <c r="F83" s="574"/>
      <c r="G83" s="574"/>
      <c r="H83" s="563"/>
      <c r="I83" s="559">
        <v>0</v>
      </c>
    </row>
    <row r="84" spans="1:9" s="294" customFormat="1" ht="20.100000000000001" customHeight="1" x14ac:dyDescent="0.25">
      <c r="A84" s="547">
        <v>22106</v>
      </c>
      <c r="B84" s="548" t="s">
        <v>703</v>
      </c>
      <c r="C84" s="563"/>
      <c r="D84" s="563"/>
      <c r="E84" s="563"/>
      <c r="F84" s="574">
        <v>150</v>
      </c>
      <c r="G84" s="574">
        <v>150</v>
      </c>
      <c r="H84" s="563">
        <f>+E84-F84</f>
        <v>-150</v>
      </c>
      <c r="I84" s="559">
        <v>0</v>
      </c>
    </row>
    <row r="85" spans="1:9" s="294" customFormat="1" ht="20.100000000000001" customHeight="1" x14ac:dyDescent="0.25">
      <c r="A85" s="545">
        <v>222</v>
      </c>
      <c r="B85" s="546" t="s">
        <v>704</v>
      </c>
      <c r="C85" s="563">
        <f>C86</f>
        <v>0</v>
      </c>
      <c r="D85" s="563">
        <f t="shared" ref="D85:H85" si="41">D86</f>
        <v>0</v>
      </c>
      <c r="E85" s="563">
        <f>E86</f>
        <v>0</v>
      </c>
      <c r="F85" s="574">
        <f t="shared" si="41"/>
        <v>0</v>
      </c>
      <c r="G85" s="574">
        <f t="shared" si="41"/>
        <v>0</v>
      </c>
      <c r="H85" s="563">
        <f t="shared" si="41"/>
        <v>0</v>
      </c>
      <c r="I85" s="559">
        <v>0</v>
      </c>
    </row>
    <row r="86" spans="1:9" s="294" customFormat="1" ht="20.100000000000001" customHeight="1" x14ac:dyDescent="0.25">
      <c r="A86" s="547">
        <v>22201</v>
      </c>
      <c r="B86" s="548" t="s">
        <v>705</v>
      </c>
      <c r="C86" s="563"/>
      <c r="D86" s="563"/>
      <c r="E86" s="563"/>
      <c r="F86" s="574"/>
      <c r="G86" s="574"/>
      <c r="H86" s="563"/>
      <c r="I86" s="559">
        <v>0</v>
      </c>
    </row>
    <row r="87" spans="1:9" s="294" customFormat="1" ht="20.100000000000001" customHeight="1" x14ac:dyDescent="0.25">
      <c r="A87" s="545">
        <v>223</v>
      </c>
      <c r="B87" s="546" t="s">
        <v>706</v>
      </c>
      <c r="C87" s="563">
        <f>C88</f>
        <v>9500</v>
      </c>
      <c r="D87" s="563">
        <f t="shared" ref="D87:H87" si="42">D88</f>
        <v>0</v>
      </c>
      <c r="E87" s="563">
        <f>E88</f>
        <v>9500</v>
      </c>
      <c r="F87" s="574">
        <f t="shared" si="42"/>
        <v>2313.16</v>
      </c>
      <c r="G87" s="574">
        <f t="shared" si="42"/>
        <v>2313.16</v>
      </c>
      <c r="H87" s="563">
        <f t="shared" si="42"/>
        <v>7186.84</v>
      </c>
      <c r="I87" s="559">
        <f t="shared" si="36"/>
        <v>0.24349052631578946</v>
      </c>
    </row>
    <row r="88" spans="1:9" s="294" customFormat="1" ht="20.100000000000001" customHeight="1" x14ac:dyDescent="0.25">
      <c r="A88" s="547">
        <v>22301</v>
      </c>
      <c r="B88" s="548" t="s">
        <v>706</v>
      </c>
      <c r="C88" s="563">
        <v>9500</v>
      </c>
      <c r="D88" s="563"/>
      <c r="E88" s="563">
        <v>9500</v>
      </c>
      <c r="F88" s="574">
        <v>2313.16</v>
      </c>
      <c r="G88" s="574">
        <v>2313.16</v>
      </c>
      <c r="H88" s="563">
        <f>+E88-F88</f>
        <v>7186.84</v>
      </c>
      <c r="I88" s="559">
        <f t="shared" si="36"/>
        <v>0.24349052631578946</v>
      </c>
    </row>
    <row r="89" spans="1:9" s="294" customFormat="1" ht="20.100000000000001" hidden="1" customHeight="1" x14ac:dyDescent="0.25">
      <c r="A89" s="543">
        <v>2300</v>
      </c>
      <c r="B89" s="544" t="s">
        <v>707</v>
      </c>
      <c r="C89" s="562">
        <f>C90</f>
        <v>0</v>
      </c>
      <c r="D89" s="562">
        <f t="shared" ref="D89:H90" si="43">D90</f>
        <v>0</v>
      </c>
      <c r="E89" s="562">
        <f>E90</f>
        <v>0</v>
      </c>
      <c r="F89" s="574">
        <f t="shared" si="43"/>
        <v>0</v>
      </c>
      <c r="G89" s="574">
        <f t="shared" si="43"/>
        <v>0</v>
      </c>
      <c r="H89" s="562">
        <f t="shared" si="43"/>
        <v>0</v>
      </c>
      <c r="I89" s="559">
        <v>0</v>
      </c>
    </row>
    <row r="90" spans="1:9" s="294" customFormat="1" ht="22.5" hidden="1" x14ac:dyDescent="0.25">
      <c r="A90" s="545">
        <v>231</v>
      </c>
      <c r="B90" s="546" t="s">
        <v>708</v>
      </c>
      <c r="C90" s="563">
        <f>C91</f>
        <v>0</v>
      </c>
      <c r="D90" s="563">
        <f t="shared" si="43"/>
        <v>0</v>
      </c>
      <c r="E90" s="563">
        <f>E91</f>
        <v>0</v>
      </c>
      <c r="F90" s="574">
        <f t="shared" si="43"/>
        <v>0</v>
      </c>
      <c r="G90" s="574">
        <f t="shared" si="43"/>
        <v>0</v>
      </c>
      <c r="H90" s="563">
        <f t="shared" si="43"/>
        <v>0</v>
      </c>
      <c r="I90" s="559">
        <v>0</v>
      </c>
    </row>
    <row r="91" spans="1:9" s="294" customFormat="1" ht="22.5" hidden="1" x14ac:dyDescent="0.25">
      <c r="A91" s="547">
        <v>23101</v>
      </c>
      <c r="B91" s="548" t="s">
        <v>708</v>
      </c>
      <c r="C91" s="563"/>
      <c r="D91" s="536"/>
      <c r="E91" s="563"/>
      <c r="F91" s="538">
        <v>0</v>
      </c>
      <c r="G91" s="538">
        <v>0</v>
      </c>
      <c r="H91" s="556">
        <f t="shared" ref="H91:H129" si="44">E91-F91</f>
        <v>0</v>
      </c>
      <c r="I91" s="559">
        <v>0</v>
      </c>
    </row>
    <row r="92" spans="1:9" s="294" customFormat="1" ht="20.100000000000001" hidden="1" customHeight="1" x14ac:dyDescent="0.25">
      <c r="A92" s="543">
        <v>2400</v>
      </c>
      <c r="B92" s="544" t="s">
        <v>709</v>
      </c>
      <c r="C92" s="562">
        <f>C93+C95+C97+C99+C101+C103+C105+C107+C109</f>
        <v>0</v>
      </c>
      <c r="D92" s="562">
        <f t="shared" ref="D92:H92" si="45">D93+D95+D97+D99+D101+D103+D105+D107+D109</f>
        <v>0</v>
      </c>
      <c r="E92" s="562">
        <f>E93+E95+E97+E99+E101+E103+E105+E107+E109</f>
        <v>0</v>
      </c>
      <c r="F92" s="574">
        <f t="shared" si="45"/>
        <v>0</v>
      </c>
      <c r="G92" s="574">
        <f t="shared" si="45"/>
        <v>0</v>
      </c>
      <c r="H92" s="562">
        <f t="shared" si="45"/>
        <v>0</v>
      </c>
      <c r="I92" s="559">
        <v>0</v>
      </c>
    </row>
    <row r="93" spans="1:9" s="294" customFormat="1" ht="20.100000000000001" hidden="1" customHeight="1" x14ac:dyDescent="0.25">
      <c r="A93" s="545">
        <v>241</v>
      </c>
      <c r="B93" s="546" t="s">
        <v>710</v>
      </c>
      <c r="C93" s="563">
        <f>C94</f>
        <v>0</v>
      </c>
      <c r="D93" s="563">
        <f t="shared" ref="D93:H93" si="46">D94</f>
        <v>0</v>
      </c>
      <c r="E93" s="563">
        <f>E94</f>
        <v>0</v>
      </c>
      <c r="F93" s="574">
        <f t="shared" si="46"/>
        <v>0</v>
      </c>
      <c r="G93" s="574">
        <f t="shared" si="46"/>
        <v>0</v>
      </c>
      <c r="H93" s="563">
        <f t="shared" si="46"/>
        <v>0</v>
      </c>
      <c r="I93" s="559">
        <v>0</v>
      </c>
    </row>
    <row r="94" spans="1:9" s="294" customFormat="1" ht="20.100000000000001" hidden="1" customHeight="1" x14ac:dyDescent="0.25">
      <c r="A94" s="547">
        <v>24101</v>
      </c>
      <c r="B94" s="548" t="s">
        <v>710</v>
      </c>
      <c r="C94" s="563"/>
      <c r="D94" s="563"/>
      <c r="E94" s="563"/>
      <c r="F94" s="574"/>
      <c r="G94" s="574"/>
      <c r="H94" s="563"/>
      <c r="I94" s="559">
        <v>0</v>
      </c>
    </row>
    <row r="95" spans="1:9" s="294" customFormat="1" ht="20.100000000000001" hidden="1" customHeight="1" x14ac:dyDescent="0.25">
      <c r="A95" s="545">
        <v>242</v>
      </c>
      <c r="B95" s="546" t="s">
        <v>711</v>
      </c>
      <c r="C95" s="563">
        <f>C96</f>
        <v>0</v>
      </c>
      <c r="D95" s="563">
        <f t="shared" ref="D95:H95" si="47">D96</f>
        <v>0</v>
      </c>
      <c r="E95" s="563">
        <f>E96</f>
        <v>0</v>
      </c>
      <c r="F95" s="574">
        <f t="shared" si="47"/>
        <v>0</v>
      </c>
      <c r="G95" s="574">
        <f t="shared" si="47"/>
        <v>0</v>
      </c>
      <c r="H95" s="563">
        <f t="shared" si="47"/>
        <v>0</v>
      </c>
      <c r="I95" s="559">
        <v>0</v>
      </c>
    </row>
    <row r="96" spans="1:9" s="294" customFormat="1" ht="20.100000000000001" hidden="1" customHeight="1" x14ac:dyDescent="0.25">
      <c r="A96" s="547">
        <v>24201</v>
      </c>
      <c r="B96" s="548" t="s">
        <v>711</v>
      </c>
      <c r="C96" s="563"/>
      <c r="D96" s="563"/>
      <c r="E96" s="563"/>
      <c r="F96" s="574"/>
      <c r="G96" s="574"/>
      <c r="H96" s="563"/>
      <c r="I96" s="559">
        <v>0</v>
      </c>
    </row>
    <row r="97" spans="1:9" s="294" customFormat="1" ht="20.100000000000001" hidden="1" customHeight="1" x14ac:dyDescent="0.25">
      <c r="A97" s="545">
        <v>243</v>
      </c>
      <c r="B97" s="546" t="s">
        <v>712</v>
      </c>
      <c r="C97" s="563">
        <f>C98</f>
        <v>0</v>
      </c>
      <c r="D97" s="563">
        <f t="shared" ref="D97:H97" si="48">D98</f>
        <v>0</v>
      </c>
      <c r="E97" s="563">
        <f>E98</f>
        <v>0</v>
      </c>
      <c r="F97" s="574">
        <f t="shared" si="48"/>
        <v>0</v>
      </c>
      <c r="G97" s="574">
        <f t="shared" si="48"/>
        <v>0</v>
      </c>
      <c r="H97" s="563">
        <f t="shared" si="48"/>
        <v>0</v>
      </c>
      <c r="I97" s="559">
        <v>0</v>
      </c>
    </row>
    <row r="98" spans="1:9" s="294" customFormat="1" ht="20.100000000000001" hidden="1" customHeight="1" x14ac:dyDescent="0.25">
      <c r="A98" s="547">
        <v>24301</v>
      </c>
      <c r="B98" s="548" t="s">
        <v>712</v>
      </c>
      <c r="C98" s="563"/>
      <c r="D98" s="563"/>
      <c r="E98" s="563"/>
      <c r="F98" s="574"/>
      <c r="G98" s="574"/>
      <c r="H98" s="563"/>
      <c r="I98" s="559">
        <v>0</v>
      </c>
    </row>
    <row r="99" spans="1:9" s="294" customFormat="1" ht="20.100000000000001" hidden="1" customHeight="1" x14ac:dyDescent="0.25">
      <c r="A99" s="545">
        <v>244</v>
      </c>
      <c r="B99" s="546" t="s">
        <v>713</v>
      </c>
      <c r="C99" s="563">
        <f>C100</f>
        <v>0</v>
      </c>
      <c r="D99" s="563">
        <f t="shared" ref="D99:H99" si="49">D100</f>
        <v>0</v>
      </c>
      <c r="E99" s="563">
        <f>E100</f>
        <v>0</v>
      </c>
      <c r="F99" s="574">
        <f t="shared" si="49"/>
        <v>0</v>
      </c>
      <c r="G99" s="574">
        <f t="shared" si="49"/>
        <v>0</v>
      </c>
      <c r="H99" s="563">
        <f t="shared" si="49"/>
        <v>0</v>
      </c>
      <c r="I99" s="559">
        <v>0</v>
      </c>
    </row>
    <row r="100" spans="1:9" s="294" customFormat="1" ht="20.100000000000001" hidden="1" customHeight="1" x14ac:dyDescent="0.25">
      <c r="A100" s="547">
        <v>24401</v>
      </c>
      <c r="B100" s="548" t="s">
        <v>713</v>
      </c>
      <c r="C100" s="563"/>
      <c r="D100" s="563"/>
      <c r="E100" s="563"/>
      <c r="F100" s="574"/>
      <c r="G100" s="574"/>
      <c r="H100" s="563"/>
      <c r="I100" s="559">
        <v>0</v>
      </c>
    </row>
    <row r="101" spans="1:9" s="294" customFormat="1" ht="20.100000000000001" hidden="1" customHeight="1" x14ac:dyDescent="0.25">
      <c r="A101" s="545">
        <v>245</v>
      </c>
      <c r="B101" s="546" t="s">
        <v>714</v>
      </c>
      <c r="C101" s="563">
        <f>C102</f>
        <v>0</v>
      </c>
      <c r="D101" s="563">
        <f t="shared" ref="D101:H101" si="50">D102</f>
        <v>0</v>
      </c>
      <c r="E101" s="563">
        <f>E102</f>
        <v>0</v>
      </c>
      <c r="F101" s="574">
        <f t="shared" si="50"/>
        <v>0</v>
      </c>
      <c r="G101" s="574">
        <f t="shared" si="50"/>
        <v>0</v>
      </c>
      <c r="H101" s="563">
        <f t="shared" si="50"/>
        <v>0</v>
      </c>
      <c r="I101" s="559">
        <v>0</v>
      </c>
    </row>
    <row r="102" spans="1:9" s="294" customFormat="1" ht="20.100000000000001" hidden="1" customHeight="1" x14ac:dyDescent="0.25">
      <c r="A102" s="547">
        <v>24501</v>
      </c>
      <c r="B102" s="548" t="s">
        <v>714</v>
      </c>
      <c r="C102" s="563"/>
      <c r="D102" s="563"/>
      <c r="E102" s="563"/>
      <c r="F102" s="574"/>
      <c r="G102" s="574"/>
      <c r="H102" s="563"/>
      <c r="I102" s="559">
        <v>0</v>
      </c>
    </row>
    <row r="103" spans="1:9" s="294" customFormat="1" ht="20.100000000000001" hidden="1" customHeight="1" x14ac:dyDescent="0.25">
      <c r="A103" s="545">
        <v>246</v>
      </c>
      <c r="B103" s="546" t="s">
        <v>715</v>
      </c>
      <c r="C103" s="563">
        <f>C104</f>
        <v>0</v>
      </c>
      <c r="D103" s="563">
        <f t="shared" ref="D103:H103" si="51">D104</f>
        <v>0</v>
      </c>
      <c r="E103" s="563">
        <f>E104</f>
        <v>0</v>
      </c>
      <c r="F103" s="574">
        <f t="shared" si="51"/>
        <v>0</v>
      </c>
      <c r="G103" s="574">
        <f t="shared" si="51"/>
        <v>0</v>
      </c>
      <c r="H103" s="563">
        <f t="shared" si="51"/>
        <v>0</v>
      </c>
      <c r="I103" s="559">
        <v>0</v>
      </c>
    </row>
    <row r="104" spans="1:9" s="294" customFormat="1" ht="20.100000000000001" hidden="1" customHeight="1" x14ac:dyDescent="0.25">
      <c r="A104" s="547">
        <v>24601</v>
      </c>
      <c r="B104" s="548" t="s">
        <v>715</v>
      </c>
      <c r="C104" s="563"/>
      <c r="D104" s="563"/>
      <c r="E104" s="563"/>
      <c r="F104" s="574"/>
      <c r="G104" s="574"/>
      <c r="H104" s="563"/>
      <c r="I104" s="559">
        <v>0</v>
      </c>
    </row>
    <row r="105" spans="1:9" s="294" customFormat="1" ht="20.100000000000001" hidden="1" customHeight="1" x14ac:dyDescent="0.25">
      <c r="A105" s="545">
        <v>247</v>
      </c>
      <c r="B105" s="546" t="s">
        <v>716</v>
      </c>
      <c r="C105" s="563">
        <f>C106</f>
        <v>0</v>
      </c>
      <c r="D105" s="563">
        <f t="shared" ref="D105:H105" si="52">D106</f>
        <v>0</v>
      </c>
      <c r="E105" s="563">
        <f>E106</f>
        <v>0</v>
      </c>
      <c r="F105" s="574">
        <f t="shared" si="52"/>
        <v>0</v>
      </c>
      <c r="G105" s="574">
        <f t="shared" si="52"/>
        <v>0</v>
      </c>
      <c r="H105" s="563">
        <f t="shared" si="52"/>
        <v>0</v>
      </c>
      <c r="I105" s="559">
        <v>0</v>
      </c>
    </row>
    <row r="106" spans="1:9" s="294" customFormat="1" ht="20.100000000000001" hidden="1" customHeight="1" x14ac:dyDescent="0.25">
      <c r="A106" s="547">
        <v>24701</v>
      </c>
      <c r="B106" s="548" t="s">
        <v>716</v>
      </c>
      <c r="C106" s="563"/>
      <c r="D106" s="563"/>
      <c r="E106" s="563"/>
      <c r="F106" s="574"/>
      <c r="G106" s="574"/>
      <c r="H106" s="563"/>
      <c r="I106" s="559">
        <v>0</v>
      </c>
    </row>
    <row r="107" spans="1:9" s="294" customFormat="1" ht="20.100000000000001" hidden="1" customHeight="1" x14ac:dyDescent="0.25">
      <c r="A107" s="545">
        <v>248</v>
      </c>
      <c r="B107" s="546" t="s">
        <v>717</v>
      </c>
      <c r="C107" s="563">
        <f>C108</f>
        <v>0</v>
      </c>
      <c r="D107" s="563">
        <f t="shared" ref="D107:H107" si="53">D108</f>
        <v>0</v>
      </c>
      <c r="E107" s="563">
        <f>E108</f>
        <v>0</v>
      </c>
      <c r="F107" s="574">
        <f t="shared" si="53"/>
        <v>0</v>
      </c>
      <c r="G107" s="574">
        <f t="shared" si="53"/>
        <v>0</v>
      </c>
      <c r="H107" s="563">
        <f t="shared" si="53"/>
        <v>0</v>
      </c>
      <c r="I107" s="559">
        <v>0</v>
      </c>
    </row>
    <row r="108" spans="1:9" s="294" customFormat="1" ht="20.100000000000001" hidden="1" customHeight="1" x14ac:dyDescent="0.25">
      <c r="A108" s="547">
        <v>24801</v>
      </c>
      <c r="B108" s="548" t="s">
        <v>717</v>
      </c>
      <c r="C108" s="563"/>
      <c r="D108" s="563"/>
      <c r="E108" s="563"/>
      <c r="F108" s="574"/>
      <c r="G108" s="574"/>
      <c r="H108" s="563"/>
      <c r="I108" s="559">
        <v>0</v>
      </c>
    </row>
    <row r="109" spans="1:9" s="294" customFormat="1" ht="22.5" hidden="1" x14ac:dyDescent="0.25">
      <c r="A109" s="545">
        <v>249</v>
      </c>
      <c r="B109" s="546" t="s">
        <v>718</v>
      </c>
      <c r="C109" s="563">
        <f>C110</f>
        <v>0</v>
      </c>
      <c r="D109" s="563">
        <f t="shared" ref="D109:H109" si="54">D110</f>
        <v>0</v>
      </c>
      <c r="E109" s="563">
        <f>E110</f>
        <v>0</v>
      </c>
      <c r="F109" s="574">
        <f t="shared" si="54"/>
        <v>0</v>
      </c>
      <c r="G109" s="574">
        <f t="shared" si="54"/>
        <v>0</v>
      </c>
      <c r="H109" s="563">
        <f t="shared" si="54"/>
        <v>0</v>
      </c>
      <c r="I109" s="559">
        <v>0</v>
      </c>
    </row>
    <row r="110" spans="1:9" s="294" customFormat="1" ht="20.100000000000001" hidden="1" customHeight="1" x14ac:dyDescent="0.25">
      <c r="A110" s="547">
        <v>24901</v>
      </c>
      <c r="B110" s="548" t="s">
        <v>718</v>
      </c>
      <c r="C110" s="563"/>
      <c r="D110" s="563"/>
      <c r="E110" s="563"/>
      <c r="F110" s="574"/>
      <c r="G110" s="574"/>
      <c r="H110" s="563"/>
      <c r="I110" s="559">
        <v>0</v>
      </c>
    </row>
    <row r="111" spans="1:9" s="294" customFormat="1" ht="20.100000000000001" hidden="1" customHeight="1" x14ac:dyDescent="0.25">
      <c r="A111" s="543">
        <v>2500</v>
      </c>
      <c r="B111" s="544" t="s">
        <v>719</v>
      </c>
      <c r="C111" s="562">
        <f>C112+C114+C116+C120+C122</f>
        <v>0</v>
      </c>
      <c r="D111" s="562">
        <f t="shared" ref="D111:H111" si="55">D112+D114+D116+D120+D122</f>
        <v>0</v>
      </c>
      <c r="E111" s="562">
        <f>E112+E114+E116+E120+E122</f>
        <v>0</v>
      </c>
      <c r="F111" s="574">
        <f t="shared" si="55"/>
        <v>0</v>
      </c>
      <c r="G111" s="574">
        <f t="shared" si="55"/>
        <v>0</v>
      </c>
      <c r="H111" s="562">
        <f t="shared" si="55"/>
        <v>0</v>
      </c>
      <c r="I111" s="559">
        <v>0</v>
      </c>
    </row>
    <row r="112" spans="1:9" s="294" customFormat="1" ht="20.100000000000001" hidden="1" customHeight="1" x14ac:dyDescent="0.25">
      <c r="A112" s="545">
        <v>251</v>
      </c>
      <c r="B112" s="546" t="s">
        <v>720</v>
      </c>
      <c r="C112" s="563">
        <f>C113</f>
        <v>0</v>
      </c>
      <c r="D112" s="563">
        <f t="shared" ref="D112:H112" si="56">D113</f>
        <v>0</v>
      </c>
      <c r="E112" s="563">
        <f>E113</f>
        <v>0</v>
      </c>
      <c r="F112" s="574">
        <f t="shared" si="56"/>
        <v>0</v>
      </c>
      <c r="G112" s="574">
        <f t="shared" si="56"/>
        <v>0</v>
      </c>
      <c r="H112" s="563">
        <f t="shared" si="56"/>
        <v>0</v>
      </c>
      <c r="I112" s="559">
        <v>0</v>
      </c>
    </row>
    <row r="113" spans="1:9" s="294" customFormat="1" ht="20.100000000000001" hidden="1" customHeight="1" x14ac:dyDescent="0.25">
      <c r="A113" s="547">
        <v>25101</v>
      </c>
      <c r="B113" s="548" t="s">
        <v>720</v>
      </c>
      <c r="C113" s="563"/>
      <c r="D113" s="563"/>
      <c r="E113" s="563"/>
      <c r="F113" s="574"/>
      <c r="G113" s="574"/>
      <c r="H113" s="563"/>
      <c r="I113" s="559">
        <v>0</v>
      </c>
    </row>
    <row r="114" spans="1:9" s="294" customFormat="1" ht="20.100000000000001" hidden="1" customHeight="1" x14ac:dyDescent="0.25">
      <c r="A114" s="545">
        <v>252</v>
      </c>
      <c r="B114" s="546" t="s">
        <v>721</v>
      </c>
      <c r="C114" s="563">
        <f>C115</f>
        <v>0</v>
      </c>
      <c r="D114" s="563">
        <f t="shared" ref="D114:H114" si="57">D115</f>
        <v>0</v>
      </c>
      <c r="E114" s="563">
        <f>E115</f>
        <v>0</v>
      </c>
      <c r="F114" s="574">
        <f t="shared" si="57"/>
        <v>0</v>
      </c>
      <c r="G114" s="574">
        <f t="shared" si="57"/>
        <v>0</v>
      </c>
      <c r="H114" s="563">
        <f t="shared" si="57"/>
        <v>0</v>
      </c>
      <c r="I114" s="559">
        <v>0</v>
      </c>
    </row>
    <row r="115" spans="1:9" s="294" customFormat="1" ht="20.100000000000001" hidden="1" customHeight="1" x14ac:dyDescent="0.25">
      <c r="A115" s="547">
        <v>25201</v>
      </c>
      <c r="B115" s="548" t="s">
        <v>721</v>
      </c>
      <c r="C115" s="563"/>
      <c r="D115" s="563"/>
      <c r="E115" s="563"/>
      <c r="F115" s="574"/>
      <c r="G115" s="574"/>
      <c r="H115" s="563"/>
      <c r="I115" s="559">
        <v>0</v>
      </c>
    </row>
    <row r="116" spans="1:9" s="294" customFormat="1" ht="20.100000000000001" hidden="1" customHeight="1" x14ac:dyDescent="0.25">
      <c r="A116" s="545">
        <v>253</v>
      </c>
      <c r="B116" s="546" t="s">
        <v>722</v>
      </c>
      <c r="C116" s="563">
        <f>C117</f>
        <v>0</v>
      </c>
      <c r="D116" s="563">
        <f t="shared" ref="D116:H116" si="58">D117</f>
        <v>0</v>
      </c>
      <c r="E116" s="563">
        <f>E117</f>
        <v>0</v>
      </c>
      <c r="F116" s="574">
        <f t="shared" si="58"/>
        <v>0</v>
      </c>
      <c r="G116" s="574">
        <f t="shared" si="58"/>
        <v>0</v>
      </c>
      <c r="H116" s="563">
        <f t="shared" si="58"/>
        <v>0</v>
      </c>
      <c r="I116" s="559">
        <v>0</v>
      </c>
    </row>
    <row r="117" spans="1:9" s="294" customFormat="1" ht="20.100000000000001" hidden="1" customHeight="1" x14ac:dyDescent="0.25">
      <c r="A117" s="547">
        <v>25301</v>
      </c>
      <c r="B117" s="548" t="s">
        <v>722</v>
      </c>
      <c r="C117" s="563"/>
      <c r="D117" s="563"/>
      <c r="E117" s="563"/>
      <c r="F117" s="574"/>
      <c r="G117" s="574"/>
      <c r="H117" s="563"/>
      <c r="I117" s="559">
        <v>0</v>
      </c>
    </row>
    <row r="118" spans="1:9" s="294" customFormat="1" ht="20.100000000000001" hidden="1" customHeight="1" x14ac:dyDescent="0.25">
      <c r="A118" s="545">
        <v>254</v>
      </c>
      <c r="B118" s="546" t="s">
        <v>723</v>
      </c>
      <c r="C118" s="563">
        <f>C119</f>
        <v>0</v>
      </c>
      <c r="D118" s="563">
        <f t="shared" ref="D118:H118" si="59">D119</f>
        <v>0</v>
      </c>
      <c r="E118" s="563">
        <f>E119</f>
        <v>0</v>
      </c>
      <c r="F118" s="574">
        <f t="shared" si="59"/>
        <v>0</v>
      </c>
      <c r="G118" s="574">
        <f t="shared" si="59"/>
        <v>0</v>
      </c>
      <c r="H118" s="563">
        <f t="shared" si="59"/>
        <v>0</v>
      </c>
      <c r="I118" s="559">
        <v>0</v>
      </c>
    </row>
    <row r="119" spans="1:9" s="294" customFormat="1" ht="20.100000000000001" hidden="1" customHeight="1" x14ac:dyDescent="0.25">
      <c r="A119" s="547">
        <v>25401</v>
      </c>
      <c r="B119" s="548" t="s">
        <v>723</v>
      </c>
      <c r="C119" s="563"/>
      <c r="D119" s="563"/>
      <c r="E119" s="563"/>
      <c r="F119" s="574"/>
      <c r="G119" s="574"/>
      <c r="H119" s="563"/>
      <c r="I119" s="559">
        <v>0</v>
      </c>
    </row>
    <row r="120" spans="1:9" s="294" customFormat="1" ht="20.100000000000001" hidden="1" customHeight="1" x14ac:dyDescent="0.25">
      <c r="A120" s="545">
        <v>255</v>
      </c>
      <c r="B120" s="546" t="s">
        <v>724</v>
      </c>
      <c r="C120" s="563">
        <f>C121</f>
        <v>0</v>
      </c>
      <c r="D120" s="563">
        <f t="shared" ref="D120:H120" si="60">D121</f>
        <v>0</v>
      </c>
      <c r="E120" s="563">
        <f>E121</f>
        <v>0</v>
      </c>
      <c r="F120" s="574">
        <f t="shared" si="60"/>
        <v>0</v>
      </c>
      <c r="G120" s="574">
        <f t="shared" si="60"/>
        <v>0</v>
      </c>
      <c r="H120" s="563">
        <f t="shared" si="60"/>
        <v>0</v>
      </c>
      <c r="I120" s="559">
        <v>0</v>
      </c>
    </row>
    <row r="121" spans="1:9" s="294" customFormat="1" ht="20.100000000000001" hidden="1" customHeight="1" x14ac:dyDescent="0.25">
      <c r="A121" s="547">
        <v>25501</v>
      </c>
      <c r="B121" s="548" t="s">
        <v>724</v>
      </c>
      <c r="C121" s="563"/>
      <c r="D121" s="563"/>
      <c r="E121" s="563"/>
      <c r="F121" s="574"/>
      <c r="G121" s="574"/>
      <c r="H121" s="563"/>
      <c r="I121" s="559">
        <v>0</v>
      </c>
    </row>
    <row r="122" spans="1:9" s="294" customFormat="1" ht="20.100000000000001" hidden="1" customHeight="1" x14ac:dyDescent="0.25">
      <c r="A122" s="545">
        <v>256</v>
      </c>
      <c r="B122" s="546" t="s">
        <v>725</v>
      </c>
      <c r="C122" s="563">
        <f>C123</f>
        <v>0</v>
      </c>
      <c r="D122" s="563">
        <f t="shared" ref="D122:H122" si="61">D123</f>
        <v>0</v>
      </c>
      <c r="E122" s="563">
        <f>E123</f>
        <v>0</v>
      </c>
      <c r="F122" s="574">
        <f t="shared" si="61"/>
        <v>0</v>
      </c>
      <c r="G122" s="574">
        <f t="shared" si="61"/>
        <v>0</v>
      </c>
      <c r="H122" s="563">
        <f t="shared" si="61"/>
        <v>0</v>
      </c>
      <c r="I122" s="559">
        <v>0</v>
      </c>
    </row>
    <row r="123" spans="1:9" s="294" customFormat="1" ht="20.100000000000001" hidden="1" customHeight="1" x14ac:dyDescent="0.25">
      <c r="A123" s="547">
        <v>25601</v>
      </c>
      <c r="B123" s="548" t="s">
        <v>725</v>
      </c>
      <c r="C123" s="563"/>
      <c r="D123" s="563"/>
      <c r="E123" s="563"/>
      <c r="F123" s="574"/>
      <c r="G123" s="574"/>
      <c r="H123" s="563"/>
      <c r="I123" s="559">
        <v>0</v>
      </c>
    </row>
    <row r="124" spans="1:9" s="294" customFormat="1" ht="20.100000000000001" customHeight="1" x14ac:dyDescent="0.25">
      <c r="A124" s="568">
        <v>224</v>
      </c>
      <c r="B124" s="546" t="s">
        <v>875</v>
      </c>
      <c r="C124" s="563"/>
      <c r="D124" s="563"/>
      <c r="E124" s="563"/>
      <c r="F124" s="574">
        <f>+F125</f>
        <v>208</v>
      </c>
      <c r="G124" s="574">
        <f>+G125</f>
        <v>208</v>
      </c>
      <c r="H124" s="563">
        <f>+H125</f>
        <v>-208</v>
      </c>
      <c r="I124" s="559"/>
    </row>
    <row r="125" spans="1:9" s="294" customFormat="1" ht="20.100000000000001" customHeight="1" x14ac:dyDescent="0.25">
      <c r="A125" s="547">
        <v>24601</v>
      </c>
      <c r="B125" s="548" t="s">
        <v>875</v>
      </c>
      <c r="C125" s="563">
        <v>0</v>
      </c>
      <c r="D125" s="563"/>
      <c r="E125" s="563">
        <v>0</v>
      </c>
      <c r="F125" s="574">
        <v>208</v>
      </c>
      <c r="G125" s="574">
        <v>208</v>
      </c>
      <c r="H125" s="556">
        <f t="shared" si="44"/>
        <v>-208</v>
      </c>
      <c r="I125" s="559"/>
    </row>
    <row r="126" spans="1:9" s="294" customFormat="1" ht="20.100000000000001" customHeight="1" x14ac:dyDescent="0.25">
      <c r="A126" s="543">
        <v>2600</v>
      </c>
      <c r="B126" s="544" t="s">
        <v>726</v>
      </c>
      <c r="C126" s="562">
        <f>C127</f>
        <v>767743.8</v>
      </c>
      <c r="D126" s="562">
        <f t="shared" ref="D126:H126" si="62">D127</f>
        <v>0</v>
      </c>
      <c r="E126" s="562">
        <f>E127</f>
        <v>767743.8</v>
      </c>
      <c r="F126" s="574">
        <f t="shared" si="62"/>
        <v>137464.6</v>
      </c>
      <c r="G126" s="574">
        <f t="shared" si="62"/>
        <v>137464.6</v>
      </c>
      <c r="H126" s="562">
        <f t="shared" si="62"/>
        <v>630279.20000000007</v>
      </c>
      <c r="I126" s="559">
        <f t="shared" si="36"/>
        <v>0.17905009457582075</v>
      </c>
    </row>
    <row r="127" spans="1:9" s="294" customFormat="1" ht="20.100000000000001" customHeight="1" x14ac:dyDescent="0.25">
      <c r="A127" s="545">
        <v>261</v>
      </c>
      <c r="B127" s="546" t="s">
        <v>726</v>
      </c>
      <c r="C127" s="563">
        <f>C128+C129</f>
        <v>767743.8</v>
      </c>
      <c r="D127" s="563">
        <f t="shared" ref="D127:H127" si="63">D128+D129</f>
        <v>0</v>
      </c>
      <c r="E127" s="563">
        <f>E128+E129</f>
        <v>767743.8</v>
      </c>
      <c r="F127" s="574">
        <f t="shared" si="63"/>
        <v>137464.6</v>
      </c>
      <c r="G127" s="574">
        <f t="shared" si="63"/>
        <v>137464.6</v>
      </c>
      <c r="H127" s="563">
        <f t="shared" si="63"/>
        <v>630279.20000000007</v>
      </c>
      <c r="I127" s="559">
        <f t="shared" si="36"/>
        <v>0.17905009457582075</v>
      </c>
    </row>
    <row r="128" spans="1:9" s="294" customFormat="1" ht="20.100000000000001" customHeight="1" x14ac:dyDescent="0.25">
      <c r="A128" s="547">
        <v>26101</v>
      </c>
      <c r="B128" s="548" t="s">
        <v>727</v>
      </c>
      <c r="C128" s="563">
        <v>743743.8</v>
      </c>
      <c r="D128" s="536"/>
      <c r="E128" s="563">
        <v>743743.8</v>
      </c>
      <c r="F128" s="538">
        <v>137464.6</v>
      </c>
      <c r="G128" s="538">
        <v>137464.6</v>
      </c>
      <c r="H128" s="556">
        <f t="shared" si="44"/>
        <v>606279.20000000007</v>
      </c>
      <c r="I128" s="559">
        <f t="shared" si="36"/>
        <v>0.18482789369134908</v>
      </c>
    </row>
    <row r="129" spans="1:9" s="294" customFormat="1" ht="20.100000000000001" customHeight="1" x14ac:dyDescent="0.25">
      <c r="A129" s="547">
        <v>26102</v>
      </c>
      <c r="B129" s="548" t="s">
        <v>728</v>
      </c>
      <c r="C129" s="563">
        <v>24000</v>
      </c>
      <c r="D129" s="536"/>
      <c r="E129" s="563">
        <v>24000</v>
      </c>
      <c r="F129" s="538"/>
      <c r="G129" s="538"/>
      <c r="H129" s="556">
        <f t="shared" si="44"/>
        <v>24000</v>
      </c>
      <c r="I129" s="559">
        <f t="shared" si="36"/>
        <v>0</v>
      </c>
    </row>
    <row r="130" spans="1:9" s="294" customFormat="1" ht="20.100000000000001" customHeight="1" x14ac:dyDescent="0.25">
      <c r="A130" s="543">
        <v>2700</v>
      </c>
      <c r="B130" s="544" t="s">
        <v>729</v>
      </c>
      <c r="C130" s="562">
        <f>C131+C133+C135</f>
        <v>92000</v>
      </c>
      <c r="D130" s="562">
        <f t="shared" ref="D130:H130" si="64">D131+D133+D135</f>
        <v>0</v>
      </c>
      <c r="E130" s="562">
        <f>E131+E133+E135</f>
        <v>92000</v>
      </c>
      <c r="F130" s="574">
        <f t="shared" si="64"/>
        <v>0</v>
      </c>
      <c r="G130" s="574">
        <f t="shared" si="64"/>
        <v>0</v>
      </c>
      <c r="H130" s="562">
        <f t="shared" si="64"/>
        <v>92000</v>
      </c>
      <c r="I130" s="559">
        <f t="shared" si="36"/>
        <v>0</v>
      </c>
    </row>
    <row r="131" spans="1:9" s="294" customFormat="1" ht="20.100000000000001" customHeight="1" x14ac:dyDescent="0.25">
      <c r="A131" s="545">
        <v>271</v>
      </c>
      <c r="B131" s="546" t="s">
        <v>730</v>
      </c>
      <c r="C131" s="563">
        <f>C132</f>
        <v>42000</v>
      </c>
      <c r="D131" s="563">
        <f t="shared" ref="D131:H131" si="65">D132</f>
        <v>0</v>
      </c>
      <c r="E131" s="563">
        <f>E132</f>
        <v>42000</v>
      </c>
      <c r="F131" s="574">
        <f t="shared" si="65"/>
        <v>0</v>
      </c>
      <c r="G131" s="574">
        <f t="shared" si="65"/>
        <v>0</v>
      </c>
      <c r="H131" s="563">
        <f t="shared" si="65"/>
        <v>42000</v>
      </c>
      <c r="I131" s="559">
        <f t="shared" si="36"/>
        <v>0</v>
      </c>
    </row>
    <row r="132" spans="1:9" s="294" customFormat="1" ht="20.100000000000001" customHeight="1" x14ac:dyDescent="0.25">
      <c r="A132" s="547">
        <v>27101</v>
      </c>
      <c r="B132" s="548" t="s">
        <v>730</v>
      </c>
      <c r="C132" s="563">
        <v>42000</v>
      </c>
      <c r="D132" s="563"/>
      <c r="E132" s="563">
        <v>42000</v>
      </c>
      <c r="F132" s="574"/>
      <c r="G132" s="574"/>
      <c r="H132" s="563">
        <f>+E132-F132</f>
        <v>42000</v>
      </c>
      <c r="I132" s="559">
        <f t="shared" si="36"/>
        <v>0</v>
      </c>
    </row>
    <row r="133" spans="1:9" s="294" customFormat="1" ht="20.100000000000001" customHeight="1" x14ac:dyDescent="0.25">
      <c r="A133" s="545">
        <v>272</v>
      </c>
      <c r="B133" s="546" t="s">
        <v>731</v>
      </c>
      <c r="C133" s="563">
        <f>C134</f>
        <v>50000</v>
      </c>
      <c r="D133" s="563">
        <f t="shared" ref="D133:H133" si="66">D134</f>
        <v>0</v>
      </c>
      <c r="E133" s="563">
        <f>E134</f>
        <v>50000</v>
      </c>
      <c r="F133" s="574">
        <f t="shared" si="66"/>
        <v>0</v>
      </c>
      <c r="G133" s="574">
        <f t="shared" si="66"/>
        <v>0</v>
      </c>
      <c r="H133" s="563">
        <f t="shared" si="66"/>
        <v>50000</v>
      </c>
      <c r="I133" s="559">
        <f t="shared" si="36"/>
        <v>0</v>
      </c>
    </row>
    <row r="134" spans="1:9" s="294" customFormat="1" ht="20.100000000000001" customHeight="1" x14ac:dyDescent="0.25">
      <c r="A134" s="547">
        <v>27201</v>
      </c>
      <c r="B134" s="548" t="s">
        <v>731</v>
      </c>
      <c r="C134" s="563">
        <v>50000</v>
      </c>
      <c r="D134" s="563"/>
      <c r="E134" s="563">
        <v>50000</v>
      </c>
      <c r="F134" s="574"/>
      <c r="G134" s="574"/>
      <c r="H134" s="563">
        <f>+E134-F134</f>
        <v>50000</v>
      </c>
      <c r="I134" s="559">
        <f t="shared" si="36"/>
        <v>0</v>
      </c>
    </row>
    <row r="135" spans="1:9" s="294" customFormat="1" ht="20.100000000000001" customHeight="1" x14ac:dyDescent="0.25">
      <c r="A135" s="545">
        <v>273</v>
      </c>
      <c r="B135" s="546" t="s">
        <v>732</v>
      </c>
      <c r="C135" s="563">
        <f>C136</f>
        <v>0</v>
      </c>
      <c r="D135" s="563">
        <f t="shared" ref="D135:H135" si="67">D136</f>
        <v>0</v>
      </c>
      <c r="E135" s="563">
        <f>E136</f>
        <v>0</v>
      </c>
      <c r="F135" s="574">
        <f t="shared" si="67"/>
        <v>0</v>
      </c>
      <c r="G135" s="574">
        <f t="shared" si="67"/>
        <v>0</v>
      </c>
      <c r="H135" s="563">
        <f t="shared" si="67"/>
        <v>0</v>
      </c>
      <c r="I135" s="559">
        <v>0</v>
      </c>
    </row>
    <row r="136" spans="1:9" s="294" customFormat="1" ht="20.100000000000001" customHeight="1" x14ac:dyDescent="0.25">
      <c r="A136" s="547">
        <v>27301</v>
      </c>
      <c r="B136" s="548" t="s">
        <v>732</v>
      </c>
      <c r="C136" s="563"/>
      <c r="D136" s="563"/>
      <c r="E136" s="563"/>
      <c r="F136" s="574"/>
      <c r="G136" s="574"/>
      <c r="H136" s="563">
        <f>+E136-F136</f>
        <v>0</v>
      </c>
      <c r="I136" s="559">
        <v>0</v>
      </c>
    </row>
    <row r="137" spans="1:9" s="294" customFormat="1" ht="20.100000000000001" customHeight="1" x14ac:dyDescent="0.25">
      <c r="A137" s="543">
        <v>2900</v>
      </c>
      <c r="B137" s="544" t="s">
        <v>733</v>
      </c>
      <c r="C137" s="562">
        <f>C138+C140+C142+C144+C146+C148</f>
        <v>207000</v>
      </c>
      <c r="D137" s="562">
        <f t="shared" ref="D137:H137" si="68">D138+D140+D142+D144+D146+D148</f>
        <v>0</v>
      </c>
      <c r="E137" s="562">
        <f>E138+E140+E142+E144+E146+E148</f>
        <v>207000</v>
      </c>
      <c r="F137" s="574">
        <f t="shared" si="68"/>
        <v>47939.569999999992</v>
      </c>
      <c r="G137" s="574">
        <f t="shared" si="68"/>
        <v>47939.569999999992</v>
      </c>
      <c r="H137" s="562">
        <f t="shared" si="68"/>
        <v>159060.43000000002</v>
      </c>
      <c r="I137" s="559">
        <f t="shared" si="36"/>
        <v>0.23159212560386469</v>
      </c>
    </row>
    <row r="138" spans="1:9" s="294" customFormat="1" ht="20.100000000000001" customHeight="1" x14ac:dyDescent="0.25">
      <c r="A138" s="545">
        <v>291</v>
      </c>
      <c r="B138" s="546" t="s">
        <v>734</v>
      </c>
      <c r="C138" s="563">
        <f>C139</f>
        <v>0</v>
      </c>
      <c r="D138" s="563">
        <f t="shared" ref="D138:H138" si="69">D139</f>
        <v>0</v>
      </c>
      <c r="E138" s="563">
        <f>E139</f>
        <v>0</v>
      </c>
      <c r="F138" s="574">
        <f t="shared" si="69"/>
        <v>0</v>
      </c>
      <c r="G138" s="574">
        <f t="shared" si="69"/>
        <v>0</v>
      </c>
      <c r="H138" s="563">
        <f t="shared" si="69"/>
        <v>0</v>
      </c>
      <c r="I138" s="559">
        <v>0</v>
      </c>
    </row>
    <row r="139" spans="1:9" s="294" customFormat="1" ht="20.100000000000001" customHeight="1" x14ac:dyDescent="0.25">
      <c r="A139" s="547">
        <v>29101</v>
      </c>
      <c r="B139" s="548" t="s">
        <v>734</v>
      </c>
      <c r="C139" s="563"/>
      <c r="D139" s="563"/>
      <c r="E139" s="563"/>
      <c r="F139" s="574"/>
      <c r="G139" s="574"/>
      <c r="H139" s="563">
        <f>+E139-F139</f>
        <v>0</v>
      </c>
      <c r="I139" s="559">
        <v>0</v>
      </c>
    </row>
    <row r="140" spans="1:9" s="294" customFormat="1" ht="20.100000000000001" customHeight="1" x14ac:dyDescent="0.25">
      <c r="A140" s="545">
        <v>292</v>
      </c>
      <c r="B140" s="546" t="s">
        <v>735</v>
      </c>
      <c r="C140" s="563">
        <f>C141</f>
        <v>10000</v>
      </c>
      <c r="D140" s="563">
        <f t="shared" ref="D140:H140" si="70">D141</f>
        <v>0</v>
      </c>
      <c r="E140" s="563">
        <f>E141</f>
        <v>10000</v>
      </c>
      <c r="F140" s="574">
        <f t="shared" si="70"/>
        <v>3058.31</v>
      </c>
      <c r="G140" s="574">
        <f t="shared" si="70"/>
        <v>3058.31</v>
      </c>
      <c r="H140" s="563">
        <f t="shared" si="70"/>
        <v>6941.6900000000005</v>
      </c>
      <c r="I140" s="559">
        <f t="shared" si="36"/>
        <v>0.30583100000000002</v>
      </c>
    </row>
    <row r="141" spans="1:9" s="294" customFormat="1" ht="20.100000000000001" customHeight="1" x14ac:dyDescent="0.25">
      <c r="A141" s="547">
        <v>29201</v>
      </c>
      <c r="B141" s="548" t="s">
        <v>735</v>
      </c>
      <c r="C141" s="563">
        <v>10000</v>
      </c>
      <c r="D141" s="563"/>
      <c r="E141" s="563">
        <v>10000</v>
      </c>
      <c r="F141" s="574">
        <v>3058.31</v>
      </c>
      <c r="G141" s="574">
        <v>3058.31</v>
      </c>
      <c r="H141" s="563">
        <f>+E141-F141</f>
        <v>6941.6900000000005</v>
      </c>
      <c r="I141" s="559">
        <f t="shared" ref="I141:I208" si="71">F141/E141</f>
        <v>0.30583100000000002</v>
      </c>
    </row>
    <row r="142" spans="1:9" s="294" customFormat="1" ht="24.75" customHeight="1" x14ac:dyDescent="0.25">
      <c r="A142" s="545">
        <v>293</v>
      </c>
      <c r="B142" s="546" t="s">
        <v>736</v>
      </c>
      <c r="C142" s="563">
        <f>C143</f>
        <v>22000</v>
      </c>
      <c r="D142" s="563">
        <f t="shared" ref="D142:H142" si="72">D143</f>
        <v>0</v>
      </c>
      <c r="E142" s="563">
        <f>E143</f>
        <v>22000</v>
      </c>
      <c r="F142" s="574">
        <f t="shared" si="72"/>
        <v>7516.28</v>
      </c>
      <c r="G142" s="574">
        <f t="shared" si="72"/>
        <v>7516.28</v>
      </c>
      <c r="H142" s="563">
        <f t="shared" si="72"/>
        <v>14483.720000000001</v>
      </c>
      <c r="I142" s="559">
        <f t="shared" si="71"/>
        <v>0.3416490909090909</v>
      </c>
    </row>
    <row r="143" spans="1:9" s="294" customFormat="1" ht="22.5" x14ac:dyDescent="0.25">
      <c r="A143" s="547">
        <v>29301</v>
      </c>
      <c r="B143" s="548" t="s">
        <v>736</v>
      </c>
      <c r="C143" s="563">
        <v>22000</v>
      </c>
      <c r="D143" s="563"/>
      <c r="E143" s="563">
        <v>22000</v>
      </c>
      <c r="F143" s="574">
        <v>7516.28</v>
      </c>
      <c r="G143" s="574">
        <v>7516.28</v>
      </c>
      <c r="H143" s="563">
        <f>+E143-F143</f>
        <v>14483.720000000001</v>
      </c>
      <c r="I143" s="559">
        <f t="shared" si="71"/>
        <v>0.3416490909090909</v>
      </c>
    </row>
    <row r="144" spans="1:9" s="294" customFormat="1" ht="22.5" x14ac:dyDescent="0.25">
      <c r="A144" s="545">
        <v>294</v>
      </c>
      <c r="B144" s="546" t="s">
        <v>737</v>
      </c>
      <c r="C144" s="563">
        <f>C145</f>
        <v>30000</v>
      </c>
      <c r="D144" s="563">
        <f t="shared" ref="D144:H144" si="73">D145</f>
        <v>0</v>
      </c>
      <c r="E144" s="563">
        <f>E145</f>
        <v>30000</v>
      </c>
      <c r="F144" s="574">
        <f t="shared" si="73"/>
        <v>2887.46</v>
      </c>
      <c r="G144" s="574">
        <f t="shared" si="73"/>
        <v>2887.46</v>
      </c>
      <c r="H144" s="563">
        <f t="shared" si="73"/>
        <v>27112.54</v>
      </c>
      <c r="I144" s="559">
        <f t="shared" si="71"/>
        <v>9.6248666666666663E-2</v>
      </c>
    </row>
    <row r="145" spans="1:12" s="294" customFormat="1" ht="22.5" x14ac:dyDescent="0.25">
      <c r="A145" s="547">
        <v>29401</v>
      </c>
      <c r="B145" s="548" t="s">
        <v>737</v>
      </c>
      <c r="C145" s="563">
        <v>30000</v>
      </c>
      <c r="D145" s="563"/>
      <c r="E145" s="563">
        <v>30000</v>
      </c>
      <c r="F145" s="574">
        <v>2887.46</v>
      </c>
      <c r="G145" s="574">
        <v>2887.46</v>
      </c>
      <c r="H145" s="563">
        <f>+E145-F145</f>
        <v>27112.54</v>
      </c>
      <c r="I145" s="559">
        <f t="shared" si="71"/>
        <v>9.6248666666666663E-2</v>
      </c>
    </row>
    <row r="146" spans="1:12" s="294" customFormat="1" ht="22.5" x14ac:dyDescent="0.25">
      <c r="A146" s="545">
        <v>295</v>
      </c>
      <c r="B146" s="546" t="s">
        <v>738</v>
      </c>
      <c r="C146" s="563">
        <f>C147</f>
        <v>0</v>
      </c>
      <c r="D146" s="563">
        <f t="shared" ref="D146:H146" si="74">D147</f>
        <v>0</v>
      </c>
      <c r="E146" s="563">
        <f>E147</f>
        <v>0</v>
      </c>
      <c r="F146" s="574">
        <f t="shared" si="74"/>
        <v>0</v>
      </c>
      <c r="G146" s="574">
        <f t="shared" si="74"/>
        <v>0</v>
      </c>
      <c r="H146" s="563">
        <f t="shared" si="74"/>
        <v>0</v>
      </c>
      <c r="I146" s="559">
        <v>0</v>
      </c>
    </row>
    <row r="147" spans="1:12" s="294" customFormat="1" ht="22.5" x14ac:dyDescent="0.25">
      <c r="A147" s="547">
        <v>29501</v>
      </c>
      <c r="B147" s="548" t="s">
        <v>738</v>
      </c>
      <c r="C147" s="563"/>
      <c r="D147" s="563"/>
      <c r="E147" s="563"/>
      <c r="F147" s="574"/>
      <c r="G147" s="574"/>
      <c r="H147" s="563"/>
      <c r="I147" s="559">
        <v>0</v>
      </c>
    </row>
    <row r="148" spans="1:12" s="294" customFormat="1" ht="22.5" x14ac:dyDescent="0.25">
      <c r="A148" s="545">
        <v>296</v>
      </c>
      <c r="B148" s="546" t="s">
        <v>739</v>
      </c>
      <c r="C148" s="563">
        <f>C149</f>
        <v>145000</v>
      </c>
      <c r="D148" s="563">
        <f t="shared" ref="D148:H148" si="75">D149</f>
        <v>0</v>
      </c>
      <c r="E148" s="563">
        <f>E149</f>
        <v>145000</v>
      </c>
      <c r="F148" s="574">
        <f t="shared" si="75"/>
        <v>34477.519999999997</v>
      </c>
      <c r="G148" s="574">
        <f t="shared" si="75"/>
        <v>34477.519999999997</v>
      </c>
      <c r="H148" s="563">
        <f t="shared" si="75"/>
        <v>110522.48000000001</v>
      </c>
      <c r="I148" s="559">
        <f t="shared" si="71"/>
        <v>0.23777599999999999</v>
      </c>
    </row>
    <row r="149" spans="1:12" s="294" customFormat="1" ht="22.5" x14ac:dyDescent="0.25">
      <c r="A149" s="547">
        <v>29601</v>
      </c>
      <c r="B149" s="548" t="s">
        <v>740</v>
      </c>
      <c r="C149" s="563">
        <v>145000</v>
      </c>
      <c r="D149" s="563"/>
      <c r="E149" s="563">
        <v>145000</v>
      </c>
      <c r="F149" s="574">
        <v>34477.519999999997</v>
      </c>
      <c r="G149" s="574">
        <v>34477.519999999997</v>
      </c>
      <c r="H149" s="563">
        <f>+E149-F149</f>
        <v>110522.48000000001</v>
      </c>
      <c r="I149" s="559">
        <f t="shared" si="71"/>
        <v>0.23777599999999999</v>
      </c>
    </row>
    <row r="150" spans="1:12" s="294" customFormat="1" ht="20.100000000000001" customHeight="1" x14ac:dyDescent="0.25">
      <c r="A150" s="549">
        <v>3000</v>
      </c>
      <c r="B150" s="550" t="s">
        <v>741</v>
      </c>
      <c r="C150" s="540">
        <f>C151+C167+C176+C195+C208+C226+C235+C250+C259</f>
        <v>6194409.4399999995</v>
      </c>
      <c r="D150" s="540">
        <f t="shared" ref="D150:H150" si="76">D151+D167+D176+D195+D208+D226+D235+D250+D259</f>
        <v>0</v>
      </c>
      <c r="E150" s="540">
        <f>E151+E167+E176+E195+E208+E226+E235+E250+E259</f>
        <v>6194409.4399999995</v>
      </c>
      <c r="F150" s="574">
        <f t="shared" si="76"/>
        <v>924774.12</v>
      </c>
      <c r="G150" s="574">
        <f t="shared" si="76"/>
        <v>924774.12</v>
      </c>
      <c r="H150" s="540">
        <f t="shared" si="76"/>
        <v>4775314.32</v>
      </c>
      <c r="I150" s="559">
        <f t="shared" si="71"/>
        <v>0.14929173296623416</v>
      </c>
      <c r="L150" s="423">
        <f>6223767.88-C150</f>
        <v>29358.44000000041</v>
      </c>
    </row>
    <row r="151" spans="1:12" s="294" customFormat="1" ht="20.100000000000001" customHeight="1" x14ac:dyDescent="0.25">
      <c r="A151" s="543">
        <v>3100</v>
      </c>
      <c r="B151" s="544" t="s">
        <v>742</v>
      </c>
      <c r="C151" s="562">
        <f>C152+C155+C157+C159+C161+C163+C165</f>
        <v>132801.56</v>
      </c>
      <c r="D151" s="562">
        <f t="shared" ref="D151:H151" si="77">D152+D155+D157+D159+D161+D163+D165</f>
        <v>0</v>
      </c>
      <c r="E151" s="562">
        <f>E152+E155+E157+E159+E161+E163+E165</f>
        <v>132801.56</v>
      </c>
      <c r="F151" s="574">
        <f t="shared" si="77"/>
        <v>152752.56</v>
      </c>
      <c r="G151" s="574">
        <f t="shared" si="77"/>
        <v>152752.56</v>
      </c>
      <c r="H151" s="562">
        <f t="shared" si="77"/>
        <v>-19951</v>
      </c>
      <c r="I151" s="559">
        <f t="shared" si="71"/>
        <v>1.1502316689653345</v>
      </c>
    </row>
    <row r="152" spans="1:12" s="294" customFormat="1" ht="20.100000000000001" customHeight="1" x14ac:dyDescent="0.25">
      <c r="A152" s="545">
        <v>311</v>
      </c>
      <c r="B152" s="546" t="s">
        <v>743</v>
      </c>
      <c r="C152" s="563">
        <f>C153+C154</f>
        <v>0</v>
      </c>
      <c r="D152" s="563">
        <f t="shared" ref="D152:H152" si="78">D153+D154</f>
        <v>0</v>
      </c>
      <c r="E152" s="563">
        <f>E153+E154</f>
        <v>0</v>
      </c>
      <c r="F152" s="574">
        <f t="shared" si="78"/>
        <v>0</v>
      </c>
      <c r="G152" s="574">
        <f t="shared" si="78"/>
        <v>0</v>
      </c>
      <c r="H152" s="563">
        <f t="shared" si="78"/>
        <v>0</v>
      </c>
      <c r="I152" s="559">
        <v>0</v>
      </c>
    </row>
    <row r="153" spans="1:12" s="294" customFormat="1" ht="20.100000000000001" customHeight="1" x14ac:dyDescent="0.25">
      <c r="A153" s="547">
        <v>31101</v>
      </c>
      <c r="B153" s="548" t="s">
        <v>743</v>
      </c>
      <c r="C153" s="563"/>
      <c r="D153" s="563"/>
      <c r="E153" s="563"/>
      <c r="F153" s="574"/>
      <c r="G153" s="574"/>
      <c r="H153" s="563"/>
      <c r="I153" s="559">
        <v>0</v>
      </c>
    </row>
    <row r="154" spans="1:12" s="294" customFormat="1" ht="20.100000000000001" customHeight="1" x14ac:dyDescent="0.25">
      <c r="A154" s="547">
        <v>31103</v>
      </c>
      <c r="B154" s="548" t="s">
        <v>744</v>
      </c>
      <c r="C154" s="563"/>
      <c r="D154" s="563"/>
      <c r="E154" s="563"/>
      <c r="F154" s="574"/>
      <c r="G154" s="574"/>
      <c r="H154" s="563"/>
      <c r="I154" s="559">
        <v>0</v>
      </c>
    </row>
    <row r="155" spans="1:12" s="294" customFormat="1" ht="20.100000000000001" customHeight="1" x14ac:dyDescent="0.25">
      <c r="A155" s="545">
        <v>312</v>
      </c>
      <c r="B155" s="546" t="s">
        <v>745</v>
      </c>
      <c r="C155" s="563">
        <f>C156</f>
        <v>0</v>
      </c>
      <c r="D155" s="563">
        <f t="shared" ref="D155:H155" si="79">D156</f>
        <v>0</v>
      </c>
      <c r="E155" s="563">
        <f>E156</f>
        <v>0</v>
      </c>
      <c r="F155" s="574">
        <f t="shared" si="79"/>
        <v>0</v>
      </c>
      <c r="G155" s="574">
        <f t="shared" si="79"/>
        <v>0</v>
      </c>
      <c r="H155" s="563">
        <f t="shared" si="79"/>
        <v>0</v>
      </c>
      <c r="I155" s="559">
        <v>0</v>
      </c>
    </row>
    <row r="156" spans="1:12" s="294" customFormat="1" ht="20.100000000000001" customHeight="1" x14ac:dyDescent="0.25">
      <c r="A156" s="547">
        <v>31201</v>
      </c>
      <c r="B156" s="548" t="s">
        <v>745</v>
      </c>
      <c r="C156" s="563"/>
      <c r="D156" s="563"/>
      <c r="E156" s="563"/>
      <c r="F156" s="574"/>
      <c r="G156" s="574"/>
      <c r="H156" s="563"/>
      <c r="I156" s="559">
        <v>0</v>
      </c>
    </row>
    <row r="157" spans="1:12" s="294" customFormat="1" ht="20.100000000000001" customHeight="1" x14ac:dyDescent="0.25">
      <c r="A157" s="545">
        <v>313</v>
      </c>
      <c r="B157" s="546" t="s">
        <v>746</v>
      </c>
      <c r="C157" s="563">
        <f>C158</f>
        <v>0</v>
      </c>
      <c r="D157" s="563">
        <f t="shared" ref="D157:H157" si="80">D158</f>
        <v>0</v>
      </c>
      <c r="E157" s="563">
        <f>E158</f>
        <v>0</v>
      </c>
      <c r="F157" s="574">
        <f t="shared" si="80"/>
        <v>0</v>
      </c>
      <c r="G157" s="574">
        <f t="shared" si="80"/>
        <v>0</v>
      </c>
      <c r="H157" s="563">
        <f t="shared" si="80"/>
        <v>0</v>
      </c>
      <c r="I157" s="559">
        <v>0</v>
      </c>
    </row>
    <row r="158" spans="1:12" s="294" customFormat="1" ht="20.100000000000001" customHeight="1" x14ac:dyDescent="0.25">
      <c r="A158" s="547">
        <v>31301</v>
      </c>
      <c r="B158" s="548" t="s">
        <v>746</v>
      </c>
      <c r="C158" s="563"/>
      <c r="D158" s="563"/>
      <c r="E158" s="563"/>
      <c r="F158" s="574"/>
      <c r="G158" s="574"/>
      <c r="H158" s="563"/>
      <c r="I158" s="559">
        <v>0</v>
      </c>
    </row>
    <row r="159" spans="1:12" s="294" customFormat="1" ht="20.100000000000001" customHeight="1" x14ac:dyDescent="0.25">
      <c r="A159" s="545">
        <v>314</v>
      </c>
      <c r="B159" s="546" t="s">
        <v>747</v>
      </c>
      <c r="C159" s="563">
        <f>C160</f>
        <v>36000</v>
      </c>
      <c r="D159" s="563">
        <f t="shared" ref="D159:H159" si="81">D160</f>
        <v>0</v>
      </c>
      <c r="E159" s="563">
        <f>E160</f>
        <v>36000</v>
      </c>
      <c r="F159" s="574">
        <f t="shared" si="81"/>
        <v>12704.6</v>
      </c>
      <c r="G159" s="574">
        <f t="shared" si="81"/>
        <v>12704.6</v>
      </c>
      <c r="H159" s="563">
        <f t="shared" si="81"/>
        <v>23295.4</v>
      </c>
      <c r="I159" s="559">
        <f t="shared" si="71"/>
        <v>0.35290555555555558</v>
      </c>
    </row>
    <row r="160" spans="1:12" s="294" customFormat="1" ht="20.100000000000001" customHeight="1" x14ac:dyDescent="0.25">
      <c r="A160" s="547">
        <v>31401</v>
      </c>
      <c r="B160" s="548" t="s">
        <v>747</v>
      </c>
      <c r="C160" s="563">
        <v>36000</v>
      </c>
      <c r="D160" s="563"/>
      <c r="E160" s="563">
        <v>36000</v>
      </c>
      <c r="F160" s="574">
        <v>12704.6</v>
      </c>
      <c r="G160" s="574">
        <v>12704.6</v>
      </c>
      <c r="H160" s="563">
        <f>+E160-F160</f>
        <v>23295.4</v>
      </c>
      <c r="I160" s="559">
        <f t="shared" si="71"/>
        <v>0.35290555555555558</v>
      </c>
    </row>
    <row r="161" spans="1:9" s="294" customFormat="1" ht="20.100000000000001" customHeight="1" x14ac:dyDescent="0.25">
      <c r="A161" s="545">
        <v>315</v>
      </c>
      <c r="B161" s="546" t="s">
        <v>748</v>
      </c>
      <c r="C161" s="563">
        <f>C162</f>
        <v>0</v>
      </c>
      <c r="D161" s="563">
        <f t="shared" ref="D161:H161" si="82">D162</f>
        <v>0</v>
      </c>
      <c r="E161" s="563">
        <f>E162</f>
        <v>0</v>
      </c>
      <c r="F161" s="574">
        <f t="shared" si="82"/>
        <v>0</v>
      </c>
      <c r="G161" s="574">
        <f t="shared" si="82"/>
        <v>0</v>
      </c>
      <c r="H161" s="563">
        <f t="shared" si="82"/>
        <v>0</v>
      </c>
      <c r="I161" s="559">
        <v>0</v>
      </c>
    </row>
    <row r="162" spans="1:9" s="294" customFormat="1" ht="20.100000000000001" customHeight="1" x14ac:dyDescent="0.25">
      <c r="A162" s="547">
        <v>31501</v>
      </c>
      <c r="B162" s="548" t="s">
        <v>748</v>
      </c>
      <c r="C162" s="563"/>
      <c r="D162" s="563"/>
      <c r="E162" s="563"/>
      <c r="F162" s="574"/>
      <c r="G162" s="574"/>
      <c r="H162" s="563"/>
      <c r="I162" s="559">
        <v>0</v>
      </c>
    </row>
    <row r="163" spans="1:9" s="294" customFormat="1" ht="20.100000000000001" customHeight="1" x14ac:dyDescent="0.25">
      <c r="A163" s="545">
        <v>317</v>
      </c>
      <c r="B163" s="546" t="s">
        <v>749</v>
      </c>
      <c r="C163" s="563">
        <f>C164</f>
        <v>25000</v>
      </c>
      <c r="D163" s="563">
        <f t="shared" ref="D163:H163" si="83">D164</f>
        <v>0</v>
      </c>
      <c r="E163" s="563">
        <f>E164</f>
        <v>25000</v>
      </c>
      <c r="F163" s="574">
        <f t="shared" si="83"/>
        <v>140047.96</v>
      </c>
      <c r="G163" s="574">
        <f t="shared" si="83"/>
        <v>140047.96</v>
      </c>
      <c r="H163" s="563">
        <f t="shared" si="83"/>
        <v>-115047.95999999999</v>
      </c>
      <c r="I163" s="559">
        <f t="shared" si="71"/>
        <v>5.6019183999999997</v>
      </c>
    </row>
    <row r="164" spans="1:9" s="294" customFormat="1" ht="20.100000000000001" customHeight="1" x14ac:dyDescent="0.25">
      <c r="A164" s="547">
        <v>31701</v>
      </c>
      <c r="B164" s="548" t="s">
        <v>749</v>
      </c>
      <c r="C164" s="563">
        <v>25000</v>
      </c>
      <c r="D164" s="563"/>
      <c r="E164" s="563">
        <v>25000</v>
      </c>
      <c r="F164" s="574">
        <v>140047.96</v>
      </c>
      <c r="G164" s="574">
        <v>140047.96</v>
      </c>
      <c r="H164" s="563">
        <f>+E164-F164</f>
        <v>-115047.95999999999</v>
      </c>
      <c r="I164" s="559">
        <f t="shared" si="71"/>
        <v>5.6019183999999997</v>
      </c>
    </row>
    <row r="165" spans="1:9" s="294" customFormat="1" ht="20.100000000000001" customHeight="1" x14ac:dyDescent="0.25">
      <c r="A165" s="545">
        <v>318</v>
      </c>
      <c r="B165" s="546" t="s">
        <v>750</v>
      </c>
      <c r="C165" s="563">
        <f>C166</f>
        <v>71801.56</v>
      </c>
      <c r="D165" s="563">
        <f t="shared" ref="D165:H165" si="84">D166</f>
        <v>0</v>
      </c>
      <c r="E165" s="563">
        <f>E166</f>
        <v>71801.56</v>
      </c>
      <c r="F165" s="574">
        <f t="shared" si="84"/>
        <v>0</v>
      </c>
      <c r="G165" s="574">
        <f t="shared" si="84"/>
        <v>0</v>
      </c>
      <c r="H165" s="563">
        <f t="shared" si="84"/>
        <v>71801.56</v>
      </c>
      <c r="I165" s="559">
        <f t="shared" si="71"/>
        <v>0</v>
      </c>
    </row>
    <row r="166" spans="1:9" s="294" customFormat="1" ht="20.100000000000001" customHeight="1" x14ac:dyDescent="0.25">
      <c r="A166" s="547">
        <v>31801</v>
      </c>
      <c r="B166" s="548" t="s">
        <v>751</v>
      </c>
      <c r="C166" s="563">
        <f>101160-29358.44</f>
        <v>71801.56</v>
      </c>
      <c r="D166" s="563"/>
      <c r="E166" s="563">
        <f>C166+D166</f>
        <v>71801.56</v>
      </c>
      <c r="F166" s="574"/>
      <c r="G166" s="574"/>
      <c r="H166" s="563">
        <f>+E166-F166</f>
        <v>71801.56</v>
      </c>
      <c r="I166" s="559">
        <f t="shared" si="71"/>
        <v>0</v>
      </c>
    </row>
    <row r="167" spans="1:9" s="294" customFormat="1" ht="20.100000000000001" customHeight="1" x14ac:dyDescent="0.25">
      <c r="A167" s="543">
        <v>3200</v>
      </c>
      <c r="B167" s="544" t="s">
        <v>752</v>
      </c>
      <c r="C167" s="562">
        <f>C168+C170+C172+C174</f>
        <v>495440.8</v>
      </c>
      <c r="D167" s="562">
        <f t="shared" ref="D167:H167" si="85">D168+D170+D172+D174</f>
        <v>0</v>
      </c>
      <c r="E167" s="562">
        <f>E168+E170+E172+E174</f>
        <v>495440.8</v>
      </c>
      <c r="F167" s="574">
        <f t="shared" si="85"/>
        <v>245764</v>
      </c>
      <c r="G167" s="574">
        <f t="shared" si="85"/>
        <v>245764</v>
      </c>
      <c r="H167" s="562">
        <f t="shared" si="85"/>
        <v>249676.79999999999</v>
      </c>
      <c r="I167" s="559">
        <f t="shared" si="71"/>
        <v>0.49605119320007557</v>
      </c>
    </row>
    <row r="168" spans="1:9" s="294" customFormat="1" ht="20.100000000000001" customHeight="1" x14ac:dyDescent="0.25">
      <c r="A168" s="545">
        <v>322</v>
      </c>
      <c r="B168" s="546" t="s">
        <v>753</v>
      </c>
      <c r="C168" s="563">
        <f>C169</f>
        <v>495440.8</v>
      </c>
      <c r="D168" s="563">
        <f t="shared" ref="D168:H168" si="86">D169</f>
        <v>0</v>
      </c>
      <c r="E168" s="563">
        <f>E169</f>
        <v>495440.8</v>
      </c>
      <c r="F168" s="574">
        <f t="shared" si="86"/>
        <v>245764</v>
      </c>
      <c r="G168" s="574">
        <f t="shared" si="86"/>
        <v>245764</v>
      </c>
      <c r="H168" s="563">
        <f t="shared" si="86"/>
        <v>249676.79999999999</v>
      </c>
      <c r="I168" s="559">
        <f t="shared" si="71"/>
        <v>0.49605119320007557</v>
      </c>
    </row>
    <row r="169" spans="1:9" s="294" customFormat="1" ht="20.100000000000001" customHeight="1" x14ac:dyDescent="0.25">
      <c r="A169" s="547">
        <v>32201</v>
      </c>
      <c r="B169" s="548" t="s">
        <v>753</v>
      </c>
      <c r="C169" s="563">
        <v>495440.8</v>
      </c>
      <c r="D169" s="563"/>
      <c r="E169" s="563">
        <v>495440.8</v>
      </c>
      <c r="F169" s="574">
        <v>245764</v>
      </c>
      <c r="G169" s="574">
        <v>245764</v>
      </c>
      <c r="H169" s="563">
        <f>+E169-F169</f>
        <v>249676.79999999999</v>
      </c>
      <c r="I169" s="559">
        <f t="shared" si="71"/>
        <v>0.49605119320007557</v>
      </c>
    </row>
    <row r="170" spans="1:9" s="294" customFormat="1" ht="26.25" customHeight="1" x14ac:dyDescent="0.25">
      <c r="A170" s="545">
        <v>323</v>
      </c>
      <c r="B170" s="546" t="s">
        <v>754</v>
      </c>
      <c r="C170" s="563">
        <f>C171</f>
        <v>0</v>
      </c>
      <c r="D170" s="563">
        <f t="shared" ref="D170:H170" si="87">D171</f>
        <v>0</v>
      </c>
      <c r="E170" s="563">
        <f>E171</f>
        <v>0</v>
      </c>
      <c r="F170" s="574">
        <f t="shared" si="87"/>
        <v>0</v>
      </c>
      <c r="G170" s="574">
        <f t="shared" si="87"/>
        <v>0</v>
      </c>
      <c r="H170" s="563">
        <f t="shared" si="87"/>
        <v>0</v>
      </c>
      <c r="I170" s="559">
        <v>0</v>
      </c>
    </row>
    <row r="171" spans="1:9" s="294" customFormat="1" ht="20.100000000000001" customHeight="1" x14ac:dyDescent="0.25">
      <c r="A171" s="547">
        <v>32301</v>
      </c>
      <c r="B171" s="548" t="s">
        <v>755</v>
      </c>
      <c r="C171" s="563"/>
      <c r="D171" s="563"/>
      <c r="E171" s="563"/>
      <c r="F171" s="574"/>
      <c r="G171" s="574"/>
      <c r="H171" s="563"/>
      <c r="I171" s="559">
        <v>0</v>
      </c>
    </row>
    <row r="172" spans="1:9" s="294" customFormat="1" ht="20.100000000000001" customHeight="1" x14ac:dyDescent="0.25">
      <c r="A172" s="545">
        <v>326</v>
      </c>
      <c r="B172" s="546" t="s">
        <v>756</v>
      </c>
      <c r="C172" s="563">
        <f>C173</f>
        <v>0</v>
      </c>
      <c r="D172" s="563">
        <f t="shared" ref="D172:H172" si="88">D173</f>
        <v>0</v>
      </c>
      <c r="E172" s="563">
        <f>E173</f>
        <v>0</v>
      </c>
      <c r="F172" s="574">
        <f t="shared" si="88"/>
        <v>0</v>
      </c>
      <c r="G172" s="574">
        <f t="shared" si="88"/>
        <v>0</v>
      </c>
      <c r="H172" s="563">
        <f t="shared" si="88"/>
        <v>0</v>
      </c>
      <c r="I172" s="559">
        <v>0</v>
      </c>
    </row>
    <row r="173" spans="1:9" s="294" customFormat="1" ht="20.100000000000001" customHeight="1" x14ac:dyDescent="0.25">
      <c r="A173" s="547">
        <v>32601</v>
      </c>
      <c r="B173" s="548" t="s">
        <v>756</v>
      </c>
      <c r="C173" s="563"/>
      <c r="D173" s="563"/>
      <c r="E173" s="563"/>
      <c r="F173" s="574"/>
      <c r="G173" s="574"/>
      <c r="H173" s="563"/>
      <c r="I173" s="559">
        <v>0</v>
      </c>
    </row>
    <row r="174" spans="1:9" s="294" customFormat="1" ht="20.100000000000001" customHeight="1" x14ac:dyDescent="0.25">
      <c r="A174" s="545">
        <v>327</v>
      </c>
      <c r="B174" s="546" t="s">
        <v>757</v>
      </c>
      <c r="C174" s="563">
        <f>C175</f>
        <v>0</v>
      </c>
      <c r="D174" s="563">
        <f t="shared" ref="D174:H174" si="89">D175</f>
        <v>0</v>
      </c>
      <c r="E174" s="563">
        <f>E175</f>
        <v>0</v>
      </c>
      <c r="F174" s="574">
        <f t="shared" si="89"/>
        <v>0</v>
      </c>
      <c r="G174" s="574">
        <f t="shared" si="89"/>
        <v>0</v>
      </c>
      <c r="H174" s="563">
        <f t="shared" si="89"/>
        <v>0</v>
      </c>
      <c r="I174" s="559">
        <v>0</v>
      </c>
    </row>
    <row r="175" spans="1:9" s="294" customFormat="1" ht="20.100000000000001" customHeight="1" x14ac:dyDescent="0.25">
      <c r="A175" s="547">
        <v>32701</v>
      </c>
      <c r="B175" s="548" t="s">
        <v>758</v>
      </c>
      <c r="C175" s="563"/>
      <c r="D175" s="563"/>
      <c r="E175" s="563"/>
      <c r="F175" s="574"/>
      <c r="G175" s="574"/>
      <c r="H175" s="563"/>
      <c r="I175" s="559">
        <v>0</v>
      </c>
    </row>
    <row r="176" spans="1:9" s="294" customFormat="1" ht="22.5" x14ac:dyDescent="0.25">
      <c r="A176" s="543">
        <v>3300</v>
      </c>
      <c r="B176" s="544" t="s">
        <v>759</v>
      </c>
      <c r="C176" s="562">
        <f>C177+C179+C181+C183+C185+C187+C191+C193</f>
        <v>984000</v>
      </c>
      <c r="D176" s="562">
        <f t="shared" ref="D176:H176" si="90">D177+D179+D181+D183+D185+D187+D191+D193</f>
        <v>0</v>
      </c>
      <c r="E176" s="562">
        <f>E177+E179+E181+E183+E185+E187+E191+E193</f>
        <v>984000</v>
      </c>
      <c r="F176" s="562">
        <f t="shared" si="90"/>
        <v>185600</v>
      </c>
      <c r="G176" s="562">
        <f t="shared" si="90"/>
        <v>185600</v>
      </c>
      <c r="H176" s="562">
        <f t="shared" si="90"/>
        <v>753400</v>
      </c>
      <c r="I176" s="559">
        <f t="shared" si="71"/>
        <v>0.1886178861788618</v>
      </c>
    </row>
    <row r="177" spans="1:9" s="294" customFormat="1" ht="22.5" x14ac:dyDescent="0.25">
      <c r="A177" s="545">
        <v>331</v>
      </c>
      <c r="B177" s="546" t="s">
        <v>760</v>
      </c>
      <c r="C177" s="563">
        <f>C178</f>
        <v>31500</v>
      </c>
      <c r="D177" s="563">
        <f t="shared" ref="D177:H177" si="91">D178</f>
        <v>0</v>
      </c>
      <c r="E177" s="563">
        <f>E178</f>
        <v>31500</v>
      </c>
      <c r="F177" s="574">
        <f t="shared" si="91"/>
        <v>0</v>
      </c>
      <c r="G177" s="574">
        <f t="shared" si="91"/>
        <v>0</v>
      </c>
      <c r="H177" s="563">
        <f t="shared" si="91"/>
        <v>31500</v>
      </c>
      <c r="I177" s="559">
        <f t="shared" si="71"/>
        <v>0</v>
      </c>
    </row>
    <row r="178" spans="1:9" s="294" customFormat="1" ht="22.5" x14ac:dyDescent="0.25">
      <c r="A178" s="547">
        <v>33101</v>
      </c>
      <c r="B178" s="548" t="s">
        <v>760</v>
      </c>
      <c r="C178" s="563">
        <v>31500</v>
      </c>
      <c r="D178" s="563"/>
      <c r="E178" s="563">
        <v>31500</v>
      </c>
      <c r="F178" s="574"/>
      <c r="G178" s="574"/>
      <c r="H178" s="563">
        <f>+E178-F178</f>
        <v>31500</v>
      </c>
      <c r="I178" s="559">
        <f t="shared" si="71"/>
        <v>0</v>
      </c>
    </row>
    <row r="179" spans="1:9" s="294" customFormat="1" ht="20.100000000000001" customHeight="1" x14ac:dyDescent="0.25">
      <c r="A179" s="545">
        <v>332</v>
      </c>
      <c r="B179" s="546" t="s">
        <v>761</v>
      </c>
      <c r="C179" s="563">
        <f>C180</f>
        <v>0</v>
      </c>
      <c r="D179" s="563">
        <f t="shared" ref="D179:H179" si="92">D180</f>
        <v>0</v>
      </c>
      <c r="E179" s="563">
        <f>E180</f>
        <v>0</v>
      </c>
      <c r="F179" s="574">
        <f t="shared" si="92"/>
        <v>0</v>
      </c>
      <c r="G179" s="574">
        <f t="shared" si="92"/>
        <v>0</v>
      </c>
      <c r="H179" s="563">
        <f t="shared" si="92"/>
        <v>0</v>
      </c>
      <c r="I179" s="559">
        <v>0</v>
      </c>
    </row>
    <row r="180" spans="1:9" s="294" customFormat="1" ht="20.100000000000001" customHeight="1" x14ac:dyDescent="0.25">
      <c r="A180" s="547">
        <v>33201</v>
      </c>
      <c r="B180" s="548" t="s">
        <v>761</v>
      </c>
      <c r="C180" s="563"/>
      <c r="D180" s="563"/>
      <c r="E180" s="563"/>
      <c r="F180" s="574"/>
      <c r="G180" s="574"/>
      <c r="H180" s="563"/>
      <c r="I180" s="559">
        <v>0</v>
      </c>
    </row>
    <row r="181" spans="1:9" s="294" customFormat="1" ht="20.100000000000001" customHeight="1" x14ac:dyDescent="0.25">
      <c r="A181" s="545">
        <v>333</v>
      </c>
      <c r="B181" s="546" t="s">
        <v>762</v>
      </c>
      <c r="C181" s="563">
        <f>C182</f>
        <v>90000</v>
      </c>
      <c r="D181" s="563">
        <f t="shared" ref="D181:H181" si="93">D182</f>
        <v>0</v>
      </c>
      <c r="E181" s="563">
        <f>E182</f>
        <v>90000</v>
      </c>
      <c r="F181" s="574">
        <f t="shared" si="93"/>
        <v>0</v>
      </c>
      <c r="G181" s="574">
        <f t="shared" si="93"/>
        <v>0</v>
      </c>
      <c r="H181" s="563">
        <f t="shared" si="93"/>
        <v>90000</v>
      </c>
      <c r="I181" s="559">
        <f t="shared" si="71"/>
        <v>0</v>
      </c>
    </row>
    <row r="182" spans="1:9" s="294" customFormat="1" ht="20.100000000000001" customHeight="1" x14ac:dyDescent="0.25">
      <c r="A182" s="547">
        <v>33301</v>
      </c>
      <c r="B182" s="548" t="s">
        <v>763</v>
      </c>
      <c r="C182" s="563">
        <v>90000</v>
      </c>
      <c r="D182" s="563"/>
      <c r="E182" s="563">
        <v>90000</v>
      </c>
      <c r="F182" s="574"/>
      <c r="G182" s="574"/>
      <c r="H182" s="563">
        <f>+E182-F182</f>
        <v>90000</v>
      </c>
      <c r="I182" s="559">
        <f t="shared" si="71"/>
        <v>0</v>
      </c>
    </row>
    <row r="183" spans="1:9" s="294" customFormat="1" ht="20.100000000000001" customHeight="1" x14ac:dyDescent="0.25">
      <c r="A183" s="545">
        <v>334</v>
      </c>
      <c r="B183" s="546" t="s">
        <v>764</v>
      </c>
      <c r="C183" s="563">
        <f>C184</f>
        <v>500000</v>
      </c>
      <c r="D183" s="563">
        <f t="shared" ref="D183:H183" si="94">D184</f>
        <v>0</v>
      </c>
      <c r="E183" s="563">
        <f>E184</f>
        <v>500000</v>
      </c>
      <c r="F183" s="574">
        <f t="shared" si="94"/>
        <v>0</v>
      </c>
      <c r="G183" s="574">
        <f t="shared" si="94"/>
        <v>0</v>
      </c>
      <c r="H183" s="563">
        <f t="shared" si="94"/>
        <v>500000</v>
      </c>
      <c r="I183" s="559">
        <f t="shared" si="71"/>
        <v>0</v>
      </c>
    </row>
    <row r="184" spans="1:9" s="294" customFormat="1" ht="20.100000000000001" customHeight="1" x14ac:dyDescent="0.25">
      <c r="A184" s="547">
        <v>33401</v>
      </c>
      <c r="B184" s="548" t="s">
        <v>764</v>
      </c>
      <c r="C184" s="563">
        <v>500000</v>
      </c>
      <c r="D184" s="563"/>
      <c r="E184" s="563">
        <v>500000</v>
      </c>
      <c r="F184" s="574"/>
      <c r="G184" s="574"/>
      <c r="H184" s="563">
        <f>+E184-F184</f>
        <v>500000</v>
      </c>
      <c r="I184" s="559">
        <f t="shared" si="71"/>
        <v>0</v>
      </c>
    </row>
    <row r="185" spans="1:9" s="294" customFormat="1" ht="20.100000000000001" customHeight="1" x14ac:dyDescent="0.25">
      <c r="A185" s="568">
        <v>335</v>
      </c>
      <c r="B185" s="546" t="s">
        <v>840</v>
      </c>
      <c r="C185" s="563">
        <f>C186</f>
        <v>250000</v>
      </c>
      <c r="D185" s="563">
        <f t="shared" ref="D185:H185" si="95">D186</f>
        <v>0</v>
      </c>
      <c r="E185" s="563">
        <f>E186</f>
        <v>250000</v>
      </c>
      <c r="F185" s="563">
        <f t="shared" si="95"/>
        <v>0</v>
      </c>
      <c r="G185" s="563">
        <f t="shared" si="95"/>
        <v>0</v>
      </c>
      <c r="H185" s="563">
        <f t="shared" si="95"/>
        <v>250000</v>
      </c>
      <c r="I185" s="559">
        <f t="shared" si="71"/>
        <v>0</v>
      </c>
    </row>
    <row r="186" spans="1:9" s="294" customFormat="1" ht="20.100000000000001" customHeight="1" x14ac:dyDescent="0.25">
      <c r="A186" s="547">
        <v>33501</v>
      </c>
      <c r="B186" s="548" t="s">
        <v>841</v>
      </c>
      <c r="C186" s="563">
        <v>250000</v>
      </c>
      <c r="D186" s="563"/>
      <c r="E186" s="563">
        <v>250000</v>
      </c>
      <c r="F186" s="574"/>
      <c r="G186" s="574"/>
      <c r="H186" s="563">
        <f>+E186-F186</f>
        <v>250000</v>
      </c>
      <c r="I186" s="559">
        <f t="shared" si="71"/>
        <v>0</v>
      </c>
    </row>
    <row r="187" spans="1:9" s="294" customFormat="1" ht="20.100000000000001" customHeight="1" x14ac:dyDescent="0.25">
      <c r="A187" s="545">
        <v>336</v>
      </c>
      <c r="B187" s="546" t="s">
        <v>765</v>
      </c>
      <c r="C187" s="563">
        <f>C188+C189+C190</f>
        <v>112500</v>
      </c>
      <c r="D187" s="563">
        <f t="shared" ref="D187:H187" si="96">D188+D189+D190</f>
        <v>0</v>
      </c>
      <c r="E187" s="563">
        <f>E188+E189+E190</f>
        <v>112500</v>
      </c>
      <c r="F187" s="574">
        <f t="shared" si="96"/>
        <v>185600</v>
      </c>
      <c r="G187" s="574">
        <f t="shared" si="96"/>
        <v>185600</v>
      </c>
      <c r="H187" s="563">
        <f t="shared" si="96"/>
        <v>-118100</v>
      </c>
      <c r="I187" s="559">
        <f t="shared" si="71"/>
        <v>1.6497777777777778</v>
      </c>
    </row>
    <row r="188" spans="1:9" s="294" customFormat="1" ht="20.100000000000001" customHeight="1" x14ac:dyDescent="0.25">
      <c r="A188" s="547">
        <v>33603</v>
      </c>
      <c r="B188" s="548" t="s">
        <v>766</v>
      </c>
      <c r="C188" s="563">
        <v>27000</v>
      </c>
      <c r="D188" s="563"/>
      <c r="E188" s="563">
        <v>27000</v>
      </c>
      <c r="F188" s="574">
        <v>185600</v>
      </c>
      <c r="G188" s="574">
        <v>185600</v>
      </c>
      <c r="H188" s="563">
        <f>+E188-F188</f>
        <v>-158600</v>
      </c>
      <c r="I188" s="559">
        <f t="shared" si="71"/>
        <v>6.8740740740740742</v>
      </c>
    </row>
    <row r="189" spans="1:9" s="294" customFormat="1" ht="20.100000000000001" customHeight="1" x14ac:dyDescent="0.25">
      <c r="A189" s="547">
        <v>33604</v>
      </c>
      <c r="B189" s="548" t="s">
        <v>767</v>
      </c>
      <c r="C189" s="563">
        <v>45000</v>
      </c>
      <c r="D189" s="563"/>
      <c r="E189" s="563">
        <v>45000</v>
      </c>
      <c r="F189" s="574"/>
      <c r="G189" s="574"/>
      <c r="H189" s="563"/>
      <c r="I189" s="559">
        <f t="shared" si="71"/>
        <v>0</v>
      </c>
    </row>
    <row r="190" spans="1:9" s="294" customFormat="1" ht="20.100000000000001" customHeight="1" x14ac:dyDescent="0.25">
      <c r="A190" s="547">
        <v>33605</v>
      </c>
      <c r="B190" s="548" t="s">
        <v>768</v>
      </c>
      <c r="C190" s="563">
        <v>40500</v>
      </c>
      <c r="D190" s="563"/>
      <c r="E190" s="563">
        <v>40500</v>
      </c>
      <c r="F190" s="574"/>
      <c r="G190" s="574"/>
      <c r="H190" s="563">
        <f>+E190-F190</f>
        <v>40500</v>
      </c>
      <c r="I190" s="559">
        <f t="shared" si="71"/>
        <v>0</v>
      </c>
    </row>
    <row r="191" spans="1:9" s="294" customFormat="1" ht="20.100000000000001" customHeight="1" x14ac:dyDescent="0.25">
      <c r="A191" s="545">
        <v>338</v>
      </c>
      <c r="B191" s="546" t="s">
        <v>769</v>
      </c>
      <c r="C191" s="563">
        <f>C192</f>
        <v>0</v>
      </c>
      <c r="D191" s="563">
        <f t="shared" ref="D191:H191" si="97">D192</f>
        <v>0</v>
      </c>
      <c r="E191" s="563">
        <f>E192</f>
        <v>0</v>
      </c>
      <c r="F191" s="574">
        <f t="shared" si="97"/>
        <v>0</v>
      </c>
      <c r="G191" s="574">
        <f t="shared" si="97"/>
        <v>0</v>
      </c>
      <c r="H191" s="563">
        <f t="shared" si="97"/>
        <v>0</v>
      </c>
      <c r="I191" s="559">
        <v>0</v>
      </c>
    </row>
    <row r="192" spans="1:9" s="294" customFormat="1" ht="20.100000000000001" customHeight="1" x14ac:dyDescent="0.25">
      <c r="A192" s="547">
        <v>33801</v>
      </c>
      <c r="B192" s="548" t="s">
        <v>769</v>
      </c>
      <c r="C192" s="563"/>
      <c r="D192" s="563"/>
      <c r="E192" s="563"/>
      <c r="F192" s="574"/>
      <c r="G192" s="574"/>
      <c r="H192" s="563"/>
      <c r="I192" s="559">
        <v>0</v>
      </c>
    </row>
    <row r="193" spans="1:9" s="294" customFormat="1" ht="22.5" x14ac:dyDescent="0.25">
      <c r="A193" s="545">
        <v>339</v>
      </c>
      <c r="B193" s="546" t="s">
        <v>770</v>
      </c>
      <c r="C193" s="563">
        <f>C194</f>
        <v>0</v>
      </c>
      <c r="D193" s="563">
        <f t="shared" ref="D193:H193" si="98">D194</f>
        <v>0</v>
      </c>
      <c r="E193" s="563">
        <f>E194</f>
        <v>0</v>
      </c>
      <c r="F193" s="574">
        <f t="shared" si="98"/>
        <v>0</v>
      </c>
      <c r="G193" s="574">
        <f t="shared" si="98"/>
        <v>0</v>
      </c>
      <c r="H193" s="563">
        <f t="shared" si="98"/>
        <v>0</v>
      </c>
      <c r="I193" s="559">
        <v>0</v>
      </c>
    </row>
    <row r="194" spans="1:9" s="294" customFormat="1" ht="20.100000000000001" customHeight="1" x14ac:dyDescent="0.25">
      <c r="A194" s="547">
        <v>33902</v>
      </c>
      <c r="B194" s="548" t="s">
        <v>771</v>
      </c>
      <c r="C194" s="563"/>
      <c r="D194" s="563"/>
      <c r="E194" s="563"/>
      <c r="F194" s="574"/>
      <c r="G194" s="574"/>
      <c r="H194" s="563"/>
      <c r="I194" s="559">
        <v>0</v>
      </c>
    </row>
    <row r="195" spans="1:9" s="294" customFormat="1" ht="20.100000000000001" customHeight="1" x14ac:dyDescent="0.25">
      <c r="A195" s="543">
        <v>3400</v>
      </c>
      <c r="B195" s="544" t="s">
        <v>772</v>
      </c>
      <c r="C195" s="562">
        <f>C196+C198+C200+C202+C204+C206</f>
        <v>95100</v>
      </c>
      <c r="D195" s="562">
        <f t="shared" ref="D195:H195" si="99">D196+D198+D200+D202+D204+D206</f>
        <v>0</v>
      </c>
      <c r="E195" s="562">
        <f>E196+E198+E200+E202+E204+E206</f>
        <v>95100</v>
      </c>
      <c r="F195" s="574">
        <f>F196+F198+F200+F202+F204+F206</f>
        <v>68189.98</v>
      </c>
      <c r="G195" s="574">
        <f>G196+G198+G200+G202+G204+G206</f>
        <v>68189.98</v>
      </c>
      <c r="H195" s="562">
        <f t="shared" si="99"/>
        <v>26910.02</v>
      </c>
      <c r="I195" s="559">
        <f t="shared" si="71"/>
        <v>0.71703449001051522</v>
      </c>
    </row>
    <row r="196" spans="1:9" s="294" customFormat="1" ht="20.100000000000001" customHeight="1" x14ac:dyDescent="0.25">
      <c r="A196" s="545">
        <v>341</v>
      </c>
      <c r="B196" s="546" t="s">
        <v>773</v>
      </c>
      <c r="C196" s="563">
        <f>C197</f>
        <v>18600</v>
      </c>
      <c r="D196" s="563">
        <f t="shared" ref="D196:H196" si="100">D197</f>
        <v>0</v>
      </c>
      <c r="E196" s="563">
        <f>E197</f>
        <v>18600</v>
      </c>
      <c r="F196" s="574">
        <f t="shared" si="100"/>
        <v>2800.7</v>
      </c>
      <c r="G196" s="574">
        <f t="shared" si="100"/>
        <v>2800.7</v>
      </c>
      <c r="H196" s="563">
        <f t="shared" si="100"/>
        <v>15799.3</v>
      </c>
      <c r="I196" s="559">
        <f t="shared" si="71"/>
        <v>0.15057526881720429</v>
      </c>
    </row>
    <row r="197" spans="1:9" s="294" customFormat="1" ht="20.100000000000001" customHeight="1" x14ac:dyDescent="0.25">
      <c r="A197" s="547">
        <v>34101</v>
      </c>
      <c r="B197" s="548" t="s">
        <v>773</v>
      </c>
      <c r="C197" s="563">
        <v>18600</v>
      </c>
      <c r="D197" s="563"/>
      <c r="E197" s="563">
        <v>18600</v>
      </c>
      <c r="F197" s="574">
        <v>2800.7</v>
      </c>
      <c r="G197" s="574">
        <v>2800.7</v>
      </c>
      <c r="H197" s="563">
        <f>+E197-F197</f>
        <v>15799.3</v>
      </c>
      <c r="I197" s="559">
        <f t="shared" si="71"/>
        <v>0.15057526881720429</v>
      </c>
    </row>
    <row r="198" spans="1:9" s="294" customFormat="1" ht="20.100000000000001" customHeight="1" x14ac:dyDescent="0.25">
      <c r="A198" s="545">
        <v>344</v>
      </c>
      <c r="B198" s="546" t="s">
        <v>774</v>
      </c>
      <c r="C198" s="563">
        <f>C199</f>
        <v>0</v>
      </c>
      <c r="D198" s="563">
        <f t="shared" ref="D198:H198" si="101">D199</f>
        <v>0</v>
      </c>
      <c r="E198" s="563">
        <f>E199</f>
        <v>0</v>
      </c>
      <c r="F198" s="574">
        <f t="shared" si="101"/>
        <v>0</v>
      </c>
      <c r="G198" s="574">
        <f t="shared" si="101"/>
        <v>0</v>
      </c>
      <c r="H198" s="563">
        <f t="shared" si="101"/>
        <v>0</v>
      </c>
      <c r="I198" s="559">
        <v>0</v>
      </c>
    </row>
    <row r="199" spans="1:9" s="294" customFormat="1" ht="20.100000000000001" customHeight="1" x14ac:dyDescent="0.25">
      <c r="A199" s="547">
        <v>34401</v>
      </c>
      <c r="B199" s="548" t="s">
        <v>774</v>
      </c>
      <c r="C199" s="563"/>
      <c r="D199" s="563"/>
      <c r="E199" s="563"/>
      <c r="F199" s="574"/>
      <c r="G199" s="574"/>
      <c r="H199" s="563"/>
      <c r="I199" s="559">
        <v>0</v>
      </c>
    </row>
    <row r="200" spans="1:9" s="294" customFormat="1" ht="20.100000000000001" customHeight="1" x14ac:dyDescent="0.25">
      <c r="A200" s="545">
        <v>345</v>
      </c>
      <c r="B200" s="546" t="s">
        <v>775</v>
      </c>
      <c r="C200" s="563">
        <f>C201</f>
        <v>76500</v>
      </c>
      <c r="D200" s="563">
        <f t="shared" ref="D200:H200" si="102">D201</f>
        <v>0</v>
      </c>
      <c r="E200" s="563">
        <f>E201</f>
        <v>76500</v>
      </c>
      <c r="F200" s="574">
        <f t="shared" si="102"/>
        <v>65371.88</v>
      </c>
      <c r="G200" s="574">
        <f t="shared" si="102"/>
        <v>65371.88</v>
      </c>
      <c r="H200" s="563">
        <f t="shared" si="102"/>
        <v>11128.120000000003</v>
      </c>
      <c r="I200" s="559">
        <f t="shared" si="71"/>
        <v>0.85453437908496732</v>
      </c>
    </row>
    <row r="201" spans="1:9" s="294" customFormat="1" ht="20.100000000000001" customHeight="1" x14ac:dyDescent="0.25">
      <c r="A201" s="547">
        <v>34501</v>
      </c>
      <c r="B201" s="548" t="s">
        <v>775</v>
      </c>
      <c r="C201" s="563">
        <v>76500</v>
      </c>
      <c r="D201" s="563"/>
      <c r="E201" s="563">
        <v>76500</v>
      </c>
      <c r="F201" s="574">
        <v>65371.88</v>
      </c>
      <c r="G201" s="574">
        <v>65371.88</v>
      </c>
      <c r="H201" s="563">
        <f>+E201-F201</f>
        <v>11128.120000000003</v>
      </c>
      <c r="I201" s="559">
        <f t="shared" si="71"/>
        <v>0.85453437908496732</v>
      </c>
    </row>
    <row r="202" spans="1:9" s="294" customFormat="1" ht="20.100000000000001" customHeight="1" x14ac:dyDescent="0.25">
      <c r="A202" s="545">
        <v>346</v>
      </c>
      <c r="B202" s="546" t="s">
        <v>776</v>
      </c>
      <c r="C202" s="563">
        <f>C203</f>
        <v>0</v>
      </c>
      <c r="D202" s="563">
        <f t="shared" ref="D202:H202" si="103">D203</f>
        <v>0</v>
      </c>
      <c r="E202" s="563">
        <f>E203</f>
        <v>0</v>
      </c>
      <c r="F202" s="574">
        <f t="shared" si="103"/>
        <v>0</v>
      </c>
      <c r="G202" s="574">
        <f t="shared" si="103"/>
        <v>0</v>
      </c>
      <c r="H202" s="563">
        <f t="shared" si="103"/>
        <v>0</v>
      </c>
      <c r="I202" s="559">
        <v>0</v>
      </c>
    </row>
    <row r="203" spans="1:9" s="294" customFormat="1" ht="20.100000000000001" customHeight="1" x14ac:dyDescent="0.25">
      <c r="A203" s="547">
        <v>34601</v>
      </c>
      <c r="B203" s="548" t="s">
        <v>776</v>
      </c>
      <c r="C203" s="563"/>
      <c r="D203" s="563"/>
      <c r="E203" s="563"/>
      <c r="F203" s="574"/>
      <c r="G203" s="574"/>
      <c r="H203" s="563"/>
      <c r="I203" s="559">
        <v>0</v>
      </c>
    </row>
    <row r="204" spans="1:9" s="294" customFormat="1" ht="20.100000000000001" customHeight="1" x14ac:dyDescent="0.25">
      <c r="A204" s="545">
        <v>347</v>
      </c>
      <c r="B204" s="546" t="s">
        <v>777</v>
      </c>
      <c r="C204" s="563">
        <f>C205</f>
        <v>0</v>
      </c>
      <c r="D204" s="563">
        <f t="shared" ref="D204:H204" si="104">D205</f>
        <v>0</v>
      </c>
      <c r="E204" s="563">
        <f>E205</f>
        <v>0</v>
      </c>
      <c r="F204" s="574">
        <f t="shared" si="104"/>
        <v>0</v>
      </c>
      <c r="G204" s="574">
        <f t="shared" si="104"/>
        <v>0</v>
      </c>
      <c r="H204" s="563">
        <f t="shared" si="104"/>
        <v>0</v>
      </c>
      <c r="I204" s="559">
        <v>0</v>
      </c>
    </row>
    <row r="205" spans="1:9" s="294" customFormat="1" ht="20.100000000000001" customHeight="1" x14ac:dyDescent="0.25">
      <c r="A205" s="547">
        <v>34701</v>
      </c>
      <c r="B205" s="548" t="s">
        <v>777</v>
      </c>
      <c r="C205" s="563"/>
      <c r="D205" s="563"/>
      <c r="E205" s="563"/>
      <c r="F205" s="574"/>
      <c r="G205" s="574"/>
      <c r="H205" s="563"/>
      <c r="I205" s="559">
        <v>0</v>
      </c>
    </row>
    <row r="206" spans="1:9" s="294" customFormat="1" ht="23.25" customHeight="1" x14ac:dyDescent="0.25">
      <c r="A206" s="568">
        <v>349</v>
      </c>
      <c r="B206" s="546" t="s">
        <v>839</v>
      </c>
      <c r="C206" s="563">
        <f>C207</f>
        <v>0</v>
      </c>
      <c r="D206" s="563">
        <f t="shared" ref="D206:H206" si="105">D207</f>
        <v>0</v>
      </c>
      <c r="E206" s="563">
        <f>E207</f>
        <v>0</v>
      </c>
      <c r="F206" s="574">
        <f t="shared" si="105"/>
        <v>17.399999999999999</v>
      </c>
      <c r="G206" s="574">
        <f t="shared" si="105"/>
        <v>17.399999999999999</v>
      </c>
      <c r="H206" s="563">
        <f t="shared" si="105"/>
        <v>-17.399999999999999</v>
      </c>
      <c r="I206" s="559">
        <v>0</v>
      </c>
    </row>
    <row r="207" spans="1:9" s="294" customFormat="1" ht="20.100000000000001" customHeight="1" x14ac:dyDescent="0.25">
      <c r="A207" s="547">
        <v>34901</v>
      </c>
      <c r="B207" s="548" t="s">
        <v>839</v>
      </c>
      <c r="C207" s="563"/>
      <c r="D207" s="563"/>
      <c r="E207" s="563"/>
      <c r="F207" s="574">
        <v>17.399999999999999</v>
      </c>
      <c r="G207" s="574">
        <v>17.399999999999999</v>
      </c>
      <c r="H207" s="563">
        <f>+E207-F207</f>
        <v>-17.399999999999999</v>
      </c>
      <c r="I207" s="559">
        <v>0</v>
      </c>
    </row>
    <row r="208" spans="1:9" s="294" customFormat="1" ht="20.100000000000001" customHeight="1" x14ac:dyDescent="0.25">
      <c r="A208" s="543">
        <v>3500</v>
      </c>
      <c r="B208" s="544" t="s">
        <v>778</v>
      </c>
      <c r="C208" s="562">
        <f>C209+C212+C215+C218+C220+C222+C224</f>
        <v>864500.08</v>
      </c>
      <c r="D208" s="562">
        <f t="shared" ref="D208:H208" si="106">D209+D212+D215+D218+D220+D222+D224</f>
        <v>0</v>
      </c>
      <c r="E208" s="562">
        <f>E209+E212+E215+E218+E220+E222+E224</f>
        <v>864500.08</v>
      </c>
      <c r="F208" s="574">
        <f t="shared" si="106"/>
        <v>177210.09</v>
      </c>
      <c r="G208" s="574">
        <f t="shared" si="106"/>
        <v>177210.09</v>
      </c>
      <c r="H208" s="562">
        <f t="shared" si="106"/>
        <v>687289.99</v>
      </c>
      <c r="I208" s="559">
        <f t="shared" si="71"/>
        <v>0.20498562591226135</v>
      </c>
    </row>
    <row r="209" spans="1:9" s="294" customFormat="1" ht="20.100000000000001" customHeight="1" x14ac:dyDescent="0.25">
      <c r="A209" s="545">
        <v>351</v>
      </c>
      <c r="B209" s="546" t="s">
        <v>779</v>
      </c>
      <c r="C209" s="563">
        <f>C210+C211</f>
        <v>21600</v>
      </c>
      <c r="D209" s="563">
        <f t="shared" ref="D209:H209" si="107">D210+D211</f>
        <v>0</v>
      </c>
      <c r="E209" s="563">
        <f>E210+E211</f>
        <v>21600</v>
      </c>
      <c r="F209" s="574">
        <f t="shared" si="107"/>
        <v>15.31</v>
      </c>
      <c r="G209" s="574">
        <f t="shared" si="107"/>
        <v>15.31</v>
      </c>
      <c r="H209" s="563">
        <f t="shared" si="107"/>
        <v>21584.69</v>
      </c>
      <c r="I209" s="559">
        <f t="shared" ref="I209" si="108">F209/E209</f>
        <v>7.0879629629629634E-4</v>
      </c>
    </row>
    <row r="210" spans="1:9" s="294" customFormat="1" ht="20.100000000000001" customHeight="1" x14ac:dyDescent="0.25">
      <c r="A210" s="547">
        <v>35101</v>
      </c>
      <c r="B210" s="548" t="s">
        <v>780</v>
      </c>
      <c r="C210" s="563">
        <v>21600</v>
      </c>
      <c r="D210" s="563"/>
      <c r="E210" s="563">
        <v>21600</v>
      </c>
      <c r="F210" s="574">
        <v>15.31</v>
      </c>
      <c r="G210" s="574">
        <v>15.31</v>
      </c>
      <c r="H210" s="563">
        <f>+E210-F210</f>
        <v>21584.69</v>
      </c>
      <c r="I210" s="559">
        <f t="shared" ref="I210:I256" si="109">F210/E210</f>
        <v>7.0879629629629634E-4</v>
      </c>
    </row>
    <row r="211" spans="1:9" s="294" customFormat="1" ht="20.100000000000001" customHeight="1" x14ac:dyDescent="0.25">
      <c r="A211" s="547">
        <v>35102</v>
      </c>
      <c r="B211" s="548" t="s">
        <v>781</v>
      </c>
      <c r="C211" s="563"/>
      <c r="D211" s="563"/>
      <c r="E211" s="563"/>
      <c r="F211" s="574"/>
      <c r="G211" s="574"/>
      <c r="H211" s="563"/>
      <c r="I211" s="559">
        <v>0</v>
      </c>
    </row>
    <row r="212" spans="1:9" s="294" customFormat="1" ht="20.100000000000001" customHeight="1" x14ac:dyDescent="0.25">
      <c r="A212" s="545">
        <v>352</v>
      </c>
      <c r="B212" s="546" t="s">
        <v>782</v>
      </c>
      <c r="C212" s="563">
        <f>C213+C214</f>
        <v>65700</v>
      </c>
      <c r="D212" s="563">
        <f t="shared" ref="D212:H212" si="110">D213+D214</f>
        <v>0</v>
      </c>
      <c r="E212" s="563">
        <f>E213+E214</f>
        <v>65700</v>
      </c>
      <c r="F212" s="574">
        <f t="shared" si="110"/>
        <v>0</v>
      </c>
      <c r="G212" s="574">
        <f t="shared" si="110"/>
        <v>0</v>
      </c>
      <c r="H212" s="563">
        <f t="shared" si="110"/>
        <v>65700</v>
      </c>
      <c r="I212" s="559">
        <f t="shared" si="109"/>
        <v>0</v>
      </c>
    </row>
    <row r="213" spans="1:9" s="294" customFormat="1" ht="20.100000000000001" customHeight="1" x14ac:dyDescent="0.25">
      <c r="A213" s="547">
        <v>35201</v>
      </c>
      <c r="B213" s="548" t="s">
        <v>783</v>
      </c>
      <c r="C213" s="563">
        <v>65700</v>
      </c>
      <c r="D213" s="563"/>
      <c r="E213" s="563">
        <v>65700</v>
      </c>
      <c r="F213" s="574"/>
      <c r="G213" s="574"/>
      <c r="H213" s="563">
        <f>+E213-F213</f>
        <v>65700</v>
      </c>
      <c r="I213" s="559">
        <f t="shared" si="109"/>
        <v>0</v>
      </c>
    </row>
    <row r="214" spans="1:9" s="294" customFormat="1" ht="20.100000000000001" customHeight="1" x14ac:dyDescent="0.25">
      <c r="A214" s="547">
        <v>35202</v>
      </c>
      <c r="B214" s="548" t="s">
        <v>784</v>
      </c>
      <c r="C214" s="563"/>
      <c r="D214" s="563"/>
      <c r="E214" s="563"/>
      <c r="F214" s="574"/>
      <c r="G214" s="574"/>
      <c r="H214" s="563"/>
      <c r="I214" s="559">
        <v>0</v>
      </c>
    </row>
    <row r="215" spans="1:9" s="294" customFormat="1" ht="20.100000000000001" customHeight="1" x14ac:dyDescent="0.25">
      <c r="A215" s="545">
        <v>353</v>
      </c>
      <c r="B215" s="546" t="s">
        <v>785</v>
      </c>
      <c r="C215" s="563">
        <f>C216+C217</f>
        <v>150000</v>
      </c>
      <c r="D215" s="563">
        <f t="shared" ref="D215:H215" si="111">D216+D217</f>
        <v>0</v>
      </c>
      <c r="E215" s="563">
        <f>E216+E217</f>
        <v>150000</v>
      </c>
      <c r="F215" s="574">
        <f t="shared" si="111"/>
        <v>32468.400000000001</v>
      </c>
      <c r="G215" s="574">
        <f t="shared" si="111"/>
        <v>32468.400000000001</v>
      </c>
      <c r="H215" s="563">
        <f t="shared" si="111"/>
        <v>117531.6</v>
      </c>
      <c r="I215" s="559">
        <f t="shared" si="109"/>
        <v>0.21645600000000001</v>
      </c>
    </row>
    <row r="216" spans="1:9" s="294" customFormat="1" ht="20.100000000000001" customHeight="1" x14ac:dyDescent="0.25">
      <c r="A216" s="547">
        <v>35301</v>
      </c>
      <c r="B216" s="548" t="s">
        <v>786</v>
      </c>
      <c r="C216" s="563"/>
      <c r="D216" s="563"/>
      <c r="E216" s="563"/>
      <c r="F216" s="574"/>
      <c r="G216" s="574"/>
      <c r="H216" s="563"/>
      <c r="I216" s="559">
        <v>0</v>
      </c>
    </row>
    <row r="217" spans="1:9" s="294" customFormat="1" ht="20.100000000000001" customHeight="1" x14ac:dyDescent="0.25">
      <c r="A217" s="547">
        <v>35302</v>
      </c>
      <c r="B217" s="548" t="s">
        <v>787</v>
      </c>
      <c r="C217" s="563">
        <v>150000</v>
      </c>
      <c r="D217" s="563"/>
      <c r="E217" s="563">
        <v>150000</v>
      </c>
      <c r="F217" s="574">
        <v>32468.400000000001</v>
      </c>
      <c r="G217" s="574">
        <v>32468.400000000001</v>
      </c>
      <c r="H217" s="563">
        <f>+E217-F217</f>
        <v>117531.6</v>
      </c>
      <c r="I217" s="559">
        <f t="shared" si="109"/>
        <v>0.21645600000000001</v>
      </c>
    </row>
    <row r="218" spans="1:9" s="294" customFormat="1" ht="20.100000000000001" customHeight="1" x14ac:dyDescent="0.25">
      <c r="A218" s="545">
        <v>355</v>
      </c>
      <c r="B218" s="546" t="s">
        <v>788</v>
      </c>
      <c r="C218" s="563">
        <f>C219</f>
        <v>435000</v>
      </c>
      <c r="D218" s="563">
        <f t="shared" ref="D218:H218" si="112">D219</f>
        <v>0</v>
      </c>
      <c r="E218" s="563">
        <f>E219</f>
        <v>435000</v>
      </c>
      <c r="F218" s="574">
        <f t="shared" si="112"/>
        <v>127094.34</v>
      </c>
      <c r="G218" s="574">
        <f t="shared" si="112"/>
        <v>127094.34</v>
      </c>
      <c r="H218" s="563">
        <f t="shared" si="112"/>
        <v>307905.66000000003</v>
      </c>
      <c r="I218" s="559">
        <f t="shared" si="109"/>
        <v>0.29217089655172412</v>
      </c>
    </row>
    <row r="219" spans="1:9" s="294" customFormat="1" ht="20.100000000000001" customHeight="1" x14ac:dyDescent="0.25">
      <c r="A219" s="547">
        <v>35501</v>
      </c>
      <c r="B219" s="548" t="s">
        <v>789</v>
      </c>
      <c r="C219" s="563">
        <v>435000</v>
      </c>
      <c r="D219" s="563"/>
      <c r="E219" s="563">
        <v>435000</v>
      </c>
      <c r="F219" s="574">
        <v>127094.34</v>
      </c>
      <c r="G219" s="574">
        <v>127094.34</v>
      </c>
      <c r="H219" s="563">
        <f>+E219-F219</f>
        <v>307905.66000000003</v>
      </c>
      <c r="I219" s="559">
        <f t="shared" si="109"/>
        <v>0.29217089655172412</v>
      </c>
    </row>
    <row r="220" spans="1:9" s="294" customFormat="1" ht="20.100000000000001" customHeight="1" x14ac:dyDescent="0.25">
      <c r="A220" s="545">
        <v>357</v>
      </c>
      <c r="B220" s="546" t="s">
        <v>790</v>
      </c>
      <c r="C220" s="563">
        <f>C221</f>
        <v>142200.07999999999</v>
      </c>
      <c r="D220" s="563">
        <f t="shared" ref="D220:H220" si="113">D221</f>
        <v>0</v>
      </c>
      <c r="E220" s="563">
        <f>E221</f>
        <v>142200.07999999999</v>
      </c>
      <c r="F220" s="574">
        <f t="shared" si="113"/>
        <v>0</v>
      </c>
      <c r="G220" s="574">
        <f t="shared" si="113"/>
        <v>0</v>
      </c>
      <c r="H220" s="563">
        <f t="shared" si="113"/>
        <v>142200.07999999999</v>
      </c>
      <c r="I220" s="559">
        <f t="shared" si="109"/>
        <v>0</v>
      </c>
    </row>
    <row r="221" spans="1:9" s="294" customFormat="1" ht="20.100000000000001" customHeight="1" x14ac:dyDescent="0.25">
      <c r="A221" s="547">
        <v>35701</v>
      </c>
      <c r="B221" s="548" t="s">
        <v>791</v>
      </c>
      <c r="C221" s="563">
        <v>142200.07999999999</v>
      </c>
      <c r="D221" s="563"/>
      <c r="E221" s="563">
        <v>142200.07999999999</v>
      </c>
      <c r="F221" s="574"/>
      <c r="G221" s="574"/>
      <c r="H221" s="563">
        <f>+E221-F221</f>
        <v>142200.07999999999</v>
      </c>
      <c r="I221" s="559">
        <f t="shared" si="109"/>
        <v>0</v>
      </c>
    </row>
    <row r="222" spans="1:9" s="294" customFormat="1" ht="20.100000000000001" customHeight="1" x14ac:dyDescent="0.25">
      <c r="A222" s="545">
        <v>358</v>
      </c>
      <c r="B222" s="546" t="s">
        <v>792</v>
      </c>
      <c r="C222" s="563">
        <f>C223</f>
        <v>0</v>
      </c>
      <c r="D222" s="563">
        <f t="shared" ref="D222:H222" si="114">D223</f>
        <v>0</v>
      </c>
      <c r="E222" s="563">
        <f>E223</f>
        <v>0</v>
      </c>
      <c r="F222" s="574">
        <f t="shared" si="114"/>
        <v>0</v>
      </c>
      <c r="G222" s="574">
        <f t="shared" si="114"/>
        <v>0</v>
      </c>
      <c r="H222" s="563">
        <f t="shared" si="114"/>
        <v>0</v>
      </c>
      <c r="I222" s="559">
        <v>0</v>
      </c>
    </row>
    <row r="223" spans="1:9" s="294" customFormat="1" ht="20.100000000000001" customHeight="1" x14ac:dyDescent="0.25">
      <c r="A223" s="547">
        <v>35801</v>
      </c>
      <c r="B223" s="548" t="s">
        <v>792</v>
      </c>
      <c r="C223" s="563"/>
      <c r="D223" s="563"/>
      <c r="E223" s="563"/>
      <c r="F223" s="574"/>
      <c r="G223" s="574"/>
      <c r="H223" s="563"/>
      <c r="I223" s="559">
        <v>0</v>
      </c>
    </row>
    <row r="224" spans="1:9" s="294" customFormat="1" ht="20.100000000000001" customHeight="1" x14ac:dyDescent="0.25">
      <c r="A224" s="545">
        <v>359</v>
      </c>
      <c r="B224" s="546" t="s">
        <v>793</v>
      </c>
      <c r="C224" s="563">
        <f>C225</f>
        <v>50000</v>
      </c>
      <c r="D224" s="563">
        <f t="shared" ref="D224:H224" si="115">D225</f>
        <v>0</v>
      </c>
      <c r="E224" s="563">
        <f>E225</f>
        <v>50000</v>
      </c>
      <c r="F224" s="574">
        <f t="shared" si="115"/>
        <v>17632.04</v>
      </c>
      <c r="G224" s="574">
        <f t="shared" si="115"/>
        <v>17632.04</v>
      </c>
      <c r="H224" s="563">
        <f t="shared" si="115"/>
        <v>32367.96</v>
      </c>
      <c r="I224" s="559">
        <f t="shared" si="109"/>
        <v>0.35264080000000003</v>
      </c>
    </row>
    <row r="225" spans="1:9" s="294" customFormat="1" ht="20.100000000000001" customHeight="1" x14ac:dyDescent="0.25">
      <c r="A225" s="547">
        <v>35901</v>
      </c>
      <c r="B225" s="548" t="s">
        <v>793</v>
      </c>
      <c r="C225" s="563">
        <v>50000</v>
      </c>
      <c r="D225" s="563"/>
      <c r="E225" s="563">
        <v>50000</v>
      </c>
      <c r="F225" s="574">
        <v>17632.04</v>
      </c>
      <c r="G225" s="574">
        <v>17632.04</v>
      </c>
      <c r="H225" s="563">
        <f>+E225-F225</f>
        <v>32367.96</v>
      </c>
      <c r="I225" s="559">
        <f t="shared" si="109"/>
        <v>0.35264080000000003</v>
      </c>
    </row>
    <row r="226" spans="1:9" s="294" customFormat="1" ht="20.100000000000001" customHeight="1" x14ac:dyDescent="0.25">
      <c r="A226" s="543">
        <v>3600</v>
      </c>
      <c r="B226" s="544" t="s">
        <v>794</v>
      </c>
      <c r="C226" s="562">
        <f>C227+C229+C231+C233</f>
        <v>0</v>
      </c>
      <c r="D226" s="562">
        <f t="shared" ref="D226:H226" si="116">D227+D229+D231+D233</f>
        <v>0</v>
      </c>
      <c r="E226" s="562">
        <f>E227+E229+E231+E233</f>
        <v>0</v>
      </c>
      <c r="F226" s="574">
        <f t="shared" si="116"/>
        <v>0</v>
      </c>
      <c r="G226" s="574">
        <f t="shared" si="116"/>
        <v>0</v>
      </c>
      <c r="H226" s="562">
        <f t="shared" si="116"/>
        <v>0</v>
      </c>
      <c r="I226" s="559">
        <v>0</v>
      </c>
    </row>
    <row r="227" spans="1:9" s="294" customFormat="1" ht="22.5" x14ac:dyDescent="0.25">
      <c r="A227" s="545">
        <v>362</v>
      </c>
      <c r="B227" s="546" t="s">
        <v>795</v>
      </c>
      <c r="C227" s="563">
        <f>C228</f>
        <v>0</v>
      </c>
      <c r="D227" s="563">
        <f t="shared" ref="D227:H227" si="117">D228</f>
        <v>0</v>
      </c>
      <c r="E227" s="563">
        <f>E228</f>
        <v>0</v>
      </c>
      <c r="F227" s="574">
        <f t="shared" si="117"/>
        <v>0</v>
      </c>
      <c r="G227" s="574">
        <f t="shared" si="117"/>
        <v>0</v>
      </c>
      <c r="H227" s="563">
        <f t="shared" si="117"/>
        <v>0</v>
      </c>
      <c r="I227" s="559">
        <v>0</v>
      </c>
    </row>
    <row r="228" spans="1:9" s="294" customFormat="1" ht="20.100000000000001" customHeight="1" x14ac:dyDescent="0.25">
      <c r="A228" s="547">
        <v>36201</v>
      </c>
      <c r="B228" s="548" t="s">
        <v>795</v>
      </c>
      <c r="C228" s="563"/>
      <c r="D228" s="563"/>
      <c r="E228" s="563"/>
      <c r="F228" s="574"/>
      <c r="G228" s="574"/>
      <c r="H228" s="563"/>
      <c r="I228" s="559">
        <v>0</v>
      </c>
    </row>
    <row r="229" spans="1:9" s="294" customFormat="1" ht="20.100000000000001" customHeight="1" x14ac:dyDescent="0.25">
      <c r="A229" s="545">
        <v>363</v>
      </c>
      <c r="B229" s="546" t="s">
        <v>796</v>
      </c>
      <c r="C229" s="563">
        <f>C230</f>
        <v>0</v>
      </c>
      <c r="D229" s="563">
        <f t="shared" ref="D229:H229" si="118">D230</f>
        <v>0</v>
      </c>
      <c r="E229" s="563">
        <f>E230</f>
        <v>0</v>
      </c>
      <c r="F229" s="574">
        <f t="shared" si="118"/>
        <v>0</v>
      </c>
      <c r="G229" s="574">
        <f t="shared" si="118"/>
        <v>0</v>
      </c>
      <c r="H229" s="563">
        <f t="shared" si="118"/>
        <v>0</v>
      </c>
      <c r="I229" s="559">
        <v>0</v>
      </c>
    </row>
    <row r="230" spans="1:9" s="294" customFormat="1" ht="20.100000000000001" customHeight="1" x14ac:dyDescent="0.25">
      <c r="A230" s="547">
        <v>36301</v>
      </c>
      <c r="B230" s="548" t="s">
        <v>796</v>
      </c>
      <c r="C230" s="563"/>
      <c r="D230" s="563"/>
      <c r="E230" s="563"/>
      <c r="F230" s="574"/>
      <c r="G230" s="574"/>
      <c r="H230" s="563"/>
      <c r="I230" s="559">
        <v>0</v>
      </c>
    </row>
    <row r="231" spans="1:9" s="294" customFormat="1" ht="20.100000000000001" customHeight="1" x14ac:dyDescent="0.25">
      <c r="A231" s="545">
        <v>365</v>
      </c>
      <c r="B231" s="546" t="s">
        <v>797</v>
      </c>
      <c r="C231" s="563">
        <f>C232</f>
        <v>0</v>
      </c>
      <c r="D231" s="563">
        <f t="shared" ref="D231:H231" si="119">D232</f>
        <v>0</v>
      </c>
      <c r="E231" s="563">
        <f>E232</f>
        <v>0</v>
      </c>
      <c r="F231" s="574">
        <f t="shared" si="119"/>
        <v>0</v>
      </c>
      <c r="G231" s="574">
        <f t="shared" si="119"/>
        <v>0</v>
      </c>
      <c r="H231" s="563">
        <f t="shared" si="119"/>
        <v>0</v>
      </c>
      <c r="I231" s="559">
        <v>0</v>
      </c>
    </row>
    <row r="232" spans="1:9" s="294" customFormat="1" ht="20.100000000000001" customHeight="1" x14ac:dyDescent="0.25">
      <c r="A232" s="547">
        <v>36501</v>
      </c>
      <c r="B232" s="548" t="s">
        <v>797</v>
      </c>
      <c r="C232" s="563"/>
      <c r="D232" s="563"/>
      <c r="E232" s="563"/>
      <c r="F232" s="574"/>
      <c r="G232" s="574"/>
      <c r="H232" s="563"/>
      <c r="I232" s="559">
        <v>0</v>
      </c>
    </row>
    <row r="233" spans="1:9" s="294" customFormat="1" ht="20.100000000000001" customHeight="1" x14ac:dyDescent="0.25">
      <c r="A233" s="545">
        <v>369</v>
      </c>
      <c r="B233" s="546" t="s">
        <v>798</v>
      </c>
      <c r="C233" s="563">
        <f>C234</f>
        <v>0</v>
      </c>
      <c r="D233" s="563">
        <f t="shared" ref="D233:H233" si="120">D234</f>
        <v>0</v>
      </c>
      <c r="E233" s="563">
        <f>E234</f>
        <v>0</v>
      </c>
      <c r="F233" s="574">
        <f t="shared" si="120"/>
        <v>0</v>
      </c>
      <c r="G233" s="574">
        <f t="shared" si="120"/>
        <v>0</v>
      </c>
      <c r="H233" s="563">
        <f t="shared" si="120"/>
        <v>0</v>
      </c>
      <c r="I233" s="559">
        <v>0</v>
      </c>
    </row>
    <row r="234" spans="1:9" s="294" customFormat="1" ht="20.100000000000001" customHeight="1" x14ac:dyDescent="0.25">
      <c r="A234" s="547">
        <v>36901</v>
      </c>
      <c r="B234" s="548" t="s">
        <v>798</v>
      </c>
      <c r="C234" s="563"/>
      <c r="D234" s="563"/>
      <c r="E234" s="563"/>
      <c r="F234" s="574"/>
      <c r="G234" s="574"/>
      <c r="H234" s="563"/>
      <c r="I234" s="559">
        <v>0</v>
      </c>
    </row>
    <row r="235" spans="1:9" s="294" customFormat="1" ht="20.100000000000001" customHeight="1" x14ac:dyDescent="0.25">
      <c r="A235" s="543">
        <v>3700</v>
      </c>
      <c r="B235" s="544" t="s">
        <v>799</v>
      </c>
      <c r="C235" s="562">
        <f>C236+C238+C240+C243+C245+C247</f>
        <v>3584767</v>
      </c>
      <c r="D235" s="562">
        <f t="shared" ref="D235:H235" si="121">D236+D238+D240+D243+D245+D247</f>
        <v>0</v>
      </c>
      <c r="E235" s="562">
        <f>E236+E238+E240+E243+E245+E247</f>
        <v>3584767</v>
      </c>
      <c r="F235" s="574">
        <f t="shared" si="121"/>
        <v>89276.49</v>
      </c>
      <c r="G235" s="574">
        <f t="shared" si="121"/>
        <v>89276.489999999991</v>
      </c>
      <c r="H235" s="562">
        <f t="shared" si="121"/>
        <v>3046169.51</v>
      </c>
      <c r="I235" s="559">
        <f t="shared" si="109"/>
        <v>2.4904405223547307E-2</v>
      </c>
    </row>
    <row r="236" spans="1:9" s="294" customFormat="1" ht="20.100000000000001" customHeight="1" x14ac:dyDescent="0.25">
      <c r="A236" s="545">
        <v>371</v>
      </c>
      <c r="B236" s="546" t="s">
        <v>800</v>
      </c>
      <c r="C236" s="563">
        <f>C237</f>
        <v>283950</v>
      </c>
      <c r="D236" s="563">
        <f t="shared" ref="D236:H236" si="122">D237</f>
        <v>0</v>
      </c>
      <c r="E236" s="563">
        <f>E237</f>
        <v>283950</v>
      </c>
      <c r="F236" s="574">
        <f t="shared" si="122"/>
        <v>31822</v>
      </c>
      <c r="G236" s="574">
        <f t="shared" si="122"/>
        <v>31822</v>
      </c>
      <c r="H236" s="563">
        <f t="shared" si="122"/>
        <v>252128</v>
      </c>
      <c r="I236" s="559">
        <f t="shared" si="109"/>
        <v>0.11206902623701356</v>
      </c>
    </row>
    <row r="237" spans="1:9" s="294" customFormat="1" ht="20.100000000000001" customHeight="1" x14ac:dyDescent="0.25">
      <c r="A237" s="547">
        <v>37101</v>
      </c>
      <c r="B237" s="548" t="s">
        <v>800</v>
      </c>
      <c r="C237" s="563">
        <v>283950</v>
      </c>
      <c r="D237" s="563"/>
      <c r="E237" s="563">
        <v>283950</v>
      </c>
      <c r="F237" s="574">
        <v>31822</v>
      </c>
      <c r="G237" s="574">
        <v>31822</v>
      </c>
      <c r="H237" s="563">
        <f>+E237-F237</f>
        <v>252128</v>
      </c>
      <c r="I237" s="559">
        <f t="shared" si="109"/>
        <v>0.11206902623701356</v>
      </c>
    </row>
    <row r="238" spans="1:9" s="294" customFormat="1" ht="20.100000000000001" customHeight="1" x14ac:dyDescent="0.25">
      <c r="A238" s="545">
        <v>372</v>
      </c>
      <c r="B238" s="546" t="s">
        <v>801</v>
      </c>
      <c r="C238" s="563">
        <f>C239</f>
        <v>385000</v>
      </c>
      <c r="D238" s="563">
        <f t="shared" ref="D238:H238" si="123">D239</f>
        <v>0</v>
      </c>
      <c r="E238" s="563">
        <f>E239</f>
        <v>385000</v>
      </c>
      <c r="F238" s="574">
        <f t="shared" si="123"/>
        <v>7060</v>
      </c>
      <c r="G238" s="574">
        <f t="shared" si="123"/>
        <v>7060</v>
      </c>
      <c r="H238" s="563">
        <f t="shared" si="123"/>
        <v>377940</v>
      </c>
      <c r="I238" s="559">
        <f t="shared" si="109"/>
        <v>1.8337662337662337E-2</v>
      </c>
    </row>
    <row r="239" spans="1:9" s="294" customFormat="1" ht="20.100000000000001" customHeight="1" x14ac:dyDescent="0.25">
      <c r="A239" s="547">
        <v>37201</v>
      </c>
      <c r="B239" s="548" t="s">
        <v>801</v>
      </c>
      <c r="C239" s="563">
        <v>385000</v>
      </c>
      <c r="D239" s="563"/>
      <c r="E239" s="563">
        <v>385000</v>
      </c>
      <c r="F239" s="574">
        <v>7060</v>
      </c>
      <c r="G239" s="574">
        <v>7060</v>
      </c>
      <c r="H239" s="563">
        <f>+E239-F239</f>
        <v>377940</v>
      </c>
      <c r="I239" s="559">
        <f t="shared" si="109"/>
        <v>1.8337662337662337E-2</v>
      </c>
    </row>
    <row r="240" spans="1:9" s="294" customFormat="1" ht="20.100000000000001" customHeight="1" x14ac:dyDescent="0.25">
      <c r="A240" s="545">
        <v>375</v>
      </c>
      <c r="B240" s="546" t="s">
        <v>802</v>
      </c>
      <c r="C240" s="563">
        <f>C241+C242</f>
        <v>2647951</v>
      </c>
      <c r="D240" s="563">
        <f t="shared" ref="D240:H240" si="124">D241+D242</f>
        <v>0</v>
      </c>
      <c r="E240" s="563">
        <f>E241+E242</f>
        <v>2647951</v>
      </c>
      <c r="F240" s="574">
        <f t="shared" si="124"/>
        <v>48123.490000000005</v>
      </c>
      <c r="G240" s="574">
        <v>48123.49</v>
      </c>
      <c r="H240" s="563">
        <f t="shared" si="124"/>
        <v>2281101.5099999998</v>
      </c>
      <c r="I240" s="559">
        <f t="shared" si="109"/>
        <v>1.8173859712660848E-2</v>
      </c>
    </row>
    <row r="241" spans="1:9" s="294" customFormat="1" ht="20.100000000000001" customHeight="1" x14ac:dyDescent="0.25">
      <c r="A241" s="547">
        <v>37501</v>
      </c>
      <c r="B241" s="548" t="s">
        <v>802</v>
      </c>
      <c r="C241" s="563">
        <v>2308005</v>
      </c>
      <c r="D241" s="563"/>
      <c r="E241" s="563">
        <v>2308005</v>
      </c>
      <c r="F241" s="574">
        <v>26903.49</v>
      </c>
      <c r="G241" s="574">
        <v>26903.49</v>
      </c>
      <c r="H241" s="563">
        <f>+E241-F241</f>
        <v>2281101.5099999998</v>
      </c>
      <c r="I241" s="559">
        <f t="shared" si="109"/>
        <v>1.1656599530763583E-2</v>
      </c>
    </row>
    <row r="242" spans="1:9" s="294" customFormat="1" ht="20.100000000000001" customHeight="1" x14ac:dyDescent="0.25">
      <c r="A242" s="547">
        <v>37502</v>
      </c>
      <c r="B242" s="548" t="s">
        <v>803</v>
      </c>
      <c r="C242" s="563">
        <v>339946</v>
      </c>
      <c r="D242" s="563"/>
      <c r="E242" s="563">
        <v>339946</v>
      </c>
      <c r="F242" s="574">
        <v>21220</v>
      </c>
      <c r="G242" s="574">
        <v>21220</v>
      </c>
      <c r="H242" s="563"/>
      <c r="I242" s="559">
        <f t="shared" si="109"/>
        <v>6.2421678737211203E-2</v>
      </c>
    </row>
    <row r="243" spans="1:9" s="294" customFormat="1" ht="20.100000000000001" customHeight="1" x14ac:dyDescent="0.25">
      <c r="A243" s="545">
        <v>376</v>
      </c>
      <c r="B243" s="546" t="s">
        <v>804</v>
      </c>
      <c r="C243" s="563">
        <f>C244</f>
        <v>135000</v>
      </c>
      <c r="D243" s="563">
        <f t="shared" ref="D243:H243" si="125">D244</f>
        <v>0</v>
      </c>
      <c r="E243" s="563">
        <f>E244</f>
        <v>135000</v>
      </c>
      <c r="F243" s="574">
        <f t="shared" si="125"/>
        <v>0</v>
      </c>
      <c r="G243" s="574">
        <f t="shared" si="125"/>
        <v>0</v>
      </c>
      <c r="H243" s="563">
        <f t="shared" si="125"/>
        <v>135000</v>
      </c>
      <c r="I243" s="559">
        <f t="shared" si="109"/>
        <v>0</v>
      </c>
    </row>
    <row r="244" spans="1:9" s="294" customFormat="1" ht="20.100000000000001" customHeight="1" x14ac:dyDescent="0.25">
      <c r="A244" s="547">
        <v>37601</v>
      </c>
      <c r="B244" s="548" t="s">
        <v>804</v>
      </c>
      <c r="C244" s="563">
        <v>135000</v>
      </c>
      <c r="D244" s="563"/>
      <c r="E244" s="563">
        <v>135000</v>
      </c>
      <c r="F244" s="574"/>
      <c r="G244" s="574"/>
      <c r="H244" s="563">
        <f>+E244-F244</f>
        <v>135000</v>
      </c>
      <c r="I244" s="559">
        <f t="shared" si="109"/>
        <v>0</v>
      </c>
    </row>
    <row r="245" spans="1:9" s="294" customFormat="1" ht="20.100000000000001" customHeight="1" x14ac:dyDescent="0.25">
      <c r="A245" s="545">
        <v>378</v>
      </c>
      <c r="B245" s="546" t="s">
        <v>805</v>
      </c>
      <c r="C245" s="563">
        <f>C246</f>
        <v>0</v>
      </c>
      <c r="D245" s="563">
        <f t="shared" ref="D245:H245" si="126">D246</f>
        <v>0</v>
      </c>
      <c r="E245" s="563">
        <f>E246</f>
        <v>0</v>
      </c>
      <c r="F245" s="574">
        <f t="shared" si="126"/>
        <v>0</v>
      </c>
      <c r="G245" s="574">
        <f t="shared" si="126"/>
        <v>0</v>
      </c>
      <c r="H245" s="563">
        <f t="shared" si="126"/>
        <v>0</v>
      </c>
      <c r="I245" s="559">
        <v>0</v>
      </c>
    </row>
    <row r="246" spans="1:9" s="294" customFormat="1" ht="20.100000000000001" customHeight="1" x14ac:dyDescent="0.25">
      <c r="A246" s="547">
        <v>37801</v>
      </c>
      <c r="B246" s="548" t="s">
        <v>805</v>
      </c>
      <c r="C246" s="563"/>
      <c r="D246" s="563"/>
      <c r="E246" s="563"/>
      <c r="F246" s="574"/>
      <c r="G246" s="574"/>
      <c r="H246" s="563"/>
      <c r="I246" s="559">
        <v>0</v>
      </c>
    </row>
    <row r="247" spans="1:9" s="294" customFormat="1" ht="20.100000000000001" customHeight="1" x14ac:dyDescent="0.25">
      <c r="A247" s="545">
        <v>379</v>
      </c>
      <c r="B247" s="546" t="s">
        <v>806</v>
      </c>
      <c r="C247" s="563">
        <f>C248+C249</f>
        <v>132866</v>
      </c>
      <c r="D247" s="563">
        <f t="shared" ref="D247:H247" si="127">D248+D249</f>
        <v>0</v>
      </c>
      <c r="E247" s="563">
        <f>E248+E249</f>
        <v>132866</v>
      </c>
      <c r="F247" s="574">
        <f t="shared" si="127"/>
        <v>2271</v>
      </c>
      <c r="G247" s="574">
        <f t="shared" si="127"/>
        <v>2271</v>
      </c>
      <c r="H247" s="563">
        <f t="shared" si="127"/>
        <v>0</v>
      </c>
      <c r="I247" s="559">
        <f t="shared" si="109"/>
        <v>1.7092408893170562E-2</v>
      </c>
    </row>
    <row r="248" spans="1:9" s="294" customFormat="1" ht="20.100000000000001" customHeight="1" x14ac:dyDescent="0.25">
      <c r="A248" s="547">
        <v>37901</v>
      </c>
      <c r="B248" s="548" t="s">
        <v>807</v>
      </c>
      <c r="C248" s="563">
        <v>132866</v>
      </c>
      <c r="D248" s="563"/>
      <c r="E248" s="563">
        <v>132866</v>
      </c>
      <c r="F248" s="574">
        <v>2271</v>
      </c>
      <c r="G248" s="574">
        <v>2271</v>
      </c>
      <c r="H248" s="563"/>
      <c r="I248" s="559">
        <f t="shared" si="109"/>
        <v>1.7092408893170562E-2</v>
      </c>
    </row>
    <row r="249" spans="1:9" s="294" customFormat="1" ht="20.100000000000001" customHeight="1" x14ac:dyDescent="0.25">
      <c r="A249" s="547">
        <v>37902</v>
      </c>
      <c r="B249" s="548" t="s">
        <v>808</v>
      </c>
      <c r="C249" s="563"/>
      <c r="D249" s="563"/>
      <c r="E249" s="563"/>
      <c r="F249" s="574"/>
      <c r="G249" s="574"/>
      <c r="H249" s="563"/>
      <c r="I249" s="559">
        <v>0</v>
      </c>
    </row>
    <row r="250" spans="1:9" s="294" customFormat="1" ht="20.100000000000001" customHeight="1" x14ac:dyDescent="0.25">
      <c r="A250" s="543">
        <v>3800</v>
      </c>
      <c r="B250" s="544" t="s">
        <v>809</v>
      </c>
      <c r="C250" s="562">
        <f>C251+C253+C255+C257</f>
        <v>37800</v>
      </c>
      <c r="D250" s="562">
        <f t="shared" ref="D250:H250" si="128">D251+D253+D255+D257</f>
        <v>0</v>
      </c>
      <c r="E250" s="562">
        <f>E251+E253+E255+E257</f>
        <v>37800</v>
      </c>
      <c r="F250" s="562">
        <f t="shared" si="128"/>
        <v>0</v>
      </c>
      <c r="G250" s="562">
        <f t="shared" si="128"/>
        <v>0</v>
      </c>
      <c r="H250" s="562">
        <f t="shared" si="128"/>
        <v>37800</v>
      </c>
      <c r="I250" s="559">
        <f t="shared" si="109"/>
        <v>0</v>
      </c>
    </row>
    <row r="251" spans="1:9" s="294" customFormat="1" ht="20.100000000000001" customHeight="1" x14ac:dyDescent="0.25">
      <c r="A251" s="545">
        <v>381</v>
      </c>
      <c r="B251" s="546" t="s">
        <v>810</v>
      </c>
      <c r="C251" s="563">
        <f>C252</f>
        <v>13500</v>
      </c>
      <c r="D251" s="563">
        <f t="shared" ref="D251:H251" si="129">D252</f>
        <v>0</v>
      </c>
      <c r="E251" s="563">
        <f>E252</f>
        <v>13500</v>
      </c>
      <c r="F251" s="574">
        <f t="shared" si="129"/>
        <v>0</v>
      </c>
      <c r="G251" s="574">
        <f t="shared" si="129"/>
        <v>0</v>
      </c>
      <c r="H251" s="563">
        <f t="shared" si="129"/>
        <v>13500</v>
      </c>
      <c r="I251" s="559">
        <f t="shared" si="109"/>
        <v>0</v>
      </c>
    </row>
    <row r="252" spans="1:9" s="294" customFormat="1" ht="20.100000000000001" customHeight="1" x14ac:dyDescent="0.25">
      <c r="A252" s="547">
        <v>38101</v>
      </c>
      <c r="B252" s="548" t="s">
        <v>810</v>
      </c>
      <c r="C252" s="563">
        <v>13500</v>
      </c>
      <c r="D252" s="563"/>
      <c r="E252" s="563">
        <v>13500</v>
      </c>
      <c r="F252" s="574"/>
      <c r="G252" s="574"/>
      <c r="H252" s="563">
        <f>+E252-F252</f>
        <v>13500</v>
      </c>
      <c r="I252" s="559">
        <f t="shared" si="109"/>
        <v>0</v>
      </c>
    </row>
    <row r="253" spans="1:9" s="294" customFormat="1" ht="20.100000000000001" customHeight="1" x14ac:dyDescent="0.25">
      <c r="A253" s="545">
        <v>382</v>
      </c>
      <c r="B253" s="546" t="s">
        <v>811</v>
      </c>
      <c r="C253" s="563">
        <f>C254</f>
        <v>9800</v>
      </c>
      <c r="D253" s="563">
        <f t="shared" ref="D253:H253" si="130">D254</f>
        <v>0</v>
      </c>
      <c r="E253" s="563">
        <f>E254</f>
        <v>9800</v>
      </c>
      <c r="F253" s="574">
        <f t="shared" si="130"/>
        <v>0</v>
      </c>
      <c r="G253" s="574">
        <f t="shared" si="130"/>
        <v>0</v>
      </c>
      <c r="H253" s="563">
        <f t="shared" si="130"/>
        <v>9800</v>
      </c>
      <c r="I253" s="559">
        <f t="shared" si="109"/>
        <v>0</v>
      </c>
    </row>
    <row r="254" spans="1:9" s="294" customFormat="1" ht="20.100000000000001" customHeight="1" x14ac:dyDescent="0.25">
      <c r="A254" s="547">
        <v>38201</v>
      </c>
      <c r="B254" s="548" t="s">
        <v>811</v>
      </c>
      <c r="C254" s="563">
        <v>9800</v>
      </c>
      <c r="D254" s="563"/>
      <c r="E254" s="563">
        <v>9800</v>
      </c>
      <c r="F254" s="574"/>
      <c r="G254" s="574"/>
      <c r="H254" s="563">
        <f>+E254-F254</f>
        <v>9800</v>
      </c>
      <c r="I254" s="559">
        <f t="shared" si="109"/>
        <v>0</v>
      </c>
    </row>
    <row r="255" spans="1:9" s="294" customFormat="1" ht="20.100000000000001" customHeight="1" x14ac:dyDescent="0.25">
      <c r="A255" s="545">
        <v>383</v>
      </c>
      <c r="B255" s="546" t="s">
        <v>812</v>
      </c>
      <c r="C255" s="563">
        <f>C256</f>
        <v>14500</v>
      </c>
      <c r="D255" s="563">
        <f t="shared" ref="D255:H255" si="131">D256</f>
        <v>0</v>
      </c>
      <c r="E255" s="563">
        <f>E256</f>
        <v>14500</v>
      </c>
      <c r="F255" s="574">
        <f t="shared" si="131"/>
        <v>0</v>
      </c>
      <c r="G255" s="574">
        <f t="shared" si="131"/>
        <v>0</v>
      </c>
      <c r="H255" s="563">
        <f t="shared" si="131"/>
        <v>14500</v>
      </c>
      <c r="I255" s="559">
        <f t="shared" si="109"/>
        <v>0</v>
      </c>
    </row>
    <row r="256" spans="1:9" s="294" customFormat="1" ht="20.100000000000001" customHeight="1" x14ac:dyDescent="0.25">
      <c r="A256" s="547">
        <v>38301</v>
      </c>
      <c r="B256" s="548" t="s">
        <v>812</v>
      </c>
      <c r="C256" s="563">
        <v>14500</v>
      </c>
      <c r="D256" s="563"/>
      <c r="E256" s="563">
        <v>14500</v>
      </c>
      <c r="F256" s="574"/>
      <c r="G256" s="574"/>
      <c r="H256" s="563">
        <f>+E256-F256</f>
        <v>14500</v>
      </c>
      <c r="I256" s="559">
        <f t="shared" si="109"/>
        <v>0</v>
      </c>
    </row>
    <row r="257" spans="1:9" s="294" customFormat="1" ht="20.100000000000001" customHeight="1" x14ac:dyDescent="0.25">
      <c r="A257" s="545">
        <v>385</v>
      </c>
      <c r="B257" s="546" t="s">
        <v>813</v>
      </c>
      <c r="C257" s="563">
        <f>C258</f>
        <v>0</v>
      </c>
      <c r="D257" s="563">
        <f t="shared" ref="D257:H257" si="132">D258</f>
        <v>0</v>
      </c>
      <c r="E257" s="563">
        <f>E258</f>
        <v>0</v>
      </c>
      <c r="F257" s="574">
        <f t="shared" si="132"/>
        <v>0</v>
      </c>
      <c r="G257" s="574">
        <f t="shared" si="132"/>
        <v>0</v>
      </c>
      <c r="H257" s="563">
        <f t="shared" si="132"/>
        <v>0</v>
      </c>
      <c r="I257" s="559">
        <v>0</v>
      </c>
    </row>
    <row r="258" spans="1:9" s="294" customFormat="1" ht="20.100000000000001" customHeight="1" x14ac:dyDescent="0.25">
      <c r="A258" s="547">
        <v>38501</v>
      </c>
      <c r="B258" s="548" t="s">
        <v>814</v>
      </c>
      <c r="C258" s="566"/>
      <c r="D258" s="566"/>
      <c r="E258" s="566"/>
      <c r="F258" s="574"/>
      <c r="G258" s="574"/>
      <c r="H258" s="566"/>
      <c r="I258" s="559">
        <v>0</v>
      </c>
    </row>
    <row r="259" spans="1:9" s="294" customFormat="1" ht="20.100000000000001" customHeight="1" x14ac:dyDescent="0.25">
      <c r="A259" s="543">
        <v>3900</v>
      </c>
      <c r="B259" s="544" t="s">
        <v>815</v>
      </c>
      <c r="C259" s="562">
        <f>C260+C262</f>
        <v>0</v>
      </c>
      <c r="D259" s="562">
        <f t="shared" ref="D259:H259" si="133">D260+D262</f>
        <v>0</v>
      </c>
      <c r="E259" s="562">
        <f>E260+E262</f>
        <v>0</v>
      </c>
      <c r="F259" s="574">
        <f t="shared" si="133"/>
        <v>5981</v>
      </c>
      <c r="G259" s="574">
        <f t="shared" si="133"/>
        <v>5981</v>
      </c>
      <c r="H259" s="562">
        <f t="shared" si="133"/>
        <v>-5981</v>
      </c>
      <c r="I259" s="559">
        <v>0</v>
      </c>
    </row>
    <row r="260" spans="1:9" s="294" customFormat="1" ht="20.100000000000001" customHeight="1" x14ac:dyDescent="0.25">
      <c r="A260" s="545">
        <v>392</v>
      </c>
      <c r="B260" s="546" t="s">
        <v>816</v>
      </c>
      <c r="C260" s="563">
        <f>C261</f>
        <v>0</v>
      </c>
      <c r="D260" s="563">
        <f t="shared" ref="D260:H260" si="134">D261</f>
        <v>0</v>
      </c>
      <c r="E260" s="563">
        <f>E261</f>
        <v>0</v>
      </c>
      <c r="F260" s="574">
        <f t="shared" si="134"/>
        <v>0</v>
      </c>
      <c r="G260" s="574">
        <f t="shared" si="134"/>
        <v>0</v>
      </c>
      <c r="H260" s="563">
        <f t="shared" si="134"/>
        <v>0</v>
      </c>
      <c r="I260" s="559">
        <v>0</v>
      </c>
    </row>
    <row r="261" spans="1:9" s="294" customFormat="1" ht="20.100000000000001" customHeight="1" x14ac:dyDescent="0.25">
      <c r="A261" s="547">
        <v>39201</v>
      </c>
      <c r="B261" s="548" t="s">
        <v>816</v>
      </c>
      <c r="C261" s="563"/>
      <c r="D261" s="563"/>
      <c r="E261" s="563"/>
      <c r="F261" s="574"/>
      <c r="G261" s="574"/>
      <c r="H261" s="563"/>
      <c r="I261" s="559">
        <v>0</v>
      </c>
    </row>
    <row r="262" spans="1:9" s="294" customFormat="1" ht="20.100000000000001" customHeight="1" x14ac:dyDescent="0.25">
      <c r="A262" s="545">
        <v>395</v>
      </c>
      <c r="B262" s="546" t="s">
        <v>817</v>
      </c>
      <c r="C262" s="563">
        <f>C263</f>
        <v>0</v>
      </c>
      <c r="D262" s="563">
        <f t="shared" ref="D262:H262" si="135">D263</f>
        <v>0</v>
      </c>
      <c r="E262" s="563">
        <f>E263</f>
        <v>0</v>
      </c>
      <c r="F262" s="574">
        <f t="shared" si="135"/>
        <v>5981</v>
      </c>
      <c r="G262" s="574">
        <f t="shared" si="135"/>
        <v>5981</v>
      </c>
      <c r="H262" s="563">
        <f t="shared" si="135"/>
        <v>-5981</v>
      </c>
      <c r="I262" s="559">
        <v>0</v>
      </c>
    </row>
    <row r="263" spans="1:9" s="294" customFormat="1" ht="20.100000000000001" customHeight="1" x14ac:dyDescent="0.25">
      <c r="A263" s="547">
        <v>39501</v>
      </c>
      <c r="B263" s="548" t="s">
        <v>817</v>
      </c>
      <c r="C263" s="563"/>
      <c r="D263" s="563"/>
      <c r="E263" s="563"/>
      <c r="F263" s="574">
        <v>5981</v>
      </c>
      <c r="G263" s="574">
        <v>5981</v>
      </c>
      <c r="H263" s="563">
        <f>+E263-F263</f>
        <v>-5981</v>
      </c>
      <c r="I263" s="559">
        <v>0</v>
      </c>
    </row>
    <row r="264" spans="1:9" s="294" customFormat="1" ht="20.100000000000001" customHeight="1" x14ac:dyDescent="0.25">
      <c r="A264" s="549">
        <v>5000</v>
      </c>
      <c r="B264" s="550" t="s">
        <v>818</v>
      </c>
      <c r="C264" s="540">
        <f>C265+C275+C280+C283+C296</f>
        <v>29358.44</v>
      </c>
      <c r="D264" s="540">
        <f t="shared" ref="D264:H264" si="136">D265+D275+D280+D283+D296</f>
        <v>0</v>
      </c>
      <c r="E264" s="540">
        <f>E265+E275+E280+E283+E296</f>
        <v>29358.44</v>
      </c>
      <c r="F264" s="574">
        <f t="shared" si="136"/>
        <v>96754.44</v>
      </c>
      <c r="G264" s="574">
        <f t="shared" si="136"/>
        <v>96754.44</v>
      </c>
      <c r="H264" s="540">
        <f t="shared" si="136"/>
        <v>-67396</v>
      </c>
      <c r="I264" s="559">
        <v>0</v>
      </c>
    </row>
    <row r="265" spans="1:9" s="294" customFormat="1" ht="20.100000000000001" customHeight="1" x14ac:dyDescent="0.25">
      <c r="A265" s="543">
        <v>5100</v>
      </c>
      <c r="B265" s="544" t="s">
        <v>295</v>
      </c>
      <c r="C265" s="562">
        <f>C266+C268+C270+C272</f>
        <v>29358.44</v>
      </c>
      <c r="D265" s="562">
        <f t="shared" ref="D265:H265" si="137">D266+D268+D270+D272</f>
        <v>0</v>
      </c>
      <c r="E265" s="562">
        <f>E266+E268+E270+E272</f>
        <v>29358.44</v>
      </c>
      <c r="F265" s="574">
        <f t="shared" si="137"/>
        <v>96754.44</v>
      </c>
      <c r="G265" s="574">
        <f t="shared" si="137"/>
        <v>96754.44</v>
      </c>
      <c r="H265" s="562">
        <f t="shared" si="137"/>
        <v>-67396</v>
      </c>
      <c r="I265" s="559">
        <v>0</v>
      </c>
    </row>
    <row r="266" spans="1:9" s="294" customFormat="1" ht="20.100000000000001" customHeight="1" x14ac:dyDescent="0.25">
      <c r="A266" s="545">
        <v>511</v>
      </c>
      <c r="B266" s="546" t="s">
        <v>819</v>
      </c>
      <c r="C266" s="563">
        <f>C267</f>
        <v>0</v>
      </c>
      <c r="D266" s="563">
        <f t="shared" ref="D266:H266" si="138">D267</f>
        <v>0</v>
      </c>
      <c r="E266" s="563">
        <f>E267</f>
        <v>0</v>
      </c>
      <c r="F266" s="574">
        <f t="shared" si="138"/>
        <v>29464</v>
      </c>
      <c r="G266" s="574">
        <f t="shared" si="138"/>
        <v>29464</v>
      </c>
      <c r="H266" s="563">
        <f t="shared" si="138"/>
        <v>-29464</v>
      </c>
      <c r="I266" s="559">
        <v>0</v>
      </c>
    </row>
    <row r="267" spans="1:9" s="294" customFormat="1" ht="20.100000000000001" customHeight="1" x14ac:dyDescent="0.25">
      <c r="A267" s="547">
        <v>51101</v>
      </c>
      <c r="B267" s="548" t="s">
        <v>819</v>
      </c>
      <c r="C267" s="563"/>
      <c r="D267" s="563"/>
      <c r="E267" s="563"/>
      <c r="F267" s="574">
        <v>29464</v>
      </c>
      <c r="G267" s="574">
        <v>29464</v>
      </c>
      <c r="H267" s="563">
        <f>+E267-F267</f>
        <v>-29464</v>
      </c>
      <c r="I267" s="559">
        <v>0</v>
      </c>
    </row>
    <row r="268" spans="1:9" s="294" customFormat="1" ht="20.100000000000001" customHeight="1" x14ac:dyDescent="0.25">
      <c r="A268" s="545">
        <v>513</v>
      </c>
      <c r="B268" s="546" t="s">
        <v>820</v>
      </c>
      <c r="C268" s="563">
        <f>C269</f>
        <v>0</v>
      </c>
      <c r="D268" s="563">
        <f t="shared" ref="D268:H268" si="139">D269</f>
        <v>0</v>
      </c>
      <c r="E268" s="563">
        <f>E269</f>
        <v>0</v>
      </c>
      <c r="F268" s="574">
        <f t="shared" si="139"/>
        <v>0</v>
      </c>
      <c r="G268" s="574">
        <f t="shared" si="139"/>
        <v>0</v>
      </c>
      <c r="H268" s="563">
        <f t="shared" si="139"/>
        <v>0</v>
      </c>
      <c r="I268" s="559">
        <v>0</v>
      </c>
    </row>
    <row r="269" spans="1:9" s="294" customFormat="1" ht="20.100000000000001" customHeight="1" x14ac:dyDescent="0.25">
      <c r="A269" s="547">
        <v>51301</v>
      </c>
      <c r="B269" s="548" t="s">
        <v>820</v>
      </c>
      <c r="C269" s="563"/>
      <c r="D269" s="563"/>
      <c r="E269" s="563"/>
      <c r="F269" s="574"/>
      <c r="G269" s="574"/>
      <c r="H269" s="563"/>
      <c r="I269" s="559">
        <v>0</v>
      </c>
    </row>
    <row r="270" spans="1:9" s="294" customFormat="1" ht="20.100000000000001" customHeight="1" x14ac:dyDescent="0.25">
      <c r="A270" s="545">
        <v>515</v>
      </c>
      <c r="B270" s="546" t="s">
        <v>821</v>
      </c>
      <c r="C270" s="563">
        <f>C271</f>
        <v>26922.44</v>
      </c>
      <c r="D270" s="563">
        <f t="shared" ref="D270:H270" si="140">D271</f>
        <v>0</v>
      </c>
      <c r="E270" s="563">
        <f>E271</f>
        <v>26922.44</v>
      </c>
      <c r="F270" s="574">
        <f t="shared" si="140"/>
        <v>64854.44</v>
      </c>
      <c r="G270" s="574">
        <f t="shared" si="140"/>
        <v>64854.44</v>
      </c>
      <c r="H270" s="563">
        <f t="shared" si="140"/>
        <v>-37932</v>
      </c>
      <c r="I270" s="559">
        <v>0</v>
      </c>
    </row>
    <row r="271" spans="1:9" s="294" customFormat="1" ht="20.100000000000001" customHeight="1" x14ac:dyDescent="0.25">
      <c r="A271" s="547">
        <v>51501</v>
      </c>
      <c r="B271" s="548" t="s">
        <v>822</v>
      </c>
      <c r="C271" s="563">
        <v>26922.44</v>
      </c>
      <c r="D271" s="563"/>
      <c r="E271" s="563">
        <f>C271+D271</f>
        <v>26922.44</v>
      </c>
      <c r="F271" s="574">
        <v>64854.44</v>
      </c>
      <c r="G271" s="574">
        <v>64854.44</v>
      </c>
      <c r="H271" s="563">
        <f>+E271-F271</f>
        <v>-37932</v>
      </c>
      <c r="I271" s="559">
        <v>0</v>
      </c>
    </row>
    <row r="272" spans="1:9" s="294" customFormat="1" ht="20.100000000000001" customHeight="1" x14ac:dyDescent="0.25">
      <c r="A272" s="545">
        <v>519</v>
      </c>
      <c r="B272" s="546" t="s">
        <v>823</v>
      </c>
      <c r="C272" s="563">
        <f>C273+C274</f>
        <v>2436</v>
      </c>
      <c r="D272" s="563">
        <f t="shared" ref="D272:H272" si="141">D273+D274</f>
        <v>0</v>
      </c>
      <c r="E272" s="563">
        <f>E273+E274</f>
        <v>2436</v>
      </c>
      <c r="F272" s="574">
        <f t="shared" si="141"/>
        <v>2436</v>
      </c>
      <c r="G272" s="574">
        <f t="shared" si="141"/>
        <v>2436</v>
      </c>
      <c r="H272" s="563">
        <f t="shared" si="141"/>
        <v>0</v>
      </c>
      <c r="I272" s="559">
        <v>0</v>
      </c>
    </row>
    <row r="273" spans="1:9" s="294" customFormat="1" ht="20.100000000000001" customHeight="1" x14ac:dyDescent="0.25">
      <c r="A273" s="547">
        <v>51901</v>
      </c>
      <c r="B273" s="548" t="s">
        <v>823</v>
      </c>
      <c r="C273" s="563">
        <v>2436</v>
      </c>
      <c r="D273" s="563"/>
      <c r="E273" s="563">
        <f>C273+D273</f>
        <v>2436</v>
      </c>
      <c r="F273" s="574">
        <v>2436</v>
      </c>
      <c r="G273" s="574">
        <v>2436</v>
      </c>
      <c r="H273" s="563">
        <f>+E273-F273</f>
        <v>0</v>
      </c>
      <c r="I273" s="559">
        <v>0</v>
      </c>
    </row>
    <row r="274" spans="1:9" s="294" customFormat="1" ht="20.100000000000001" customHeight="1" x14ac:dyDescent="0.25">
      <c r="A274" s="547">
        <v>51902</v>
      </c>
      <c r="B274" s="548" t="s">
        <v>824</v>
      </c>
      <c r="C274" s="563"/>
      <c r="D274" s="563"/>
      <c r="E274" s="563"/>
      <c r="F274" s="574"/>
      <c r="G274" s="574"/>
      <c r="H274" s="563"/>
      <c r="I274" s="559">
        <v>0</v>
      </c>
    </row>
    <row r="275" spans="1:9" s="294" customFormat="1" ht="20.100000000000001" customHeight="1" x14ac:dyDescent="0.25">
      <c r="A275" s="543">
        <v>5200</v>
      </c>
      <c r="B275" s="544" t="s">
        <v>296</v>
      </c>
      <c r="C275" s="562">
        <f>C276+C278</f>
        <v>0</v>
      </c>
      <c r="D275" s="562">
        <f t="shared" ref="D275:H275" si="142">D276+D278</f>
        <v>0</v>
      </c>
      <c r="E275" s="562">
        <f>E276+E278</f>
        <v>0</v>
      </c>
      <c r="F275" s="574">
        <f t="shared" si="142"/>
        <v>0</v>
      </c>
      <c r="G275" s="574">
        <f t="shared" si="142"/>
        <v>0</v>
      </c>
      <c r="H275" s="562">
        <f t="shared" si="142"/>
        <v>0</v>
      </c>
      <c r="I275" s="559">
        <v>0</v>
      </c>
    </row>
    <row r="276" spans="1:9" s="294" customFormat="1" ht="20.100000000000001" customHeight="1" x14ac:dyDescent="0.25">
      <c r="A276" s="545">
        <v>521</v>
      </c>
      <c r="B276" s="546" t="s">
        <v>825</v>
      </c>
      <c r="C276" s="563">
        <f>C277</f>
        <v>0</v>
      </c>
      <c r="D276" s="563">
        <f t="shared" ref="D276:H276" si="143">D277</f>
        <v>0</v>
      </c>
      <c r="E276" s="563">
        <f>E277</f>
        <v>0</v>
      </c>
      <c r="F276" s="574">
        <f t="shared" si="143"/>
        <v>0</v>
      </c>
      <c r="G276" s="574">
        <f t="shared" si="143"/>
        <v>0</v>
      </c>
      <c r="H276" s="563">
        <f t="shared" si="143"/>
        <v>0</v>
      </c>
      <c r="I276" s="559">
        <v>0</v>
      </c>
    </row>
    <row r="277" spans="1:9" s="294" customFormat="1" ht="20.100000000000001" customHeight="1" x14ac:dyDescent="0.25">
      <c r="A277" s="547">
        <v>52101</v>
      </c>
      <c r="B277" s="548" t="s">
        <v>825</v>
      </c>
      <c r="C277" s="563"/>
      <c r="D277" s="563"/>
      <c r="E277" s="563"/>
      <c r="F277" s="574"/>
      <c r="G277" s="574"/>
      <c r="H277" s="563"/>
      <c r="I277" s="559">
        <v>0</v>
      </c>
    </row>
    <row r="278" spans="1:9" s="294" customFormat="1" ht="20.100000000000001" customHeight="1" x14ac:dyDescent="0.25">
      <c r="A278" s="545">
        <v>523</v>
      </c>
      <c r="B278" s="546" t="s">
        <v>826</v>
      </c>
      <c r="C278" s="563">
        <f>C279</f>
        <v>0</v>
      </c>
      <c r="D278" s="563">
        <f t="shared" ref="D278:H278" si="144">D279</f>
        <v>0</v>
      </c>
      <c r="E278" s="563">
        <f>E279</f>
        <v>0</v>
      </c>
      <c r="F278" s="574">
        <f t="shared" si="144"/>
        <v>0</v>
      </c>
      <c r="G278" s="574">
        <f t="shared" si="144"/>
        <v>0</v>
      </c>
      <c r="H278" s="563">
        <f t="shared" si="144"/>
        <v>0</v>
      </c>
      <c r="I278" s="559">
        <v>0</v>
      </c>
    </row>
    <row r="279" spans="1:9" s="294" customFormat="1" ht="20.100000000000001" customHeight="1" x14ac:dyDescent="0.25">
      <c r="A279" s="547">
        <v>52301</v>
      </c>
      <c r="B279" s="548" t="s">
        <v>826</v>
      </c>
      <c r="C279" s="563"/>
      <c r="D279" s="563"/>
      <c r="E279" s="563"/>
      <c r="F279" s="574"/>
      <c r="G279" s="574"/>
      <c r="H279" s="563"/>
      <c r="I279" s="559">
        <v>0</v>
      </c>
    </row>
    <row r="280" spans="1:9" s="294" customFormat="1" ht="20.100000000000001" customHeight="1" x14ac:dyDescent="0.25">
      <c r="A280" s="543">
        <v>5400</v>
      </c>
      <c r="B280" s="544" t="s">
        <v>827</v>
      </c>
      <c r="C280" s="562">
        <f>C281</f>
        <v>0</v>
      </c>
      <c r="D280" s="562">
        <f t="shared" ref="D280:H281" si="145">D281</f>
        <v>0</v>
      </c>
      <c r="E280" s="562">
        <f>E281</f>
        <v>0</v>
      </c>
      <c r="F280" s="574">
        <f t="shared" si="145"/>
        <v>0</v>
      </c>
      <c r="G280" s="574">
        <f t="shared" si="145"/>
        <v>0</v>
      </c>
      <c r="H280" s="562">
        <f t="shared" si="145"/>
        <v>0</v>
      </c>
      <c r="I280" s="559">
        <v>0</v>
      </c>
    </row>
    <row r="281" spans="1:9" s="294" customFormat="1" ht="20.100000000000001" customHeight="1" x14ac:dyDescent="0.25">
      <c r="A281" s="545">
        <v>541</v>
      </c>
      <c r="B281" s="546" t="s">
        <v>828</v>
      </c>
      <c r="C281" s="563">
        <f>C282</f>
        <v>0</v>
      </c>
      <c r="D281" s="563">
        <f t="shared" si="145"/>
        <v>0</v>
      </c>
      <c r="E281" s="563">
        <f>E282</f>
        <v>0</v>
      </c>
      <c r="F281" s="574">
        <f t="shared" si="145"/>
        <v>0</v>
      </c>
      <c r="G281" s="574">
        <f t="shared" si="145"/>
        <v>0</v>
      </c>
      <c r="H281" s="563">
        <f t="shared" si="145"/>
        <v>0</v>
      </c>
      <c r="I281" s="559">
        <v>0</v>
      </c>
    </row>
    <row r="282" spans="1:9" s="294" customFormat="1" ht="20.100000000000001" customHeight="1" x14ac:dyDescent="0.25">
      <c r="A282" s="547">
        <v>54101</v>
      </c>
      <c r="B282" s="548" t="s">
        <v>829</v>
      </c>
      <c r="C282" s="563"/>
      <c r="D282" s="536"/>
      <c r="E282" s="563"/>
      <c r="F282" s="538"/>
      <c r="G282" s="538"/>
      <c r="H282" s="556">
        <f t="shared" ref="H282:H298" si="146">E282-F282</f>
        <v>0</v>
      </c>
      <c r="I282" s="559">
        <v>0</v>
      </c>
    </row>
    <row r="283" spans="1:9" s="294" customFormat="1" ht="20.100000000000001" customHeight="1" x14ac:dyDescent="0.25">
      <c r="A283" s="543">
        <v>5600</v>
      </c>
      <c r="B283" s="544" t="s">
        <v>300</v>
      </c>
      <c r="C283" s="562">
        <f>C284+C286+C288+C290+C292+C294</f>
        <v>0</v>
      </c>
      <c r="D283" s="562">
        <f t="shared" ref="D283:H283" si="147">D284+D286+D288+D290+D292+D294</f>
        <v>0</v>
      </c>
      <c r="E283" s="562">
        <f>E284+E286+E288+E290+E292+E294</f>
        <v>0</v>
      </c>
      <c r="F283" s="574">
        <f t="shared" si="147"/>
        <v>0</v>
      </c>
      <c r="G283" s="574">
        <f t="shared" si="147"/>
        <v>0</v>
      </c>
      <c r="H283" s="562">
        <f t="shared" si="147"/>
        <v>0</v>
      </c>
      <c r="I283" s="559">
        <v>0</v>
      </c>
    </row>
    <row r="284" spans="1:9" s="294" customFormat="1" ht="20.100000000000001" customHeight="1" x14ac:dyDescent="0.25">
      <c r="A284" s="545">
        <v>561</v>
      </c>
      <c r="B284" s="546" t="s">
        <v>830</v>
      </c>
      <c r="C284" s="563">
        <f>C285</f>
        <v>0</v>
      </c>
      <c r="D284" s="563">
        <f t="shared" ref="D284:H284" si="148">D285</f>
        <v>0</v>
      </c>
      <c r="E284" s="563">
        <f>E285</f>
        <v>0</v>
      </c>
      <c r="F284" s="574">
        <f t="shared" si="148"/>
        <v>0</v>
      </c>
      <c r="G284" s="574">
        <f t="shared" si="148"/>
        <v>0</v>
      </c>
      <c r="H284" s="563">
        <f t="shared" si="148"/>
        <v>0</v>
      </c>
      <c r="I284" s="559">
        <v>0</v>
      </c>
    </row>
    <row r="285" spans="1:9" s="294" customFormat="1" ht="20.100000000000001" customHeight="1" x14ac:dyDescent="0.25">
      <c r="A285" s="547">
        <v>56101</v>
      </c>
      <c r="B285" s="548" t="s">
        <v>830</v>
      </c>
      <c r="C285" s="563"/>
      <c r="D285" s="563"/>
      <c r="E285" s="563"/>
      <c r="F285" s="574"/>
      <c r="G285" s="574"/>
      <c r="H285" s="563"/>
      <c r="I285" s="559">
        <v>0</v>
      </c>
    </row>
    <row r="286" spans="1:9" s="294" customFormat="1" ht="20.100000000000001" customHeight="1" x14ac:dyDescent="0.25">
      <c r="A286" s="545">
        <v>562</v>
      </c>
      <c r="B286" s="546" t="s">
        <v>831</v>
      </c>
      <c r="C286" s="563">
        <f>C287</f>
        <v>0</v>
      </c>
      <c r="D286" s="563">
        <f t="shared" ref="D286:H286" si="149">D287</f>
        <v>0</v>
      </c>
      <c r="E286" s="563">
        <f>E287</f>
        <v>0</v>
      </c>
      <c r="F286" s="574">
        <f t="shared" si="149"/>
        <v>0</v>
      </c>
      <c r="G286" s="574">
        <f t="shared" si="149"/>
        <v>0</v>
      </c>
      <c r="H286" s="563">
        <f t="shared" si="149"/>
        <v>0</v>
      </c>
      <c r="I286" s="559">
        <v>0</v>
      </c>
    </row>
    <row r="287" spans="1:9" s="294" customFormat="1" ht="20.100000000000001" customHeight="1" x14ac:dyDescent="0.25">
      <c r="A287" s="547">
        <v>56201</v>
      </c>
      <c r="B287" s="548" t="s">
        <v>831</v>
      </c>
      <c r="C287" s="563"/>
      <c r="D287" s="563"/>
      <c r="E287" s="563"/>
      <c r="F287" s="574"/>
      <c r="G287" s="574"/>
      <c r="H287" s="563"/>
      <c r="I287" s="559">
        <v>0</v>
      </c>
    </row>
    <row r="288" spans="1:9" s="294" customFormat="1" ht="20.100000000000001" customHeight="1" x14ac:dyDescent="0.25">
      <c r="A288" s="545">
        <v>564</v>
      </c>
      <c r="B288" s="546" t="s">
        <v>832</v>
      </c>
      <c r="C288" s="563">
        <f>C289</f>
        <v>0</v>
      </c>
      <c r="D288" s="563">
        <f t="shared" ref="D288:H288" si="150">D289</f>
        <v>0</v>
      </c>
      <c r="E288" s="563">
        <f>E289</f>
        <v>0</v>
      </c>
      <c r="F288" s="574">
        <f t="shared" si="150"/>
        <v>0</v>
      </c>
      <c r="G288" s="574">
        <f t="shared" si="150"/>
        <v>0</v>
      </c>
      <c r="H288" s="563">
        <f t="shared" si="150"/>
        <v>0</v>
      </c>
      <c r="I288" s="559">
        <v>0</v>
      </c>
    </row>
    <row r="289" spans="1:9" s="294" customFormat="1" ht="20.100000000000001" customHeight="1" x14ac:dyDescent="0.25">
      <c r="A289" s="547">
        <v>56401</v>
      </c>
      <c r="B289" s="548" t="s">
        <v>832</v>
      </c>
      <c r="C289" s="563"/>
      <c r="D289" s="563"/>
      <c r="E289" s="563"/>
      <c r="F289" s="574"/>
      <c r="G289" s="574"/>
      <c r="H289" s="563"/>
      <c r="I289" s="559">
        <v>0</v>
      </c>
    </row>
    <row r="290" spans="1:9" s="294" customFormat="1" ht="20.100000000000001" customHeight="1" x14ac:dyDescent="0.25">
      <c r="A290" s="551">
        <v>565</v>
      </c>
      <c r="B290" s="546" t="s">
        <v>833</v>
      </c>
      <c r="C290" s="563">
        <f>C291</f>
        <v>0</v>
      </c>
      <c r="D290" s="563">
        <f t="shared" ref="D290:H290" si="151">D291</f>
        <v>0</v>
      </c>
      <c r="E290" s="563">
        <f>E291</f>
        <v>0</v>
      </c>
      <c r="F290" s="574">
        <f t="shared" si="151"/>
        <v>0</v>
      </c>
      <c r="G290" s="574">
        <f t="shared" si="151"/>
        <v>0</v>
      </c>
      <c r="H290" s="563">
        <f t="shared" si="151"/>
        <v>0</v>
      </c>
      <c r="I290" s="559">
        <v>0</v>
      </c>
    </row>
    <row r="291" spans="1:9" s="294" customFormat="1" ht="20.100000000000001" customHeight="1" x14ac:dyDescent="0.25">
      <c r="A291" s="547">
        <v>56501</v>
      </c>
      <c r="B291" s="548" t="s">
        <v>834</v>
      </c>
      <c r="C291" s="563"/>
      <c r="D291" s="563"/>
      <c r="E291" s="563"/>
      <c r="F291" s="574"/>
      <c r="G291" s="574"/>
      <c r="H291" s="563"/>
      <c r="I291" s="559">
        <v>0</v>
      </c>
    </row>
    <row r="292" spans="1:9" s="294" customFormat="1" ht="20.100000000000001" customHeight="1" x14ac:dyDescent="0.25">
      <c r="A292" s="551">
        <v>567</v>
      </c>
      <c r="B292" s="552" t="s">
        <v>835</v>
      </c>
      <c r="C292" s="563">
        <f>C293</f>
        <v>0</v>
      </c>
      <c r="D292" s="563">
        <f t="shared" ref="D292:H292" si="152">D293</f>
        <v>0</v>
      </c>
      <c r="E292" s="563">
        <f>E293</f>
        <v>0</v>
      </c>
      <c r="F292" s="574">
        <f t="shared" si="152"/>
        <v>0</v>
      </c>
      <c r="G292" s="574">
        <f t="shared" si="152"/>
        <v>0</v>
      </c>
      <c r="H292" s="563">
        <f t="shared" si="152"/>
        <v>0</v>
      </c>
      <c r="I292" s="559">
        <v>0</v>
      </c>
    </row>
    <row r="293" spans="1:9" s="294" customFormat="1" ht="20.100000000000001" customHeight="1" x14ac:dyDescent="0.25">
      <c r="A293" s="547">
        <v>56702</v>
      </c>
      <c r="B293" s="548" t="s">
        <v>836</v>
      </c>
      <c r="C293" s="563"/>
      <c r="D293" s="563"/>
      <c r="E293" s="563"/>
      <c r="F293" s="574"/>
      <c r="G293" s="574"/>
      <c r="H293" s="563"/>
      <c r="I293" s="559">
        <v>0</v>
      </c>
    </row>
    <row r="294" spans="1:9" s="294" customFormat="1" ht="20.100000000000001" customHeight="1" x14ac:dyDescent="0.25">
      <c r="A294" s="551">
        <v>569</v>
      </c>
      <c r="B294" s="552" t="s">
        <v>837</v>
      </c>
      <c r="C294" s="563">
        <f>C295</f>
        <v>0</v>
      </c>
      <c r="D294" s="563">
        <f t="shared" ref="D294:H294" si="153">D295</f>
        <v>0</v>
      </c>
      <c r="E294" s="563">
        <f>E295</f>
        <v>0</v>
      </c>
      <c r="F294" s="574">
        <f t="shared" si="153"/>
        <v>0</v>
      </c>
      <c r="G294" s="574">
        <f t="shared" si="153"/>
        <v>0</v>
      </c>
      <c r="H294" s="563">
        <f t="shared" si="153"/>
        <v>0</v>
      </c>
      <c r="I294" s="559">
        <v>0</v>
      </c>
    </row>
    <row r="295" spans="1:9" s="294" customFormat="1" ht="20.100000000000001" customHeight="1" x14ac:dyDescent="0.25">
      <c r="A295" s="547">
        <v>56902</v>
      </c>
      <c r="B295" s="548" t="s">
        <v>837</v>
      </c>
      <c r="C295" s="563"/>
      <c r="D295" s="563"/>
      <c r="E295" s="563"/>
      <c r="F295" s="574"/>
      <c r="G295" s="574"/>
      <c r="H295" s="563"/>
      <c r="I295" s="559">
        <v>0</v>
      </c>
    </row>
    <row r="296" spans="1:9" s="294" customFormat="1" ht="20.100000000000001" customHeight="1" x14ac:dyDescent="0.25">
      <c r="A296" s="543">
        <v>5900</v>
      </c>
      <c r="B296" s="544" t="s">
        <v>303</v>
      </c>
      <c r="C296" s="562">
        <f>C297</f>
        <v>0</v>
      </c>
      <c r="D296" s="562">
        <f t="shared" ref="D296:H297" si="154">D297</f>
        <v>0</v>
      </c>
      <c r="E296" s="562">
        <f>E297</f>
        <v>0</v>
      </c>
      <c r="F296" s="574">
        <f t="shared" si="154"/>
        <v>0</v>
      </c>
      <c r="G296" s="574">
        <f t="shared" si="154"/>
        <v>0</v>
      </c>
      <c r="H296" s="562">
        <f t="shared" si="154"/>
        <v>0</v>
      </c>
      <c r="I296" s="559">
        <v>0</v>
      </c>
    </row>
    <row r="297" spans="1:9" s="294" customFormat="1" ht="20.100000000000001" customHeight="1" x14ac:dyDescent="0.25">
      <c r="A297" s="553">
        <v>591</v>
      </c>
      <c r="B297" s="548" t="s">
        <v>838</v>
      </c>
      <c r="C297" s="563">
        <f>C298</f>
        <v>0</v>
      </c>
      <c r="D297" s="563">
        <f t="shared" si="154"/>
        <v>0</v>
      </c>
      <c r="E297" s="563">
        <f>E298</f>
        <v>0</v>
      </c>
      <c r="F297" s="574">
        <f t="shared" si="154"/>
        <v>0</v>
      </c>
      <c r="G297" s="574">
        <f t="shared" si="154"/>
        <v>0</v>
      </c>
      <c r="H297" s="563">
        <f t="shared" si="154"/>
        <v>0</v>
      </c>
      <c r="I297" s="559">
        <v>0</v>
      </c>
    </row>
    <row r="298" spans="1:9" s="294" customFormat="1" ht="20.100000000000001" customHeight="1" thickBot="1" x14ac:dyDescent="0.3">
      <c r="A298" s="554">
        <v>59101</v>
      </c>
      <c r="B298" s="555" t="s">
        <v>838</v>
      </c>
      <c r="C298" s="563"/>
      <c r="D298" s="536"/>
      <c r="E298" s="563"/>
      <c r="F298" s="538"/>
      <c r="G298" s="538"/>
      <c r="H298" s="556">
        <f t="shared" si="146"/>
        <v>0</v>
      </c>
      <c r="I298" s="559">
        <v>0</v>
      </c>
    </row>
    <row r="299" spans="1:9" s="121" customFormat="1" ht="20.25" customHeight="1" thickBot="1" x14ac:dyDescent="0.3">
      <c r="A299" s="206"/>
      <c r="B299" s="207" t="s">
        <v>167</v>
      </c>
      <c r="C299" s="533">
        <f>C10+C62+C150</f>
        <v>17440947.560000002</v>
      </c>
      <c r="D299" s="533">
        <f t="shared" ref="D299:H299" si="155">D10+D62+D150</f>
        <v>0</v>
      </c>
      <c r="E299" s="533">
        <f t="shared" si="155"/>
        <v>17440947.560000002</v>
      </c>
      <c r="F299" s="533">
        <f>F10+F62+F150+F264</f>
        <v>6683933.1300000008</v>
      </c>
      <c r="G299" s="533">
        <f t="shared" si="155"/>
        <v>5565577.29</v>
      </c>
      <c r="H299" s="533">
        <f t="shared" si="155"/>
        <v>10359447.869999999</v>
      </c>
      <c r="I299" s="557"/>
    </row>
    <row r="301" spans="1:9" x14ac:dyDescent="0.25">
      <c r="E301" s="581"/>
      <c r="F301" s="594"/>
    </row>
  </sheetData>
  <mergeCells count="8">
    <mergeCell ref="A1:I1"/>
    <mergeCell ref="A7:B7"/>
    <mergeCell ref="A8:B8"/>
    <mergeCell ref="A4:I4"/>
    <mergeCell ref="A2:I2"/>
    <mergeCell ref="A3:I3"/>
    <mergeCell ref="A5:I5"/>
    <mergeCell ref="A6:I6"/>
  </mergeCells>
  <pageMargins left="0.27559055118110237" right="0.27559055118110237" top="0.51" bottom="0.21" header="0.31496062992125984" footer="0.17"/>
  <pageSetup scale="72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FF00"/>
    <pageSetUpPr fitToPage="1"/>
  </sheetPr>
  <dimension ref="A1:N18"/>
  <sheetViews>
    <sheetView workbookViewId="0">
      <selection activeCell="G18" sqref="G18"/>
    </sheetView>
  </sheetViews>
  <sheetFormatPr baseColWidth="10" defaultColWidth="11.42578125" defaultRowHeight="15" x14ac:dyDescent="0.25"/>
  <cols>
    <col min="1" max="1" width="6.140625" style="121" customWidth="1"/>
    <col min="2" max="2" width="39.5703125" style="121" bestFit="1" customWidth="1"/>
    <col min="3" max="3" width="15.28515625" style="121" customWidth="1"/>
    <col min="4" max="4" width="13.7109375" style="121" customWidth="1"/>
    <col min="5" max="5" width="15.7109375" style="121" customWidth="1"/>
    <col min="6" max="7" width="13.7109375" style="121" customWidth="1"/>
    <col min="8" max="8" width="15.5703125" style="121" customWidth="1"/>
    <col min="9" max="11" width="11.42578125" style="121"/>
    <col min="12" max="14" width="13.140625" style="121" bestFit="1" customWidth="1"/>
    <col min="15" max="16384" width="11.42578125" style="121"/>
  </cols>
  <sheetData>
    <row r="1" spans="1:14" s="155" customFormat="1" x14ac:dyDescent="0.25">
      <c r="A1" s="649" t="s">
        <v>170</v>
      </c>
      <c r="B1" s="649"/>
      <c r="C1" s="649"/>
      <c r="D1" s="649"/>
      <c r="E1" s="649"/>
      <c r="F1" s="649"/>
      <c r="G1" s="649"/>
      <c r="H1" s="649"/>
    </row>
    <row r="2" spans="1:14" s="156" customFormat="1" ht="15.75" x14ac:dyDescent="0.25">
      <c r="A2" s="649" t="s">
        <v>158</v>
      </c>
      <c r="B2" s="649"/>
      <c r="C2" s="649"/>
      <c r="D2" s="649"/>
      <c r="E2" s="649"/>
      <c r="F2" s="649"/>
      <c r="G2" s="649"/>
      <c r="H2" s="649"/>
    </row>
    <row r="3" spans="1:14" s="156" customFormat="1" ht="15.75" x14ac:dyDescent="0.25">
      <c r="A3" s="649" t="s">
        <v>373</v>
      </c>
      <c r="B3" s="649"/>
      <c r="C3" s="649"/>
      <c r="D3" s="649"/>
      <c r="E3" s="649"/>
      <c r="F3" s="649"/>
      <c r="G3" s="649"/>
      <c r="H3" s="649"/>
    </row>
    <row r="4" spans="1:14" s="156" customFormat="1" ht="15.75" x14ac:dyDescent="0.25">
      <c r="A4" s="649" t="str">
        <f>'CPCA-II-08'!A3:I3</f>
        <v>PROCURADURÍA AMBIENTAL DEL ESTADO DE SONORA</v>
      </c>
      <c r="B4" s="649"/>
      <c r="C4" s="649"/>
      <c r="D4" s="649"/>
      <c r="E4" s="649"/>
      <c r="F4" s="649"/>
      <c r="G4" s="649"/>
      <c r="H4" s="649"/>
    </row>
    <row r="5" spans="1:14" s="156" customFormat="1" ht="15.75" x14ac:dyDescent="0.25">
      <c r="A5" s="649" t="s">
        <v>869</v>
      </c>
      <c r="B5" s="649"/>
      <c r="C5" s="649"/>
      <c r="D5" s="649"/>
      <c r="E5" s="649"/>
      <c r="F5" s="649"/>
      <c r="G5" s="649"/>
      <c r="H5" s="649"/>
    </row>
    <row r="6" spans="1:14" s="157" customFormat="1" ht="15.75" thickBot="1" x14ac:dyDescent="0.3">
      <c r="A6" s="650" t="s">
        <v>121</v>
      </c>
      <c r="B6" s="650"/>
      <c r="C6" s="650"/>
      <c r="D6" s="650"/>
      <c r="E6" s="650"/>
      <c r="F6" s="650"/>
      <c r="G6" s="650"/>
      <c r="H6" s="650"/>
    </row>
    <row r="7" spans="1:14" s="209" customFormat="1" ht="53.25" customHeight="1" x14ac:dyDescent="0.25">
      <c r="A7" s="674" t="s">
        <v>113</v>
      </c>
      <c r="B7" s="675"/>
      <c r="C7" s="173" t="s">
        <v>239</v>
      </c>
      <c r="D7" s="208" t="s">
        <v>160</v>
      </c>
      <c r="E7" s="307" t="s">
        <v>240</v>
      </c>
      <c r="F7" s="242" t="s">
        <v>353</v>
      </c>
      <c r="G7" s="242" t="s">
        <v>354</v>
      </c>
      <c r="H7" s="173" t="s">
        <v>367</v>
      </c>
    </row>
    <row r="8" spans="1:14" s="210" customFormat="1" ht="13.5" thickBot="1" x14ac:dyDescent="0.3">
      <c r="A8" s="684"/>
      <c r="B8" s="685"/>
      <c r="C8" s="175" t="s">
        <v>214</v>
      </c>
      <c r="D8" s="174" t="s">
        <v>215</v>
      </c>
      <c r="E8" s="174" t="s">
        <v>162</v>
      </c>
      <c r="F8" s="243" t="s">
        <v>216</v>
      </c>
      <c r="G8" s="243" t="s">
        <v>217</v>
      </c>
      <c r="H8" s="174" t="s">
        <v>366</v>
      </c>
    </row>
    <row r="9" spans="1:14" ht="30" customHeight="1" x14ac:dyDescent="0.25">
      <c r="A9" s="211"/>
      <c r="B9" s="182" t="s">
        <v>374</v>
      </c>
      <c r="C9" s="584">
        <v>17470306</v>
      </c>
      <c r="D9" s="584"/>
      <c r="E9" s="584">
        <f>C9+D9</f>
        <v>17470306</v>
      </c>
      <c r="F9" s="584">
        <f>+'CPCA-II-09'!F18</f>
        <v>6683940.1300000008</v>
      </c>
      <c r="G9" s="584">
        <f>+'CPCA-II-09'!G18</f>
        <v>5665577.29</v>
      </c>
      <c r="H9" s="584">
        <f>E9-F9</f>
        <v>10786365.869999999</v>
      </c>
      <c r="N9" s="582"/>
    </row>
    <row r="10" spans="1:14" ht="30" customHeight="1" x14ac:dyDescent="0.25">
      <c r="A10" s="211"/>
      <c r="B10" s="182"/>
      <c r="C10" s="584"/>
      <c r="D10" s="584"/>
      <c r="E10" s="584"/>
      <c r="F10" s="584"/>
      <c r="G10" s="584"/>
      <c r="H10" s="584"/>
    </row>
    <row r="11" spans="1:14" ht="30" customHeight="1" x14ac:dyDescent="0.25">
      <c r="A11" s="211"/>
      <c r="B11" s="182" t="s">
        <v>375</v>
      </c>
      <c r="C11" s="584">
        <v>0</v>
      </c>
      <c r="D11" s="584">
        <v>0</v>
      </c>
      <c r="E11" s="584">
        <v>0</v>
      </c>
      <c r="F11" s="584">
        <v>0</v>
      </c>
      <c r="G11" s="584">
        <v>0</v>
      </c>
      <c r="H11" s="584">
        <v>0</v>
      </c>
    </row>
    <row r="12" spans="1:14" ht="30" customHeight="1" x14ac:dyDescent="0.25">
      <c r="A12" s="211"/>
      <c r="B12" s="182"/>
      <c r="C12" s="584"/>
      <c r="D12" s="584"/>
      <c r="E12" s="584"/>
      <c r="F12" s="584"/>
      <c r="G12" s="584"/>
      <c r="H12" s="584"/>
    </row>
    <row r="13" spans="1:14" ht="30" customHeight="1" x14ac:dyDescent="0.25">
      <c r="A13" s="211"/>
      <c r="B13" s="182" t="s">
        <v>376</v>
      </c>
      <c r="C13" s="584">
        <v>0</v>
      </c>
      <c r="D13" s="584">
        <v>0</v>
      </c>
      <c r="E13" s="584">
        <v>0</v>
      </c>
      <c r="F13" s="584">
        <v>0</v>
      </c>
      <c r="G13" s="584">
        <v>0</v>
      </c>
      <c r="H13" s="584">
        <v>0</v>
      </c>
    </row>
    <row r="14" spans="1:14" ht="30" customHeight="1" x14ac:dyDescent="0.25">
      <c r="A14" s="211"/>
      <c r="B14" s="182"/>
      <c r="C14" s="584"/>
      <c r="D14" s="584"/>
      <c r="E14" s="584"/>
      <c r="F14" s="584"/>
      <c r="G14" s="584"/>
      <c r="H14" s="584"/>
    </row>
    <row r="15" spans="1:14" ht="30" customHeight="1" x14ac:dyDescent="0.25">
      <c r="A15" s="211"/>
      <c r="B15" s="182"/>
      <c r="C15" s="584"/>
      <c r="D15" s="584"/>
      <c r="E15" s="584"/>
      <c r="F15" s="584"/>
      <c r="G15" s="584"/>
      <c r="H15" s="584"/>
    </row>
    <row r="16" spans="1:14" ht="30" customHeight="1" x14ac:dyDescent="0.25">
      <c r="A16" s="211"/>
      <c r="B16" s="182"/>
      <c r="C16" s="584"/>
      <c r="D16" s="584"/>
      <c r="E16" s="584"/>
      <c r="F16" s="584"/>
      <c r="G16" s="584"/>
      <c r="H16" s="584"/>
    </row>
    <row r="17" spans="1:8" ht="30" customHeight="1" thickBot="1" x14ac:dyDescent="0.3">
      <c r="A17" s="212"/>
      <c r="B17" s="184"/>
      <c r="C17" s="584"/>
      <c r="D17" s="584"/>
      <c r="E17" s="584"/>
      <c r="F17" s="584"/>
      <c r="G17" s="584"/>
      <c r="H17" s="584"/>
    </row>
    <row r="18" spans="1:8" ht="30" customHeight="1" thickBot="1" x14ac:dyDescent="0.3">
      <c r="A18" s="206"/>
      <c r="B18" s="207" t="s">
        <v>167</v>
      </c>
      <c r="C18" s="585">
        <f>SUM(C9:C17)</f>
        <v>17470306</v>
      </c>
      <c r="D18" s="585">
        <f t="shared" ref="D18:H18" si="0">SUM(D9:D17)</f>
        <v>0</v>
      </c>
      <c r="E18" s="585">
        <f t="shared" si="0"/>
        <v>17470306</v>
      </c>
      <c r="F18" s="585">
        <f t="shared" si="0"/>
        <v>6683940.1300000008</v>
      </c>
      <c r="G18" s="585">
        <f t="shared" si="0"/>
        <v>5665577.29</v>
      </c>
      <c r="H18" s="585">
        <f t="shared" si="0"/>
        <v>10786365.869999999</v>
      </c>
    </row>
  </sheetData>
  <mergeCells count="8">
    <mergeCell ref="A7:B7"/>
    <mergeCell ref="A8:B8"/>
    <mergeCell ref="A1:H1"/>
    <mergeCell ref="A2:H2"/>
    <mergeCell ref="A3:H3"/>
    <mergeCell ref="A4:H4"/>
    <mergeCell ref="A5:H5"/>
    <mergeCell ref="A6:H6"/>
  </mergeCells>
  <pageMargins left="0.27559055118110237" right="0.27559055118110237" top="0.74803149606299213" bottom="0.74803149606299213" header="0.31496062992125984" footer="0.31496062992125984"/>
  <pageSetup scale="9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FF00"/>
  </sheetPr>
  <dimension ref="A1:J147"/>
  <sheetViews>
    <sheetView view="pageBreakPreview" topLeftCell="A4" zoomScale="115" zoomScaleSheetLayoutView="115" workbookViewId="0">
      <selection activeCell="G21" sqref="G21"/>
    </sheetView>
  </sheetViews>
  <sheetFormatPr baseColWidth="10" defaultColWidth="11.42578125" defaultRowHeight="15" x14ac:dyDescent="0.25"/>
  <cols>
    <col min="1" max="1" width="7.7109375" style="121" customWidth="1"/>
    <col min="2" max="2" width="45.7109375" style="121" customWidth="1"/>
    <col min="3" max="8" width="13.7109375" style="121" customWidth="1"/>
    <col min="9" max="16384" width="11.42578125" style="121"/>
  </cols>
  <sheetData>
    <row r="1" spans="1:10" s="155" customFormat="1" x14ac:dyDescent="0.25">
      <c r="A1" s="649" t="s">
        <v>170</v>
      </c>
      <c r="B1" s="649"/>
      <c r="C1" s="649"/>
      <c r="D1" s="649"/>
      <c r="E1" s="649"/>
      <c r="F1" s="649"/>
      <c r="G1" s="649"/>
      <c r="H1" s="649"/>
    </row>
    <row r="2" spans="1:10" s="156" customFormat="1" ht="15.75" x14ac:dyDescent="0.25">
      <c r="A2" s="649" t="s">
        <v>158</v>
      </c>
      <c r="B2" s="649"/>
      <c r="C2" s="649"/>
      <c r="D2" s="649"/>
      <c r="E2" s="649"/>
      <c r="F2" s="649"/>
      <c r="G2" s="649"/>
      <c r="H2" s="649"/>
    </row>
    <row r="3" spans="1:10" s="156" customFormat="1" ht="15.75" x14ac:dyDescent="0.25">
      <c r="A3" s="649" t="s">
        <v>379</v>
      </c>
      <c r="B3" s="649"/>
      <c r="C3" s="649"/>
      <c r="D3" s="649"/>
      <c r="E3" s="649"/>
      <c r="F3" s="649"/>
      <c r="G3" s="649"/>
      <c r="H3" s="649"/>
    </row>
    <row r="4" spans="1:10" s="156" customFormat="1" ht="15.75" x14ac:dyDescent="0.25">
      <c r="A4" s="689" t="str">
        <f>'CPCA-II-09-B'!A4:H4</f>
        <v>PROCURADURÍA AMBIENTAL DEL ESTADO DE SONORA</v>
      </c>
      <c r="B4" s="689"/>
      <c r="C4" s="689"/>
      <c r="D4" s="689"/>
      <c r="E4" s="689"/>
      <c r="F4" s="689"/>
      <c r="G4" s="689"/>
      <c r="H4" s="689"/>
    </row>
    <row r="5" spans="1:10" s="156" customFormat="1" ht="15.75" x14ac:dyDescent="0.25">
      <c r="A5" s="649" t="s">
        <v>869</v>
      </c>
      <c r="B5" s="649"/>
      <c r="C5" s="649"/>
      <c r="D5" s="649"/>
      <c r="E5" s="649"/>
      <c r="F5" s="649"/>
      <c r="G5" s="649"/>
      <c r="H5" s="649"/>
    </row>
    <row r="6" spans="1:10" s="157" customFormat="1" ht="15.75" thickBot="1" x14ac:dyDescent="0.3">
      <c r="A6" s="650" t="s">
        <v>121</v>
      </c>
      <c r="B6" s="650"/>
      <c r="C6" s="650"/>
      <c r="D6" s="650"/>
      <c r="E6" s="650"/>
      <c r="F6" s="650"/>
      <c r="G6" s="650"/>
      <c r="H6" s="650"/>
    </row>
    <row r="7" spans="1:10" s="209" customFormat="1" ht="53.25" customHeight="1" x14ac:dyDescent="0.25">
      <c r="A7" s="674" t="s">
        <v>379</v>
      </c>
      <c r="B7" s="675"/>
      <c r="C7" s="173" t="s">
        <v>239</v>
      </c>
      <c r="D7" s="208" t="s">
        <v>160</v>
      </c>
      <c r="E7" s="307" t="s">
        <v>240</v>
      </c>
      <c r="F7" s="242" t="s">
        <v>353</v>
      </c>
      <c r="G7" s="242" t="s">
        <v>354</v>
      </c>
      <c r="H7" s="173" t="s">
        <v>367</v>
      </c>
    </row>
    <row r="8" spans="1:10" s="210" customFormat="1" ht="13.5" thickBot="1" x14ac:dyDescent="0.3">
      <c r="A8" s="684"/>
      <c r="B8" s="685"/>
      <c r="C8" s="175" t="s">
        <v>214</v>
      </c>
      <c r="D8" s="174" t="s">
        <v>215</v>
      </c>
      <c r="E8" s="174" t="s">
        <v>162</v>
      </c>
      <c r="F8" s="243" t="s">
        <v>216</v>
      </c>
      <c r="G8" s="243" t="s">
        <v>217</v>
      </c>
      <c r="H8" s="174" t="s">
        <v>366</v>
      </c>
    </row>
    <row r="9" spans="1:10" ht="30" customHeight="1" x14ac:dyDescent="0.25">
      <c r="A9" s="211"/>
      <c r="B9" s="182" t="s">
        <v>844</v>
      </c>
      <c r="C9" s="584">
        <f>2213505.1+1655550.05</f>
        <v>3869055.1500000004</v>
      </c>
      <c r="D9" s="584"/>
      <c r="E9" s="584">
        <f>C9+D9</f>
        <v>3869055.1500000004</v>
      </c>
      <c r="F9" s="584">
        <f>1707107.85+94910.2</f>
        <v>1802018.05</v>
      </c>
      <c r="G9" s="584">
        <f>827325.67-43471.46</f>
        <v>783854.21000000008</v>
      </c>
      <c r="H9" s="584">
        <f>E9-F9</f>
        <v>2067037.1000000003</v>
      </c>
    </row>
    <row r="10" spans="1:10" ht="30" customHeight="1" x14ac:dyDescent="0.25">
      <c r="A10" s="211"/>
      <c r="B10" s="182" t="s">
        <v>845</v>
      </c>
      <c r="C10" s="584">
        <f>1355412.37+433596.44</f>
        <v>1789008.81</v>
      </c>
      <c r="D10" s="584"/>
      <c r="E10" s="584">
        <f t="shared" ref="E10:E15" si="0">C10+D10</f>
        <v>1789008.81</v>
      </c>
      <c r="F10" s="584">
        <v>704408.29</v>
      </c>
      <c r="G10" s="584">
        <v>704409.29</v>
      </c>
      <c r="H10" s="584">
        <f t="shared" ref="H10:H15" si="1">E10-F10</f>
        <v>1084600.52</v>
      </c>
    </row>
    <row r="11" spans="1:10" ht="30" customHeight="1" x14ac:dyDescent="0.25">
      <c r="A11" s="211"/>
      <c r="B11" s="182" t="s">
        <v>846</v>
      </c>
      <c r="C11" s="584">
        <f>4036778.05+4611889.43</f>
        <v>8648667.4800000004</v>
      </c>
      <c r="D11" s="584"/>
      <c r="E11" s="584">
        <f t="shared" si="0"/>
        <v>8648667.4800000004</v>
      </c>
      <c r="F11" s="584">
        <v>3028850.4</v>
      </c>
      <c r="G11" s="584">
        <v>3028850.4</v>
      </c>
      <c r="H11" s="584">
        <f t="shared" si="1"/>
        <v>5619817.0800000001</v>
      </c>
    </row>
    <row r="12" spans="1:10" ht="30" customHeight="1" x14ac:dyDescent="0.25">
      <c r="A12" s="211"/>
      <c r="B12" s="182" t="s">
        <v>847</v>
      </c>
      <c r="C12" s="584"/>
      <c r="D12" s="584"/>
      <c r="E12" s="584">
        <f t="shared" si="0"/>
        <v>0</v>
      </c>
      <c r="F12" s="584"/>
      <c r="G12" s="584"/>
      <c r="H12" s="584">
        <f t="shared" si="1"/>
        <v>0</v>
      </c>
    </row>
    <row r="13" spans="1:10" ht="30" customHeight="1" x14ac:dyDescent="0.25">
      <c r="A13" s="211"/>
      <c r="B13" s="182" t="s">
        <v>848</v>
      </c>
      <c r="C13" s="584">
        <f>356445.55+867192.88</f>
        <v>1223638.43</v>
      </c>
      <c r="D13" s="584"/>
      <c r="E13" s="584">
        <f t="shared" si="0"/>
        <v>1223638.43</v>
      </c>
      <c r="F13" s="584">
        <v>245187.46</v>
      </c>
      <c r="G13" s="584">
        <v>245187.46</v>
      </c>
      <c r="H13" s="584">
        <f t="shared" si="1"/>
        <v>978450.97</v>
      </c>
    </row>
    <row r="14" spans="1:10" ht="30" customHeight="1" x14ac:dyDescent="0.25">
      <c r="A14" s="211"/>
      <c r="B14" s="182" t="s">
        <v>850</v>
      </c>
      <c r="C14" s="584"/>
      <c r="D14" s="584"/>
      <c r="E14" s="584">
        <f t="shared" si="0"/>
        <v>0</v>
      </c>
      <c r="F14" s="584"/>
      <c r="G14" s="584"/>
      <c r="H14" s="584">
        <f t="shared" si="1"/>
        <v>0</v>
      </c>
      <c r="J14" s="569"/>
    </row>
    <row r="15" spans="1:10" ht="30" customHeight="1" x14ac:dyDescent="0.25">
      <c r="A15" s="211"/>
      <c r="B15" s="182" t="s">
        <v>849</v>
      </c>
      <c r="C15" s="584">
        <f>1624593.26+315342.87</f>
        <v>1939936.13</v>
      </c>
      <c r="D15" s="584"/>
      <c r="E15" s="584">
        <f t="shared" si="0"/>
        <v>1939936.13</v>
      </c>
      <c r="F15" s="584">
        <f>903267.93+208</f>
        <v>903475.93</v>
      </c>
      <c r="G15" s="584">
        <v>903475.93</v>
      </c>
      <c r="H15" s="584">
        <f t="shared" si="1"/>
        <v>1036460.1999999998</v>
      </c>
    </row>
    <row r="16" spans="1:10" ht="30" customHeight="1" x14ac:dyDescent="0.25">
      <c r="A16" s="211"/>
      <c r="B16" s="182"/>
      <c r="C16" s="178"/>
      <c r="D16" s="178"/>
      <c r="E16" s="178"/>
      <c r="F16" s="178"/>
      <c r="G16" s="178"/>
      <c r="H16" s="178"/>
    </row>
    <row r="17" spans="1:8" ht="30" customHeight="1" thickBot="1" x14ac:dyDescent="0.3">
      <c r="A17" s="212"/>
      <c r="B17" s="184"/>
      <c r="C17" s="185"/>
      <c r="D17" s="185"/>
      <c r="E17" s="185"/>
      <c r="F17" s="185"/>
      <c r="G17" s="185"/>
      <c r="H17" s="185"/>
    </row>
    <row r="18" spans="1:8" ht="30" customHeight="1" thickBot="1" x14ac:dyDescent="0.3">
      <c r="A18" s="206"/>
      <c r="B18" s="207" t="s">
        <v>167</v>
      </c>
      <c r="C18" s="585">
        <f>SUM(C9:C16)</f>
        <v>17470306</v>
      </c>
      <c r="D18" s="586">
        <f t="shared" ref="D18:H18" si="2">SUM(D9:D16)</f>
        <v>0</v>
      </c>
      <c r="E18" s="586">
        <f t="shared" si="2"/>
        <v>17470306</v>
      </c>
      <c r="F18" s="586">
        <f t="shared" si="2"/>
        <v>6683940.1299999999</v>
      </c>
      <c r="G18" s="586">
        <f t="shared" si="2"/>
        <v>5665777.29</v>
      </c>
      <c r="H18" s="586">
        <f t="shared" si="2"/>
        <v>10786365.869999999</v>
      </c>
    </row>
    <row r="19" spans="1:8" x14ac:dyDescent="0.25">
      <c r="F19" s="583"/>
      <c r="G19" s="583"/>
      <c r="H19" s="583"/>
    </row>
    <row r="20" spans="1:8" x14ac:dyDescent="0.25">
      <c r="C20" s="569"/>
      <c r="F20" s="569"/>
      <c r="G20" s="322" t="s">
        <v>851</v>
      </c>
    </row>
    <row r="29" spans="1:8" s="155" customFormat="1" x14ac:dyDescent="0.25">
      <c r="A29" s="649" t="s">
        <v>170</v>
      </c>
      <c r="B29" s="649"/>
      <c r="C29" s="649"/>
      <c r="D29" s="649"/>
      <c r="E29" s="649"/>
      <c r="F29" s="649"/>
      <c r="G29" s="649"/>
      <c r="H29" s="649"/>
    </row>
    <row r="30" spans="1:8" s="156" customFormat="1" ht="15.75" x14ac:dyDescent="0.25">
      <c r="A30" s="649" t="s">
        <v>158</v>
      </c>
      <c r="B30" s="649"/>
      <c r="C30" s="649"/>
      <c r="D30" s="649"/>
      <c r="E30" s="649"/>
      <c r="F30" s="649"/>
      <c r="G30" s="649"/>
      <c r="H30" s="649"/>
    </row>
    <row r="31" spans="1:8" s="156" customFormat="1" ht="15.75" x14ac:dyDescent="0.25">
      <c r="A31" s="649" t="s">
        <v>383</v>
      </c>
      <c r="B31" s="649"/>
      <c r="C31" s="649"/>
      <c r="D31" s="649"/>
      <c r="E31" s="649"/>
      <c r="F31" s="649"/>
      <c r="G31" s="649"/>
      <c r="H31" s="649"/>
    </row>
    <row r="32" spans="1:8" s="156" customFormat="1" ht="15.75" x14ac:dyDescent="0.25">
      <c r="A32" s="689" t="str">
        <f>A4</f>
        <v>PROCURADURÍA AMBIENTAL DEL ESTADO DE SONORA</v>
      </c>
      <c r="B32" s="689"/>
      <c r="C32" s="689"/>
      <c r="D32" s="689"/>
      <c r="E32" s="689"/>
      <c r="F32" s="689"/>
      <c r="G32" s="689"/>
      <c r="H32" s="689"/>
    </row>
    <row r="33" spans="1:8" s="156" customFormat="1" ht="15.75" x14ac:dyDescent="0.25">
      <c r="A33" s="649" t="str">
        <f>+A5</f>
        <v>del 1 de Enero al 30 de junio de 2015</v>
      </c>
      <c r="B33" s="649"/>
      <c r="C33" s="649"/>
      <c r="D33" s="649"/>
      <c r="E33" s="649"/>
      <c r="F33" s="649"/>
      <c r="G33" s="649"/>
      <c r="H33" s="649"/>
    </row>
    <row r="34" spans="1:8" s="157" customFormat="1" x14ac:dyDescent="0.25">
      <c r="A34" s="686" t="s">
        <v>121</v>
      </c>
      <c r="B34" s="686"/>
      <c r="C34" s="686"/>
      <c r="D34" s="686"/>
      <c r="E34" s="686"/>
      <c r="F34" s="686"/>
      <c r="G34" s="686"/>
      <c r="H34" s="686"/>
    </row>
    <row r="35" spans="1:8" ht="15.75" thickBot="1" x14ac:dyDescent="0.3"/>
    <row r="36" spans="1:8" s="209" customFormat="1" ht="53.25" customHeight="1" x14ac:dyDescent="0.25">
      <c r="A36" s="674" t="s">
        <v>383</v>
      </c>
      <c r="B36" s="675"/>
      <c r="C36" s="173" t="s">
        <v>239</v>
      </c>
      <c r="D36" s="208" t="s">
        <v>160</v>
      </c>
      <c r="E36" s="312" t="s">
        <v>240</v>
      </c>
      <c r="F36" s="242" t="s">
        <v>353</v>
      </c>
      <c r="G36" s="242" t="s">
        <v>354</v>
      </c>
      <c r="H36" s="173" t="s">
        <v>367</v>
      </c>
    </row>
    <row r="37" spans="1:8" s="210" customFormat="1" ht="13.5" thickBot="1" x14ac:dyDescent="0.3">
      <c r="A37" s="684"/>
      <c r="B37" s="685"/>
      <c r="C37" s="175" t="s">
        <v>214</v>
      </c>
      <c r="D37" s="174" t="s">
        <v>215</v>
      </c>
      <c r="E37" s="174" t="s">
        <v>162</v>
      </c>
      <c r="F37" s="243" t="s">
        <v>216</v>
      </c>
      <c r="G37" s="243" t="s">
        <v>217</v>
      </c>
      <c r="H37" s="174" t="s">
        <v>366</v>
      </c>
    </row>
    <row r="38" spans="1:8" ht="30" customHeight="1" x14ac:dyDescent="0.25">
      <c r="A38" s="211"/>
      <c r="B38" s="182"/>
      <c r="C38" s="178"/>
      <c r="D38" s="178"/>
      <c r="E38" s="178"/>
      <c r="F38" s="178"/>
      <c r="G38" s="178"/>
      <c r="H38" s="178"/>
    </row>
    <row r="39" spans="1:8" ht="30" customHeight="1" x14ac:dyDescent="0.25">
      <c r="A39" s="211"/>
      <c r="B39" s="182" t="s">
        <v>418</v>
      </c>
      <c r="C39" s="584" t="s">
        <v>171</v>
      </c>
      <c r="D39" s="584"/>
      <c r="E39" s="584" t="s">
        <v>171</v>
      </c>
      <c r="F39" s="584" t="s">
        <v>171</v>
      </c>
      <c r="G39" s="584" t="s">
        <v>171</v>
      </c>
      <c r="H39" s="584" t="s">
        <v>171</v>
      </c>
    </row>
    <row r="40" spans="1:8" ht="30" customHeight="1" x14ac:dyDescent="0.25">
      <c r="A40" s="211"/>
      <c r="B40" s="182" t="s">
        <v>384</v>
      </c>
      <c r="C40" s="178"/>
      <c r="D40" s="178"/>
      <c r="E40" s="178"/>
      <c r="F40" s="178"/>
      <c r="G40" s="178"/>
      <c r="H40" s="178"/>
    </row>
    <row r="41" spans="1:8" ht="30" customHeight="1" x14ac:dyDescent="0.25">
      <c r="A41" s="211"/>
      <c r="B41" s="182" t="s">
        <v>385</v>
      </c>
      <c r="C41" s="178"/>
      <c r="D41" s="178"/>
      <c r="E41" s="178"/>
      <c r="F41" s="178"/>
      <c r="G41" s="178"/>
      <c r="H41" s="178"/>
    </row>
    <row r="42" spans="1:8" ht="30" customHeight="1" x14ac:dyDescent="0.25">
      <c r="A42" s="211"/>
      <c r="B42" s="182" t="s">
        <v>386</v>
      </c>
      <c r="C42" s="631">
        <f>+C18</f>
        <v>17470306</v>
      </c>
      <c r="D42" s="178"/>
      <c r="E42" s="631">
        <f>+E18</f>
        <v>17470306</v>
      </c>
      <c r="F42" s="631">
        <f>+F18</f>
        <v>6683940.1299999999</v>
      </c>
      <c r="G42" s="631">
        <f>+G18</f>
        <v>5665777.29</v>
      </c>
      <c r="H42" s="631">
        <f>+E42-F42</f>
        <v>10786365.870000001</v>
      </c>
    </row>
    <row r="43" spans="1:8" ht="30" customHeight="1" x14ac:dyDescent="0.25">
      <c r="A43" s="211"/>
      <c r="B43" s="182" t="s">
        <v>387</v>
      </c>
      <c r="C43" s="178"/>
      <c r="D43" s="178"/>
      <c r="E43" s="178"/>
      <c r="F43" s="178"/>
      <c r="G43" s="178"/>
      <c r="H43" s="178"/>
    </row>
    <row r="44" spans="1:8" ht="30" customHeight="1" x14ac:dyDescent="0.25">
      <c r="A44" s="211"/>
      <c r="B44" s="182"/>
      <c r="C44" s="178"/>
      <c r="D44" s="178"/>
      <c r="E44" s="178"/>
      <c r="F44" s="178"/>
      <c r="G44" s="178"/>
      <c r="H44" s="178"/>
    </row>
    <row r="45" spans="1:8" ht="30" customHeight="1" x14ac:dyDescent="0.25">
      <c r="A45" s="211"/>
      <c r="B45" s="182"/>
      <c r="C45" s="178"/>
      <c r="D45" s="178"/>
      <c r="E45" s="178"/>
      <c r="F45" s="178"/>
      <c r="G45" s="178"/>
      <c r="H45" s="178"/>
    </row>
    <row r="46" spans="1:8" ht="30" customHeight="1" thickBot="1" x14ac:dyDescent="0.3">
      <c r="A46" s="212"/>
      <c r="B46" s="184"/>
      <c r="C46" s="185"/>
      <c r="D46" s="185"/>
      <c r="E46" s="185"/>
      <c r="F46" s="185"/>
      <c r="G46" s="185"/>
      <c r="H46" s="185"/>
    </row>
    <row r="47" spans="1:8" ht="30" customHeight="1" thickBot="1" x14ac:dyDescent="0.3">
      <c r="A47" s="206"/>
      <c r="B47" s="207" t="s">
        <v>167</v>
      </c>
      <c r="C47" s="585">
        <f>SUM(C39:C46)</f>
        <v>17470306</v>
      </c>
      <c r="D47" s="586">
        <f t="shared" ref="D47:H47" si="3">SUM(D39:D46)</f>
        <v>0</v>
      </c>
      <c r="E47" s="586">
        <f t="shared" si="3"/>
        <v>17470306</v>
      </c>
      <c r="F47" s="586">
        <f t="shared" si="3"/>
        <v>6683940.1299999999</v>
      </c>
      <c r="G47" s="586">
        <f t="shared" si="3"/>
        <v>5665777.29</v>
      </c>
      <c r="H47" s="586">
        <f t="shared" si="3"/>
        <v>10786365.870000001</v>
      </c>
    </row>
    <row r="54" spans="1:8" x14ac:dyDescent="0.25">
      <c r="G54" s="322" t="s">
        <v>454</v>
      </c>
    </row>
    <row r="57" spans="1:8" x14ac:dyDescent="0.25">
      <c r="A57" s="649" t="s">
        <v>170</v>
      </c>
      <c r="B57" s="649"/>
      <c r="C57" s="649"/>
      <c r="D57" s="649"/>
      <c r="E57" s="649"/>
      <c r="F57" s="649"/>
      <c r="G57" s="649"/>
      <c r="H57" s="649"/>
    </row>
    <row r="58" spans="1:8" x14ac:dyDescent="0.25">
      <c r="A58" s="649" t="s">
        <v>158</v>
      </c>
      <c r="B58" s="649"/>
      <c r="C58" s="649"/>
      <c r="D58" s="649"/>
      <c r="E58" s="649"/>
      <c r="F58" s="649"/>
      <c r="G58" s="649"/>
      <c r="H58" s="649"/>
    </row>
    <row r="59" spans="1:8" x14ac:dyDescent="0.25">
      <c r="A59" s="649" t="s">
        <v>388</v>
      </c>
      <c r="B59" s="649"/>
      <c r="C59" s="649"/>
      <c r="D59" s="649"/>
      <c r="E59" s="649"/>
      <c r="F59" s="649"/>
      <c r="G59" s="649"/>
      <c r="H59" s="649"/>
    </row>
    <row r="60" spans="1:8" x14ac:dyDescent="0.25">
      <c r="A60" s="689" t="str">
        <f>A4</f>
        <v>PROCURADURÍA AMBIENTAL DEL ESTADO DE SONORA</v>
      </c>
      <c r="B60" s="689"/>
      <c r="C60" s="689"/>
      <c r="D60" s="689"/>
      <c r="E60" s="689"/>
      <c r="F60" s="689"/>
      <c r="G60" s="689"/>
      <c r="H60" s="689"/>
    </row>
    <row r="61" spans="1:8" x14ac:dyDescent="0.25">
      <c r="A61" s="649" t="str">
        <f>+A33</f>
        <v>del 1 de Enero al 30 de junio de 2015</v>
      </c>
      <c r="B61" s="649"/>
      <c r="C61" s="649"/>
      <c r="D61" s="649"/>
      <c r="E61" s="649"/>
      <c r="F61" s="649"/>
      <c r="G61" s="649"/>
      <c r="H61" s="649"/>
    </row>
    <row r="62" spans="1:8" x14ac:dyDescent="0.25">
      <c r="A62" s="686" t="s">
        <v>121</v>
      </c>
      <c r="B62" s="686"/>
      <c r="C62" s="686"/>
      <c r="D62" s="686"/>
      <c r="E62" s="686"/>
      <c r="F62" s="686"/>
      <c r="G62" s="686"/>
      <c r="H62" s="686"/>
    </row>
    <row r="63" spans="1:8" ht="4.5" customHeight="1" thickBot="1" x14ac:dyDescent="0.3"/>
    <row r="64" spans="1:8" ht="38.25" x14ac:dyDescent="0.25">
      <c r="A64" s="674" t="s">
        <v>113</v>
      </c>
      <c r="B64" s="675"/>
      <c r="C64" s="173" t="s">
        <v>239</v>
      </c>
      <c r="D64" s="208" t="s">
        <v>160</v>
      </c>
      <c r="E64" s="312" t="s">
        <v>240</v>
      </c>
      <c r="F64" s="242" t="s">
        <v>353</v>
      </c>
      <c r="G64" s="242" t="s">
        <v>354</v>
      </c>
      <c r="H64" s="173" t="s">
        <v>367</v>
      </c>
    </row>
    <row r="65" spans="1:8" ht="15.75" thickBot="1" x14ac:dyDescent="0.3">
      <c r="A65" s="684"/>
      <c r="B65" s="685"/>
      <c r="C65" s="175" t="s">
        <v>214</v>
      </c>
      <c r="D65" s="174" t="s">
        <v>215</v>
      </c>
      <c r="E65" s="174" t="s">
        <v>162</v>
      </c>
      <c r="F65" s="243" t="s">
        <v>216</v>
      </c>
      <c r="G65" s="243" t="s">
        <v>217</v>
      </c>
      <c r="H65" s="174" t="s">
        <v>366</v>
      </c>
    </row>
    <row r="66" spans="1:8" ht="4.5" customHeight="1" x14ac:dyDescent="0.25">
      <c r="A66" s="211"/>
      <c r="B66" s="182"/>
      <c r="C66" s="178"/>
      <c r="D66" s="178"/>
      <c r="E66" s="178"/>
      <c r="F66" s="178"/>
      <c r="G66" s="178"/>
      <c r="H66" s="178"/>
    </row>
    <row r="67" spans="1:8" ht="12" customHeight="1" x14ac:dyDescent="0.25">
      <c r="A67" s="323" t="s">
        <v>389</v>
      </c>
      <c r="B67" s="324"/>
      <c r="C67" s="178"/>
      <c r="D67" s="178"/>
      <c r="E67" s="178"/>
      <c r="F67" s="178"/>
      <c r="G67" s="178"/>
      <c r="H67" s="178"/>
    </row>
    <row r="68" spans="1:8" ht="12" customHeight="1" x14ac:dyDescent="0.25">
      <c r="A68" s="323"/>
      <c r="B68" s="324" t="s">
        <v>390</v>
      </c>
      <c r="C68" s="178"/>
      <c r="D68" s="178"/>
      <c r="E68" s="178"/>
      <c r="F68" s="178"/>
      <c r="G68" s="178"/>
      <c r="H68" s="178"/>
    </row>
    <row r="69" spans="1:8" ht="12" customHeight="1" x14ac:dyDescent="0.25">
      <c r="A69" s="323"/>
      <c r="B69" s="324" t="s">
        <v>391</v>
      </c>
      <c r="C69" s="178"/>
      <c r="D69" s="178"/>
      <c r="E69" s="178"/>
      <c r="F69" s="178"/>
      <c r="G69" s="178"/>
      <c r="H69" s="178"/>
    </row>
    <row r="70" spans="1:8" ht="12" customHeight="1" x14ac:dyDescent="0.25">
      <c r="A70" s="323"/>
      <c r="B70" s="324" t="s">
        <v>393</v>
      </c>
      <c r="C70" s="178"/>
      <c r="D70" s="178"/>
      <c r="E70" s="178"/>
      <c r="F70" s="178"/>
      <c r="G70" s="178"/>
      <c r="H70" s="178"/>
    </row>
    <row r="71" spans="1:8" ht="12" customHeight="1" x14ac:dyDescent="0.25">
      <c r="A71" s="323"/>
      <c r="B71" s="324" t="s">
        <v>392</v>
      </c>
      <c r="C71" s="178"/>
      <c r="D71" s="178"/>
      <c r="E71" s="178"/>
      <c r="F71" s="178"/>
      <c r="G71" s="178"/>
      <c r="H71" s="178"/>
    </row>
    <row r="72" spans="1:8" ht="12" customHeight="1" x14ac:dyDescent="0.25">
      <c r="A72" s="323"/>
      <c r="B72" s="324" t="s">
        <v>394</v>
      </c>
      <c r="C72" s="178"/>
      <c r="D72" s="178"/>
      <c r="E72" s="178"/>
      <c r="F72" s="178"/>
      <c r="G72" s="178"/>
      <c r="H72" s="178"/>
    </row>
    <row r="73" spans="1:8" ht="12" customHeight="1" x14ac:dyDescent="0.25">
      <c r="A73" s="323"/>
      <c r="B73" s="324" t="s">
        <v>395</v>
      </c>
      <c r="C73" s="178"/>
      <c r="D73" s="178"/>
      <c r="E73" s="178"/>
      <c r="F73" s="178"/>
      <c r="G73" s="178"/>
      <c r="H73" s="178"/>
    </row>
    <row r="74" spans="1:8" ht="12" customHeight="1" x14ac:dyDescent="0.25">
      <c r="A74" s="323"/>
      <c r="B74" s="324" t="s">
        <v>396</v>
      </c>
      <c r="C74" s="178"/>
      <c r="D74" s="178"/>
      <c r="E74" s="178"/>
      <c r="F74" s="178"/>
      <c r="G74" s="178"/>
      <c r="H74" s="178"/>
    </row>
    <row r="75" spans="1:8" ht="12" customHeight="1" x14ac:dyDescent="0.25">
      <c r="A75" s="323"/>
      <c r="B75" s="324" t="s">
        <v>397</v>
      </c>
      <c r="C75" s="178"/>
      <c r="D75" s="178"/>
      <c r="E75" s="178"/>
      <c r="F75" s="178"/>
      <c r="G75" s="178"/>
      <c r="H75" s="178"/>
    </row>
    <row r="76" spans="1:8" ht="5.25" customHeight="1" x14ac:dyDescent="0.25">
      <c r="A76" s="323"/>
      <c r="B76" s="324"/>
      <c r="C76" s="178"/>
      <c r="D76" s="178"/>
      <c r="E76" s="178"/>
      <c r="F76" s="178"/>
      <c r="G76" s="178"/>
      <c r="H76" s="178"/>
    </row>
    <row r="77" spans="1:8" ht="12" customHeight="1" x14ac:dyDescent="0.25">
      <c r="A77" s="687" t="s">
        <v>398</v>
      </c>
      <c r="B77" s="688"/>
      <c r="C77" s="178"/>
      <c r="D77" s="178"/>
      <c r="E77" s="178"/>
      <c r="F77" s="178"/>
      <c r="G77" s="178"/>
      <c r="H77" s="178"/>
    </row>
    <row r="78" spans="1:8" ht="12" customHeight="1" x14ac:dyDescent="0.25">
      <c r="A78" s="323"/>
      <c r="B78" s="324" t="s">
        <v>399</v>
      </c>
      <c r="C78" s="584">
        <v>17470306</v>
      </c>
      <c r="D78" s="584"/>
      <c r="E78" s="584">
        <v>17470306</v>
      </c>
      <c r="F78" s="584">
        <f>+F42</f>
        <v>6683940.1299999999</v>
      </c>
      <c r="G78" s="584">
        <f>+G42</f>
        <v>5665777.29</v>
      </c>
      <c r="H78" s="584">
        <f>E78-F78</f>
        <v>10786365.870000001</v>
      </c>
    </row>
    <row r="79" spans="1:8" ht="12" customHeight="1" x14ac:dyDescent="0.25">
      <c r="A79" s="323"/>
      <c r="B79" s="324" t="s">
        <v>400</v>
      </c>
      <c r="C79" s="178"/>
      <c r="D79" s="178"/>
      <c r="E79" s="178"/>
      <c r="F79" s="178"/>
      <c r="G79" s="178"/>
      <c r="H79" s="178"/>
    </row>
    <row r="80" spans="1:8" ht="12" customHeight="1" x14ac:dyDescent="0.25">
      <c r="A80" s="323"/>
      <c r="B80" s="324" t="s">
        <v>401</v>
      </c>
      <c r="C80" s="178"/>
      <c r="D80" s="178"/>
      <c r="E80" s="178"/>
      <c r="F80" s="178"/>
      <c r="G80" s="178"/>
      <c r="H80" s="178"/>
    </row>
    <row r="81" spans="1:8" ht="12" customHeight="1" x14ac:dyDescent="0.25">
      <c r="A81" s="323"/>
      <c r="B81" s="324" t="s">
        <v>402</v>
      </c>
      <c r="C81" s="178"/>
      <c r="D81" s="178"/>
      <c r="E81" s="178"/>
      <c r="F81" s="178"/>
      <c r="G81" s="178"/>
      <c r="H81" s="178"/>
    </row>
    <row r="82" spans="1:8" ht="12" customHeight="1" x14ac:dyDescent="0.25">
      <c r="A82" s="323"/>
      <c r="B82" s="324" t="s">
        <v>403</v>
      </c>
      <c r="C82" s="178"/>
      <c r="D82" s="178"/>
      <c r="E82" s="178"/>
      <c r="F82" s="178"/>
      <c r="G82" s="178"/>
      <c r="H82" s="178"/>
    </row>
    <row r="83" spans="1:8" ht="12" customHeight="1" x14ac:dyDescent="0.25">
      <c r="A83" s="323"/>
      <c r="B83" s="324" t="s">
        <v>404</v>
      </c>
      <c r="C83" s="178"/>
      <c r="D83" s="178"/>
      <c r="E83" s="178"/>
      <c r="F83" s="178"/>
      <c r="G83" s="178"/>
      <c r="H83" s="178"/>
    </row>
    <row r="84" spans="1:8" ht="12" customHeight="1" x14ac:dyDescent="0.25">
      <c r="A84" s="323"/>
      <c r="B84" s="324" t="s">
        <v>405</v>
      </c>
      <c r="C84" s="178"/>
      <c r="D84" s="178"/>
      <c r="E84" s="178"/>
      <c r="F84" s="178"/>
      <c r="G84" s="178"/>
      <c r="H84" s="178"/>
    </row>
    <row r="85" spans="1:8" ht="3" customHeight="1" x14ac:dyDescent="0.25">
      <c r="A85" s="323"/>
      <c r="B85" s="324"/>
      <c r="C85" s="178"/>
      <c r="D85" s="178"/>
      <c r="E85" s="178"/>
      <c r="F85" s="178"/>
      <c r="G85" s="178"/>
      <c r="H85" s="178"/>
    </row>
    <row r="86" spans="1:8" ht="12" customHeight="1" x14ac:dyDescent="0.25">
      <c r="A86" s="687" t="s">
        <v>406</v>
      </c>
      <c r="B86" s="688"/>
      <c r="C86" s="178"/>
      <c r="D86" s="178"/>
      <c r="E86" s="178"/>
      <c r="F86" s="178"/>
      <c r="G86" s="178"/>
      <c r="H86" s="178"/>
    </row>
    <row r="87" spans="1:8" ht="12" customHeight="1" x14ac:dyDescent="0.25">
      <c r="A87" s="323"/>
      <c r="B87" s="324" t="s">
        <v>407</v>
      </c>
      <c r="C87" s="178"/>
      <c r="D87" s="178"/>
      <c r="E87" s="178"/>
      <c r="F87" s="178"/>
      <c r="G87" s="178"/>
      <c r="H87" s="178"/>
    </row>
    <row r="88" spans="1:8" ht="12" customHeight="1" x14ac:dyDescent="0.25">
      <c r="A88" s="323"/>
      <c r="B88" s="324" t="s">
        <v>408</v>
      </c>
      <c r="C88" s="178"/>
      <c r="D88" s="178"/>
      <c r="E88" s="178"/>
      <c r="F88" s="178"/>
      <c r="G88" s="178"/>
      <c r="H88" s="178"/>
    </row>
    <row r="89" spans="1:8" ht="12" customHeight="1" x14ac:dyDescent="0.25">
      <c r="A89" s="323"/>
      <c r="B89" s="324" t="s">
        <v>458</v>
      </c>
      <c r="C89" s="178"/>
      <c r="D89" s="178"/>
      <c r="E89" s="178"/>
      <c r="F89" s="178"/>
      <c r="G89" s="178"/>
      <c r="H89" s="178"/>
    </row>
    <row r="90" spans="1:8" ht="12" customHeight="1" x14ac:dyDescent="0.25">
      <c r="A90" s="323"/>
      <c r="B90" s="324" t="s">
        <v>419</v>
      </c>
      <c r="C90" s="178"/>
      <c r="D90" s="178"/>
      <c r="E90" s="178"/>
      <c r="F90" s="178"/>
      <c r="G90" s="178"/>
      <c r="H90" s="178"/>
    </row>
    <row r="91" spans="1:8" ht="12" customHeight="1" x14ac:dyDescent="0.25">
      <c r="A91" s="323"/>
      <c r="B91" s="324" t="s">
        <v>409</v>
      </c>
      <c r="C91" s="178"/>
      <c r="D91" s="178"/>
      <c r="E91" s="178"/>
      <c r="F91" s="178"/>
      <c r="G91" s="178"/>
      <c r="H91" s="178"/>
    </row>
    <row r="92" spans="1:8" ht="12" customHeight="1" x14ac:dyDescent="0.25">
      <c r="A92" s="323"/>
      <c r="B92" s="324" t="s">
        <v>459</v>
      </c>
      <c r="C92" s="178"/>
      <c r="D92" s="178"/>
      <c r="E92" s="178"/>
      <c r="F92" s="178"/>
      <c r="G92" s="178"/>
      <c r="H92" s="178"/>
    </row>
    <row r="93" spans="1:8" ht="12" customHeight="1" x14ac:dyDescent="0.25">
      <c r="A93" s="323"/>
      <c r="B93" s="324" t="s">
        <v>410</v>
      </c>
      <c r="C93" s="178"/>
      <c r="D93" s="178"/>
      <c r="E93" s="178"/>
      <c r="F93" s="178"/>
      <c r="G93" s="178"/>
      <c r="H93" s="178"/>
    </row>
    <row r="94" spans="1:8" ht="12" customHeight="1" x14ac:dyDescent="0.25">
      <c r="A94" s="323"/>
      <c r="B94" s="324" t="s">
        <v>411</v>
      </c>
      <c r="C94" s="178"/>
      <c r="D94" s="178"/>
      <c r="E94" s="178"/>
      <c r="F94" s="178"/>
      <c r="G94" s="178"/>
      <c r="H94" s="178"/>
    </row>
    <row r="95" spans="1:8" ht="12" customHeight="1" x14ac:dyDescent="0.25">
      <c r="A95" s="323"/>
      <c r="B95" s="324" t="s">
        <v>412</v>
      </c>
      <c r="C95" s="178"/>
      <c r="D95" s="178"/>
      <c r="E95" s="178"/>
      <c r="F95" s="178"/>
      <c r="G95" s="178"/>
      <c r="H95" s="178"/>
    </row>
    <row r="96" spans="1:8" ht="3" customHeight="1" x14ac:dyDescent="0.25">
      <c r="A96" s="323"/>
      <c r="B96" s="324"/>
      <c r="C96" s="178"/>
      <c r="D96" s="178"/>
      <c r="E96" s="178"/>
      <c r="F96" s="178"/>
      <c r="G96" s="178"/>
      <c r="H96" s="178"/>
    </row>
    <row r="97" spans="1:8" ht="12" customHeight="1" x14ac:dyDescent="0.25">
      <c r="A97" s="687" t="s">
        <v>413</v>
      </c>
      <c r="B97" s="688"/>
      <c r="C97" s="178"/>
      <c r="D97" s="178"/>
      <c r="E97" s="178"/>
      <c r="F97" s="178"/>
      <c r="G97" s="178"/>
      <c r="H97" s="178"/>
    </row>
    <row r="98" spans="1:8" ht="12" customHeight="1" x14ac:dyDescent="0.25">
      <c r="A98" s="323"/>
      <c r="B98" s="325" t="s">
        <v>414</v>
      </c>
      <c r="C98" s="178"/>
      <c r="D98" s="178"/>
      <c r="E98" s="178"/>
      <c r="F98" s="178"/>
      <c r="G98" s="178"/>
      <c r="H98" s="178"/>
    </row>
    <row r="99" spans="1:8" ht="25.5" customHeight="1" x14ac:dyDescent="0.25">
      <c r="A99" s="323"/>
      <c r="B99" s="325" t="s">
        <v>415</v>
      </c>
      <c r="C99" s="178"/>
      <c r="D99" s="178"/>
      <c r="E99" s="178"/>
      <c r="F99" s="178"/>
      <c r="G99" s="178"/>
      <c r="H99" s="178"/>
    </row>
    <row r="100" spans="1:8" ht="12" customHeight="1" x14ac:dyDescent="0.25">
      <c r="A100" s="323"/>
      <c r="B100" s="324" t="s">
        <v>416</v>
      </c>
      <c r="C100" s="178"/>
      <c r="D100" s="178"/>
      <c r="E100" s="178"/>
      <c r="F100" s="178"/>
      <c r="G100" s="178"/>
      <c r="H100" s="178"/>
    </row>
    <row r="101" spans="1:8" ht="12" customHeight="1" thickBot="1" x14ac:dyDescent="0.3">
      <c r="A101" s="323"/>
      <c r="B101" s="324" t="s">
        <v>417</v>
      </c>
      <c r="C101" s="178"/>
      <c r="D101" s="584"/>
      <c r="E101" s="584"/>
      <c r="F101" s="584"/>
      <c r="G101" s="584"/>
      <c r="H101" s="584"/>
    </row>
    <row r="102" spans="1:8" ht="15.75" thickBot="1" x14ac:dyDescent="0.3">
      <c r="A102" s="326"/>
      <c r="B102" s="327" t="s">
        <v>167</v>
      </c>
      <c r="C102" s="585">
        <f>SUM(C67:C101)</f>
        <v>17470306</v>
      </c>
      <c r="D102" s="586">
        <f t="shared" ref="D102:H102" si="4">SUM(D67:D101)</f>
        <v>0</v>
      </c>
      <c r="E102" s="586">
        <f t="shared" si="4"/>
        <v>17470306</v>
      </c>
      <c r="F102" s="586">
        <f t="shared" si="4"/>
        <v>6683940.1299999999</v>
      </c>
      <c r="G102" s="586">
        <f t="shared" si="4"/>
        <v>5665777.29</v>
      </c>
      <c r="H102" s="586">
        <f t="shared" si="4"/>
        <v>10786365.870000001</v>
      </c>
    </row>
    <row r="104" spans="1:8" x14ac:dyDescent="0.25">
      <c r="G104" s="322" t="s">
        <v>453</v>
      </c>
    </row>
    <row r="105" spans="1:8" x14ac:dyDescent="0.25">
      <c r="A105" s="649" t="s">
        <v>170</v>
      </c>
      <c r="B105" s="649"/>
      <c r="C105" s="649"/>
      <c r="D105" s="649"/>
      <c r="E105" s="649"/>
      <c r="F105" s="649"/>
      <c r="G105" s="649"/>
      <c r="H105" s="649"/>
    </row>
    <row r="106" spans="1:8" x14ac:dyDescent="0.25">
      <c r="A106" s="649" t="s">
        <v>421</v>
      </c>
      <c r="B106" s="649"/>
      <c r="C106" s="649"/>
      <c r="D106" s="649"/>
      <c r="E106" s="649"/>
      <c r="F106" s="649"/>
      <c r="G106" s="649"/>
      <c r="H106" s="649"/>
    </row>
    <row r="107" spans="1:8" x14ac:dyDescent="0.25">
      <c r="A107" s="689" t="str">
        <f>+A60</f>
        <v>PROCURADURÍA AMBIENTAL DEL ESTADO DE SONORA</v>
      </c>
      <c r="B107" s="689"/>
      <c r="C107" s="689"/>
      <c r="D107" s="689"/>
      <c r="E107" s="689"/>
      <c r="F107" s="689"/>
      <c r="G107" s="689"/>
      <c r="H107" s="689"/>
    </row>
    <row r="108" spans="1:8" x14ac:dyDescent="0.25">
      <c r="A108" s="649" t="str">
        <f>+A61</f>
        <v>del 1 de Enero al 30 de junio de 2015</v>
      </c>
      <c r="B108" s="649"/>
      <c r="C108" s="649"/>
      <c r="D108" s="649"/>
      <c r="E108" s="649"/>
      <c r="F108" s="649"/>
      <c r="G108" s="649"/>
      <c r="H108" s="649"/>
    </row>
    <row r="109" spans="1:8" x14ac:dyDescent="0.25">
      <c r="A109" s="686" t="s">
        <v>121</v>
      </c>
      <c r="B109" s="686"/>
      <c r="C109" s="686"/>
      <c r="D109" s="686"/>
      <c r="E109" s="686"/>
      <c r="F109" s="686"/>
      <c r="G109" s="686"/>
      <c r="H109" s="686"/>
    </row>
    <row r="110" spans="1:8" ht="6" customHeight="1" thickBot="1" x14ac:dyDescent="0.3"/>
    <row r="111" spans="1:8" ht="38.25" x14ac:dyDescent="0.25">
      <c r="A111" s="674" t="s">
        <v>113</v>
      </c>
      <c r="B111" s="675"/>
      <c r="C111" s="173" t="s">
        <v>239</v>
      </c>
      <c r="D111" s="208" t="s">
        <v>160</v>
      </c>
      <c r="E111" s="312" t="s">
        <v>240</v>
      </c>
      <c r="F111" s="242" t="s">
        <v>353</v>
      </c>
      <c r="G111" s="242" t="s">
        <v>354</v>
      </c>
      <c r="H111" s="173" t="s">
        <v>367</v>
      </c>
    </row>
    <row r="112" spans="1:8" ht="15.75" thickBot="1" x14ac:dyDescent="0.3">
      <c r="A112" s="684"/>
      <c r="B112" s="685"/>
      <c r="C112" s="175" t="s">
        <v>214</v>
      </c>
      <c r="D112" s="174" t="s">
        <v>215</v>
      </c>
      <c r="E112" s="174" t="s">
        <v>162</v>
      </c>
      <c r="F112" s="243" t="s">
        <v>216</v>
      </c>
      <c r="G112" s="243" t="s">
        <v>217</v>
      </c>
      <c r="H112" s="174" t="s">
        <v>366</v>
      </c>
    </row>
    <row r="113" spans="1:8" ht="4.5" customHeight="1" x14ac:dyDescent="0.25">
      <c r="A113" s="211"/>
      <c r="B113" s="182"/>
      <c r="C113" s="178"/>
      <c r="D113" s="178"/>
      <c r="E113" s="178"/>
      <c r="F113" s="178"/>
      <c r="G113" s="178"/>
      <c r="H113" s="178"/>
    </row>
    <row r="114" spans="1:8" x14ac:dyDescent="0.25">
      <c r="A114" s="323" t="s">
        <v>420</v>
      </c>
      <c r="B114" s="324"/>
      <c r="C114" s="178"/>
      <c r="D114" s="178"/>
      <c r="E114" s="178"/>
      <c r="F114" s="178"/>
      <c r="G114" s="178"/>
      <c r="H114" s="178"/>
    </row>
    <row r="115" spans="1:8" ht="13.5" customHeight="1" x14ac:dyDescent="0.25">
      <c r="A115" s="328" t="s">
        <v>422</v>
      </c>
      <c r="B115" s="329"/>
      <c r="C115" s="332"/>
      <c r="D115" s="332"/>
      <c r="E115" s="332"/>
      <c r="F115" s="332"/>
      <c r="G115" s="332"/>
      <c r="H115" s="332"/>
    </row>
    <row r="116" spans="1:8" ht="14.25" customHeight="1" x14ac:dyDescent="0.25">
      <c r="A116" s="330"/>
      <c r="B116" s="329" t="s">
        <v>423</v>
      </c>
      <c r="C116" s="332"/>
      <c r="D116" s="332"/>
      <c r="E116" s="332"/>
      <c r="F116" s="332"/>
      <c r="G116" s="332"/>
      <c r="H116" s="332"/>
    </row>
    <row r="117" spans="1:8" ht="14.25" customHeight="1" x14ac:dyDescent="0.25">
      <c r="A117" s="330"/>
      <c r="B117" s="329" t="s">
        <v>424</v>
      </c>
      <c r="C117" s="178"/>
      <c r="D117" s="178"/>
      <c r="E117" s="178"/>
      <c r="F117" s="178"/>
      <c r="G117" s="178"/>
      <c r="H117" s="178"/>
    </row>
    <row r="118" spans="1:8" ht="14.25" customHeight="1" x14ac:dyDescent="0.25">
      <c r="A118" s="330"/>
      <c r="B118" s="329" t="s">
        <v>425</v>
      </c>
      <c r="C118" s="178"/>
      <c r="D118" s="178"/>
      <c r="E118" s="178"/>
      <c r="F118" s="178"/>
      <c r="G118" s="178"/>
      <c r="H118" s="178"/>
    </row>
    <row r="119" spans="1:8" ht="12.75" customHeight="1" x14ac:dyDescent="0.25">
      <c r="A119" s="328" t="s">
        <v>426</v>
      </c>
      <c r="B119" s="329"/>
      <c r="C119" s="332"/>
      <c r="D119" s="332"/>
      <c r="E119" s="332"/>
      <c r="F119" s="332"/>
      <c r="G119" s="332"/>
      <c r="H119" s="332"/>
    </row>
    <row r="120" spans="1:8" ht="13.5" customHeight="1" x14ac:dyDescent="0.25">
      <c r="A120" s="330"/>
      <c r="B120" s="329" t="s">
        <v>427</v>
      </c>
      <c r="C120" s="332"/>
      <c r="D120" s="332"/>
      <c r="E120" s="332"/>
      <c r="F120" s="332"/>
      <c r="G120" s="332"/>
      <c r="H120" s="332"/>
    </row>
    <row r="121" spans="1:8" ht="13.5" customHeight="1" x14ac:dyDescent="0.25">
      <c r="A121" s="330"/>
      <c r="B121" s="329" t="s">
        <v>428</v>
      </c>
      <c r="C121" s="178"/>
      <c r="D121" s="178"/>
      <c r="E121" s="178"/>
      <c r="F121" s="178"/>
      <c r="G121" s="178"/>
      <c r="H121" s="178"/>
    </row>
    <row r="122" spans="1:8" ht="13.5" customHeight="1" x14ac:dyDescent="0.25">
      <c r="A122" s="330"/>
      <c r="B122" s="329" t="s">
        <v>429</v>
      </c>
      <c r="C122" s="178"/>
      <c r="D122" s="178"/>
      <c r="E122" s="178"/>
      <c r="F122" s="178"/>
      <c r="G122" s="178"/>
      <c r="H122" s="178"/>
    </row>
    <row r="123" spans="1:8" ht="13.5" customHeight="1" x14ac:dyDescent="0.25">
      <c r="A123" s="330"/>
      <c r="B123" s="329" t="s">
        <v>430</v>
      </c>
      <c r="C123" s="178"/>
      <c r="D123" s="178"/>
      <c r="E123" s="178"/>
      <c r="F123" s="178"/>
      <c r="G123" s="178"/>
      <c r="H123" s="178"/>
    </row>
    <row r="124" spans="1:8" ht="13.5" customHeight="1" x14ac:dyDescent="0.25">
      <c r="A124" s="330"/>
      <c r="B124" s="329" t="s">
        <v>431</v>
      </c>
      <c r="C124" s="631">
        <f>+C102</f>
        <v>17470306</v>
      </c>
      <c r="D124" s="182"/>
      <c r="E124" s="631">
        <f>+E102</f>
        <v>17470306</v>
      </c>
      <c r="F124" s="631">
        <f>+F102</f>
        <v>6683940.1299999999</v>
      </c>
      <c r="G124" s="631">
        <f>+G102</f>
        <v>5665777.29</v>
      </c>
      <c r="H124" s="631">
        <f>+H102</f>
        <v>10786365.870000001</v>
      </c>
    </row>
    <row r="125" spans="1:8" ht="13.5" customHeight="1" x14ac:dyDescent="0.25">
      <c r="A125" s="330"/>
      <c r="B125" s="329" t="s">
        <v>432</v>
      </c>
      <c r="C125" s="178"/>
      <c r="D125" s="178"/>
      <c r="E125" s="178"/>
      <c r="F125" s="178"/>
      <c r="G125" s="178"/>
      <c r="H125" s="178"/>
    </row>
    <row r="126" spans="1:8" ht="13.5" customHeight="1" x14ac:dyDescent="0.25">
      <c r="A126" s="330"/>
      <c r="B126" s="329" t="s">
        <v>433</v>
      </c>
      <c r="C126" s="178"/>
      <c r="D126" s="178"/>
      <c r="E126" s="178"/>
      <c r="F126" s="178"/>
      <c r="G126" s="178"/>
      <c r="H126" s="178"/>
    </row>
    <row r="127" spans="1:8" ht="13.5" customHeight="1" x14ac:dyDescent="0.25">
      <c r="A127" s="330"/>
      <c r="B127" s="329" t="s">
        <v>434</v>
      </c>
      <c r="C127" s="178"/>
      <c r="D127" s="178"/>
      <c r="E127" s="178"/>
      <c r="F127" s="178"/>
      <c r="G127" s="178"/>
      <c r="H127" s="178"/>
    </row>
    <row r="128" spans="1:8" ht="12.75" customHeight="1" x14ac:dyDescent="0.25">
      <c r="A128" s="328" t="s">
        <v>435</v>
      </c>
      <c r="B128" s="329"/>
      <c r="C128" s="332"/>
      <c r="D128" s="332"/>
      <c r="E128" s="332"/>
      <c r="F128" s="332"/>
      <c r="G128" s="332"/>
      <c r="H128" s="332"/>
    </row>
    <row r="129" spans="1:8" ht="13.5" customHeight="1" x14ac:dyDescent="0.25">
      <c r="A129" s="330"/>
      <c r="B129" s="329" t="s">
        <v>436</v>
      </c>
      <c r="C129" s="178"/>
      <c r="D129" s="178"/>
      <c r="E129" s="178"/>
      <c r="F129" s="178"/>
      <c r="G129" s="178"/>
      <c r="H129" s="178"/>
    </row>
    <row r="130" spans="1:8" ht="13.5" customHeight="1" x14ac:dyDescent="0.25">
      <c r="A130" s="330"/>
      <c r="B130" s="329" t="s">
        <v>437</v>
      </c>
      <c r="C130" s="178"/>
      <c r="D130" s="178"/>
      <c r="E130" s="178"/>
      <c r="F130" s="178"/>
      <c r="G130" s="178"/>
      <c r="H130" s="178"/>
    </row>
    <row r="131" spans="1:8" ht="13.5" customHeight="1" x14ac:dyDescent="0.25">
      <c r="A131" s="330"/>
      <c r="B131" s="329" t="s">
        <v>438</v>
      </c>
      <c r="C131" s="178"/>
      <c r="D131" s="178"/>
      <c r="E131" s="178"/>
      <c r="F131" s="178"/>
      <c r="G131" s="178"/>
      <c r="H131" s="178"/>
    </row>
    <row r="132" spans="1:8" ht="11.25" customHeight="1" x14ac:dyDescent="0.25">
      <c r="A132" s="328" t="s">
        <v>439</v>
      </c>
      <c r="B132" s="329"/>
      <c r="C132" s="332"/>
      <c r="D132" s="332"/>
      <c r="E132" s="332"/>
      <c r="F132" s="332"/>
      <c r="G132" s="332"/>
      <c r="H132" s="332"/>
    </row>
    <row r="133" spans="1:8" ht="13.5" customHeight="1" x14ac:dyDescent="0.25">
      <c r="A133" s="330"/>
      <c r="B133" s="329" t="s">
        <v>440</v>
      </c>
      <c r="C133" s="178"/>
      <c r="D133" s="178"/>
      <c r="E133" s="178"/>
      <c r="F133" s="178"/>
      <c r="G133" s="178"/>
      <c r="H133" s="178"/>
    </row>
    <row r="134" spans="1:8" ht="13.5" customHeight="1" x14ac:dyDescent="0.25">
      <c r="A134" s="330"/>
      <c r="B134" s="329" t="s">
        <v>441</v>
      </c>
      <c r="C134" s="178"/>
      <c r="D134" s="178"/>
      <c r="E134" s="178"/>
      <c r="F134" s="178"/>
      <c r="G134" s="178"/>
      <c r="H134" s="178"/>
    </row>
    <row r="135" spans="1:8" ht="12.75" customHeight="1" x14ac:dyDescent="0.25">
      <c r="A135" s="328" t="s">
        <v>442</v>
      </c>
      <c r="B135" s="329"/>
      <c r="C135" s="332"/>
      <c r="D135" s="332"/>
      <c r="E135" s="332"/>
      <c r="F135" s="332"/>
      <c r="G135" s="332"/>
      <c r="H135" s="332"/>
    </row>
    <row r="136" spans="1:8" ht="13.5" customHeight="1" x14ac:dyDescent="0.25">
      <c r="A136" s="330"/>
      <c r="B136" s="329" t="s">
        <v>443</v>
      </c>
      <c r="C136" s="178"/>
      <c r="D136" s="178"/>
      <c r="E136" s="178"/>
      <c r="F136" s="178"/>
      <c r="G136" s="178"/>
      <c r="H136" s="178"/>
    </row>
    <row r="137" spans="1:8" ht="13.5" customHeight="1" x14ac:dyDescent="0.25">
      <c r="A137" s="330"/>
      <c r="B137" s="329" t="s">
        <v>444</v>
      </c>
      <c r="C137" s="178"/>
      <c r="D137" s="178"/>
      <c r="E137" s="178"/>
      <c r="F137" s="178"/>
      <c r="G137" s="178"/>
      <c r="H137" s="178"/>
    </row>
    <row r="138" spans="1:8" ht="13.5" customHeight="1" x14ac:dyDescent="0.25">
      <c r="A138" s="330"/>
      <c r="B138" s="329" t="s">
        <v>445</v>
      </c>
      <c r="C138" s="178"/>
      <c r="D138" s="178"/>
      <c r="E138" s="178"/>
      <c r="F138" s="178"/>
      <c r="G138" s="178"/>
      <c r="H138" s="178"/>
    </row>
    <row r="139" spans="1:8" ht="13.5" customHeight="1" x14ac:dyDescent="0.25">
      <c r="A139" s="330"/>
      <c r="B139" s="329" t="s">
        <v>446</v>
      </c>
      <c r="C139" s="178"/>
      <c r="D139" s="178"/>
      <c r="E139" s="178"/>
      <c r="F139" s="178"/>
      <c r="G139" s="178"/>
      <c r="H139" s="178"/>
    </row>
    <row r="140" spans="1:8" x14ac:dyDescent="0.25">
      <c r="A140" s="328" t="s">
        <v>447</v>
      </c>
      <c r="B140" s="329"/>
      <c r="C140" s="332"/>
      <c r="D140" s="332"/>
      <c r="E140" s="332"/>
      <c r="F140" s="332"/>
      <c r="G140" s="332"/>
      <c r="H140" s="332"/>
    </row>
    <row r="141" spans="1:8" ht="12.75" customHeight="1" x14ac:dyDescent="0.25">
      <c r="A141" s="330"/>
      <c r="B141" s="329" t="s">
        <v>448</v>
      </c>
      <c r="C141" s="178"/>
      <c r="D141" s="178"/>
      <c r="E141" s="178"/>
      <c r="F141" s="178"/>
      <c r="G141" s="178"/>
      <c r="H141" s="178"/>
    </row>
    <row r="142" spans="1:8" x14ac:dyDescent="0.25">
      <c r="A142" s="328" t="s">
        <v>449</v>
      </c>
      <c r="B142" s="329"/>
      <c r="C142" s="332"/>
      <c r="D142" s="332"/>
      <c r="E142" s="332"/>
      <c r="F142" s="332"/>
      <c r="G142" s="332"/>
      <c r="H142" s="332"/>
    </row>
    <row r="143" spans="1:8" x14ac:dyDescent="0.25">
      <c r="A143" s="328" t="s">
        <v>450</v>
      </c>
      <c r="B143" s="329"/>
      <c r="C143" s="332"/>
      <c r="D143" s="332"/>
      <c r="E143" s="332"/>
      <c r="F143" s="332"/>
      <c r="G143" s="332"/>
      <c r="H143" s="332"/>
    </row>
    <row r="144" spans="1:8" ht="15.75" thickBot="1" x14ac:dyDescent="0.3">
      <c r="A144" s="328" t="s">
        <v>451</v>
      </c>
      <c r="B144" s="329"/>
      <c r="C144" s="332"/>
      <c r="D144" s="332"/>
      <c r="E144" s="332"/>
      <c r="F144" s="332"/>
      <c r="G144" s="332"/>
      <c r="H144" s="332"/>
    </row>
    <row r="145" spans="1:8" ht="15.75" thickBot="1" x14ac:dyDescent="0.3">
      <c r="A145" s="326"/>
      <c r="B145" s="327" t="s">
        <v>167</v>
      </c>
      <c r="C145" s="632">
        <f>+C124</f>
        <v>17470306</v>
      </c>
      <c r="D145" s="633"/>
      <c r="E145" s="632">
        <f>+E124</f>
        <v>17470306</v>
      </c>
      <c r="F145" s="632">
        <f>+F124</f>
        <v>6683940.1299999999</v>
      </c>
      <c r="G145" s="632">
        <f>+G124</f>
        <v>5665777.29</v>
      </c>
      <c r="H145" s="632">
        <f>+H124</f>
        <v>10786365.870000001</v>
      </c>
    </row>
    <row r="147" spans="1:8" x14ac:dyDescent="0.25">
      <c r="G147" s="322" t="s">
        <v>452</v>
      </c>
    </row>
  </sheetData>
  <mergeCells count="34">
    <mergeCell ref="A7:B7"/>
    <mergeCell ref="A8:B8"/>
    <mergeCell ref="A1:H1"/>
    <mergeCell ref="A2:H2"/>
    <mergeCell ref="A3:H3"/>
    <mergeCell ref="A4:H4"/>
    <mergeCell ref="A5:H5"/>
    <mergeCell ref="A6:H6"/>
    <mergeCell ref="A36:B36"/>
    <mergeCell ref="A37:B37"/>
    <mergeCell ref="A29:H29"/>
    <mergeCell ref="A30:H30"/>
    <mergeCell ref="A31:H31"/>
    <mergeCell ref="A32:H32"/>
    <mergeCell ref="A33:H33"/>
    <mergeCell ref="A34:H34"/>
    <mergeCell ref="A65:B65"/>
    <mergeCell ref="A57:H57"/>
    <mergeCell ref="A58:H58"/>
    <mergeCell ref="A77:B77"/>
    <mergeCell ref="A86:B86"/>
    <mergeCell ref="A59:H59"/>
    <mergeCell ref="A60:H60"/>
    <mergeCell ref="A61:H61"/>
    <mergeCell ref="A62:H62"/>
    <mergeCell ref="A64:B64"/>
    <mergeCell ref="A108:H108"/>
    <mergeCell ref="A109:H109"/>
    <mergeCell ref="A111:B111"/>
    <mergeCell ref="A112:B112"/>
    <mergeCell ref="A97:B97"/>
    <mergeCell ref="A105:H105"/>
    <mergeCell ref="A106:H106"/>
    <mergeCell ref="A107:H107"/>
  </mergeCells>
  <pageMargins left="0.55000000000000004" right="0.27559055118110237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FF00"/>
    <pageSetUpPr fitToPage="1"/>
  </sheetPr>
  <dimension ref="A1:H38"/>
  <sheetViews>
    <sheetView topLeftCell="A25" workbookViewId="0">
      <selection activeCell="E62" sqref="E62"/>
    </sheetView>
  </sheetViews>
  <sheetFormatPr baseColWidth="10" defaultColWidth="11.42578125" defaultRowHeight="14.25" x14ac:dyDescent="0.25"/>
  <cols>
    <col min="1" max="1" width="1.42578125" style="116" customWidth="1"/>
    <col min="2" max="2" width="51.7109375" style="116" customWidth="1"/>
    <col min="3" max="3" width="30.85546875" style="116" customWidth="1"/>
    <col min="4" max="4" width="32.7109375" style="116" customWidth="1"/>
    <col min="5" max="7" width="11.42578125" style="116"/>
    <col min="8" max="8" width="14.42578125" style="116" bestFit="1" customWidth="1"/>
    <col min="9" max="16384" width="11.42578125" style="116"/>
  </cols>
  <sheetData>
    <row r="1" spans="1:8" s="155" customFormat="1" ht="15" x14ac:dyDescent="0.25">
      <c r="A1" s="649" t="s">
        <v>170</v>
      </c>
      <c r="B1" s="649"/>
      <c r="C1" s="649"/>
      <c r="D1" s="649"/>
    </row>
    <row r="2" spans="1:8" s="156" customFormat="1" ht="15.75" x14ac:dyDescent="0.25">
      <c r="A2" s="649" t="s">
        <v>290</v>
      </c>
      <c r="B2" s="649"/>
      <c r="C2" s="649"/>
      <c r="D2" s="649"/>
    </row>
    <row r="3" spans="1:8" s="156" customFormat="1" ht="15.75" x14ac:dyDescent="0.25">
      <c r="A3" s="649" t="str">
        <f>'CPCA-II-09-C'!A4:H4</f>
        <v>PROCURADURÍA AMBIENTAL DEL ESTADO DE SONORA</v>
      </c>
      <c r="B3" s="649"/>
      <c r="C3" s="649"/>
      <c r="D3" s="649"/>
    </row>
    <row r="4" spans="1:8" s="156" customFormat="1" ht="15.75" x14ac:dyDescent="0.25">
      <c r="A4" s="649" t="s">
        <v>865</v>
      </c>
      <c r="B4" s="649"/>
      <c r="C4" s="649"/>
      <c r="D4" s="649"/>
    </row>
    <row r="5" spans="1:8" s="157" customFormat="1" ht="15.75" thickBot="1" x14ac:dyDescent="0.3">
      <c r="A5" s="650" t="s">
        <v>121</v>
      </c>
      <c r="B5" s="650"/>
      <c r="C5" s="650"/>
      <c r="D5" s="650"/>
    </row>
    <row r="6" spans="1:8" s="153" customFormat="1" ht="27" customHeight="1" thickBot="1" x14ac:dyDescent="0.3">
      <c r="A6" s="682" t="s">
        <v>291</v>
      </c>
      <c r="B6" s="683"/>
      <c r="C6" s="269"/>
      <c r="D6" s="520">
        <v>6683940</v>
      </c>
    </row>
    <row r="7" spans="1:8" s="272" customFormat="1" ht="9.75" customHeight="1" x14ac:dyDescent="0.25">
      <c r="A7" s="270"/>
      <c r="B7" s="270"/>
      <c r="C7" s="271"/>
      <c r="D7" s="271"/>
    </row>
    <row r="8" spans="1:8" s="272" customFormat="1" ht="17.25" customHeight="1" thickBot="1" x14ac:dyDescent="0.3">
      <c r="A8" s="274" t="s">
        <v>286</v>
      </c>
      <c r="B8" s="274"/>
      <c r="C8" s="275"/>
      <c r="D8" s="275"/>
    </row>
    <row r="9" spans="1:8" ht="20.100000000000001" customHeight="1" thickBot="1" x14ac:dyDescent="0.3">
      <c r="A9" s="276" t="s">
        <v>292</v>
      </c>
      <c r="B9" s="277"/>
      <c r="C9" s="278"/>
      <c r="D9" s="593">
        <f>SUM(C10:C26)</f>
        <v>0</v>
      </c>
    </row>
    <row r="10" spans="1:8" ht="20.100000000000001" customHeight="1" x14ac:dyDescent="0.25">
      <c r="A10" s="163"/>
      <c r="B10" s="166" t="s">
        <v>295</v>
      </c>
      <c r="C10" s="268">
        <v>0</v>
      </c>
      <c r="D10" s="160"/>
    </row>
    <row r="11" spans="1:8" ht="33" customHeight="1" x14ac:dyDescent="0.25">
      <c r="A11" s="163"/>
      <c r="B11" s="166" t="s">
        <v>296</v>
      </c>
      <c r="C11" s="268">
        <v>0</v>
      </c>
      <c r="D11" s="160"/>
    </row>
    <row r="12" spans="1:8" ht="20.100000000000001" customHeight="1" x14ac:dyDescent="0.25">
      <c r="A12" s="165"/>
      <c r="B12" s="166" t="s">
        <v>297</v>
      </c>
      <c r="C12" s="268">
        <v>0</v>
      </c>
      <c r="D12" s="160"/>
      <c r="H12" s="116" t="s">
        <v>171</v>
      </c>
    </row>
    <row r="13" spans="1:8" ht="20.100000000000001" customHeight="1" x14ac:dyDescent="0.25">
      <c r="A13" s="165"/>
      <c r="B13" s="166" t="s">
        <v>298</v>
      </c>
      <c r="C13" s="268">
        <v>0</v>
      </c>
      <c r="D13" s="160"/>
      <c r="H13" s="524" t="s">
        <v>171</v>
      </c>
    </row>
    <row r="14" spans="1:8" ht="20.100000000000001" customHeight="1" x14ac:dyDescent="0.25">
      <c r="A14" s="165"/>
      <c r="B14" s="166" t="s">
        <v>299</v>
      </c>
      <c r="C14" s="268">
        <v>0</v>
      </c>
      <c r="D14" s="160"/>
    </row>
    <row r="15" spans="1:8" ht="20.100000000000001" customHeight="1" x14ac:dyDescent="0.25">
      <c r="A15" s="165"/>
      <c r="B15" s="166" t="s">
        <v>300</v>
      </c>
      <c r="C15" s="268">
        <v>0</v>
      </c>
      <c r="D15" s="160"/>
    </row>
    <row r="16" spans="1:8" ht="20.100000000000001" customHeight="1" x14ac:dyDescent="0.25">
      <c r="A16" s="165"/>
      <c r="B16" s="166" t="s">
        <v>301</v>
      </c>
      <c r="C16" s="268">
        <v>0</v>
      </c>
      <c r="D16" s="160"/>
    </row>
    <row r="17" spans="1:4" ht="20.100000000000001" customHeight="1" x14ac:dyDescent="0.25">
      <c r="A17" s="165"/>
      <c r="B17" s="166" t="s">
        <v>302</v>
      </c>
      <c r="C17" s="268">
        <v>0</v>
      </c>
      <c r="D17" s="160"/>
    </row>
    <row r="18" spans="1:4" ht="20.100000000000001" customHeight="1" x14ac:dyDescent="0.25">
      <c r="A18" s="165"/>
      <c r="B18" s="166" t="s">
        <v>303</v>
      </c>
      <c r="C18" s="268">
        <v>0</v>
      </c>
      <c r="D18" s="160"/>
    </row>
    <row r="19" spans="1:4" ht="20.100000000000001" customHeight="1" x14ac:dyDescent="0.25">
      <c r="A19" s="165"/>
      <c r="B19" s="166" t="s">
        <v>304</v>
      </c>
      <c r="C19" s="268">
        <v>0</v>
      </c>
      <c r="D19" s="160"/>
    </row>
    <row r="20" spans="1:4" ht="20.100000000000001" customHeight="1" x14ac:dyDescent="0.25">
      <c r="A20" s="165"/>
      <c r="B20" s="166" t="s">
        <v>305</v>
      </c>
      <c r="C20" s="268">
        <v>0</v>
      </c>
      <c r="D20" s="160"/>
    </row>
    <row r="21" spans="1:4" ht="20.100000000000001" customHeight="1" x14ac:dyDescent="0.25">
      <c r="A21" s="165"/>
      <c r="B21" s="166" t="s">
        <v>306</v>
      </c>
      <c r="C21" s="268">
        <v>0</v>
      </c>
      <c r="D21" s="160"/>
    </row>
    <row r="22" spans="1:4" ht="20.100000000000001" customHeight="1" x14ac:dyDescent="0.25">
      <c r="A22" s="165"/>
      <c r="B22" s="166" t="s">
        <v>307</v>
      </c>
      <c r="C22" s="268">
        <v>0</v>
      </c>
      <c r="D22" s="160"/>
    </row>
    <row r="23" spans="1:4" ht="20.100000000000001" customHeight="1" x14ac:dyDescent="0.25">
      <c r="A23" s="165"/>
      <c r="B23" s="166" t="s">
        <v>308</v>
      </c>
      <c r="C23" s="268">
        <v>0</v>
      </c>
      <c r="D23" s="160"/>
    </row>
    <row r="24" spans="1:4" ht="20.100000000000001" customHeight="1" x14ac:dyDescent="0.25">
      <c r="A24" s="165"/>
      <c r="B24" s="166" t="s">
        <v>309</v>
      </c>
      <c r="C24" s="268">
        <v>0</v>
      </c>
      <c r="D24" s="160"/>
    </row>
    <row r="25" spans="1:4" ht="20.100000000000001" customHeight="1" x14ac:dyDescent="0.25">
      <c r="A25" s="165"/>
      <c r="B25" s="166" t="s">
        <v>311</v>
      </c>
      <c r="C25" s="268">
        <v>0</v>
      </c>
      <c r="D25" s="160"/>
    </row>
    <row r="26" spans="1:4" ht="20.100000000000001" customHeight="1" x14ac:dyDescent="0.25">
      <c r="A26" s="161" t="s">
        <v>312</v>
      </c>
      <c r="B26" s="166"/>
      <c r="C26" s="268">
        <v>0</v>
      </c>
      <c r="D26" s="160"/>
    </row>
    <row r="27" spans="1:4" ht="7.5" customHeight="1" x14ac:dyDescent="0.25">
      <c r="A27" s="165"/>
      <c r="B27" s="166"/>
      <c r="C27" s="268"/>
      <c r="D27" s="160"/>
    </row>
    <row r="28" spans="1:4" ht="20.100000000000001" customHeight="1" thickBot="1" x14ac:dyDescent="0.3">
      <c r="A28" s="273" t="s">
        <v>274</v>
      </c>
      <c r="B28" s="164"/>
      <c r="C28" s="268"/>
      <c r="D28" s="160"/>
    </row>
    <row r="29" spans="1:4" ht="20.100000000000001" customHeight="1" thickBot="1" x14ac:dyDescent="0.3">
      <c r="A29" s="276" t="s">
        <v>293</v>
      </c>
      <c r="B29" s="277"/>
      <c r="C29" s="278"/>
      <c r="D29" s="593">
        <f>SUM(C30:C37)</f>
        <v>0</v>
      </c>
    </row>
    <row r="30" spans="1:4" ht="20.100000000000001" customHeight="1" x14ac:dyDescent="0.25">
      <c r="A30" s="165"/>
      <c r="B30" s="166" t="s">
        <v>313</v>
      </c>
      <c r="C30" s="268">
        <v>0</v>
      </c>
      <c r="D30" s="160"/>
    </row>
    <row r="31" spans="1:4" ht="20.100000000000001" customHeight="1" x14ac:dyDescent="0.25">
      <c r="A31" s="165"/>
      <c r="B31" s="166" t="s">
        <v>46</v>
      </c>
      <c r="C31" s="268">
        <v>0</v>
      </c>
      <c r="D31" s="160"/>
    </row>
    <row r="32" spans="1:4" ht="20.100000000000001" customHeight="1" x14ac:dyDescent="0.25">
      <c r="A32" s="165"/>
      <c r="B32" s="166" t="s">
        <v>314</v>
      </c>
      <c r="C32" s="268">
        <v>0</v>
      </c>
      <c r="D32" s="160"/>
    </row>
    <row r="33" spans="1:4" ht="25.5" customHeight="1" x14ac:dyDescent="0.25">
      <c r="A33" s="165"/>
      <c r="B33" s="166" t="s">
        <v>315</v>
      </c>
      <c r="C33" s="268">
        <v>0</v>
      </c>
      <c r="D33" s="160"/>
    </row>
    <row r="34" spans="1:4" ht="20.100000000000001" customHeight="1" x14ac:dyDescent="0.25">
      <c r="A34" s="165"/>
      <c r="B34" s="166" t="s">
        <v>316</v>
      </c>
      <c r="C34" s="268">
        <v>0</v>
      </c>
      <c r="D34" s="160"/>
    </row>
    <row r="35" spans="1:4" ht="20.100000000000001" customHeight="1" x14ac:dyDescent="0.25">
      <c r="A35" s="165"/>
      <c r="B35" s="166" t="s">
        <v>317</v>
      </c>
      <c r="C35" s="268">
        <v>0</v>
      </c>
      <c r="D35" s="160"/>
    </row>
    <row r="36" spans="1:4" ht="20.100000000000001" customHeight="1" x14ac:dyDescent="0.25">
      <c r="A36" s="161" t="s">
        <v>318</v>
      </c>
      <c r="B36" s="166"/>
      <c r="C36" s="268">
        <v>0</v>
      </c>
      <c r="D36" s="160"/>
    </row>
    <row r="37" spans="1:4" ht="20.100000000000001" customHeight="1" thickBot="1" x14ac:dyDescent="0.3">
      <c r="A37" s="165"/>
      <c r="B37" s="166"/>
      <c r="C37" s="160"/>
      <c r="D37" s="160"/>
    </row>
    <row r="38" spans="1:4" ht="26.25" customHeight="1" thickBot="1" x14ac:dyDescent="0.3">
      <c r="A38" s="281" t="s">
        <v>319</v>
      </c>
      <c r="B38" s="282"/>
      <c r="C38" s="283"/>
      <c r="D38" s="522">
        <f>D6-D9+D29</f>
        <v>6683940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FF00"/>
  </sheetPr>
  <dimension ref="A1:J36"/>
  <sheetViews>
    <sheetView topLeftCell="A13" workbookViewId="0">
      <selection activeCell="C5" sqref="C5"/>
    </sheetView>
  </sheetViews>
  <sheetFormatPr baseColWidth="10" defaultColWidth="11.42578125" defaultRowHeight="14.25" x14ac:dyDescent="0.2"/>
  <cols>
    <col min="1" max="1" width="4.28515625" style="130" customWidth="1"/>
    <col min="2" max="2" width="41.5703125" style="8" customWidth="1"/>
    <col min="3" max="3" width="26.7109375" style="8" customWidth="1"/>
    <col min="4" max="4" width="14.7109375" style="8" customWidth="1"/>
    <col min="5" max="5" width="21.28515625" style="8" customWidth="1"/>
    <col min="6" max="16384" width="11.42578125" style="8"/>
  </cols>
  <sheetData>
    <row r="1" spans="1:5" ht="15" x14ac:dyDescent="0.25">
      <c r="C1" s="259" t="s">
        <v>170</v>
      </c>
      <c r="E1" s="224" t="s">
        <v>462</v>
      </c>
    </row>
    <row r="2" spans="1:5" ht="15.75" x14ac:dyDescent="0.25">
      <c r="A2" s="695" t="s">
        <v>249</v>
      </c>
      <c r="B2" s="695"/>
      <c r="C2" s="695"/>
      <c r="D2" s="695"/>
      <c r="E2" s="695"/>
    </row>
    <row r="3" spans="1:5" ht="15" x14ac:dyDescent="0.2">
      <c r="C3" s="517" t="s">
        <v>551</v>
      </c>
    </row>
    <row r="4" spans="1:5" ht="15.75" x14ac:dyDescent="0.25">
      <c r="B4" s="226"/>
      <c r="C4" s="333" t="s">
        <v>865</v>
      </c>
      <c r="D4" s="226"/>
      <c r="E4" s="226"/>
    </row>
    <row r="5" spans="1:5" ht="15.75" x14ac:dyDescent="0.25">
      <c r="A5" s="44"/>
      <c r="B5" s="44"/>
      <c r="C5" s="290" t="s">
        <v>320</v>
      </c>
      <c r="D5" s="45"/>
      <c r="E5" s="260"/>
    </row>
    <row r="6" spans="1:5" ht="6.75" customHeight="1" thickBot="1" x14ac:dyDescent="0.25"/>
    <row r="7" spans="1:5" s="225" customFormat="1" ht="30" customHeight="1" x14ac:dyDescent="0.25">
      <c r="A7" s="696" t="s">
        <v>243</v>
      </c>
      <c r="B7" s="697"/>
      <c r="C7" s="255" t="s">
        <v>244</v>
      </c>
      <c r="D7" s="256" t="s">
        <v>245</v>
      </c>
      <c r="E7" s="257" t="s">
        <v>196</v>
      </c>
    </row>
    <row r="8" spans="1:5" s="225" customFormat="1" ht="30" customHeight="1" thickBot="1" x14ac:dyDescent="0.3">
      <c r="A8" s="698"/>
      <c r="B8" s="699"/>
      <c r="C8" s="258" t="s">
        <v>246</v>
      </c>
      <c r="D8" s="258" t="s">
        <v>247</v>
      </c>
      <c r="E8" s="262" t="s">
        <v>248</v>
      </c>
    </row>
    <row r="9" spans="1:5" s="225" customFormat="1" ht="21" customHeight="1" x14ac:dyDescent="0.25">
      <c r="A9" s="700" t="s">
        <v>250</v>
      </c>
      <c r="B9" s="701"/>
      <c r="C9" s="701"/>
      <c r="D9" s="701"/>
      <c r="E9" s="702"/>
    </row>
    <row r="10" spans="1:5" s="225" customFormat="1" ht="20.25" customHeight="1" x14ac:dyDescent="0.25">
      <c r="A10" s="252">
        <v>1</v>
      </c>
      <c r="B10" s="690" t="s">
        <v>842</v>
      </c>
      <c r="C10" s="690"/>
      <c r="D10" s="690"/>
      <c r="E10" s="691"/>
    </row>
    <row r="11" spans="1:5" s="225" customFormat="1" ht="20.25" customHeight="1" x14ac:dyDescent="0.25">
      <c r="A11" s="252">
        <v>2</v>
      </c>
      <c r="B11" s="253"/>
      <c r="C11" s="261"/>
      <c r="D11" s="253"/>
      <c r="E11" s="254"/>
    </row>
    <row r="12" spans="1:5" s="225" customFormat="1" ht="20.25" customHeight="1" x14ac:dyDescent="0.25">
      <c r="A12" s="252">
        <v>3</v>
      </c>
      <c r="B12" s="253"/>
      <c r="C12" s="261"/>
      <c r="D12" s="253"/>
      <c r="E12" s="254"/>
    </row>
    <row r="13" spans="1:5" s="225" customFormat="1" ht="20.25" customHeight="1" x14ac:dyDescent="0.25">
      <c r="A13" s="252">
        <v>4</v>
      </c>
      <c r="B13" s="253"/>
      <c r="C13" s="261"/>
      <c r="D13" s="253"/>
      <c r="E13" s="254"/>
    </row>
    <row r="14" spans="1:5" s="225" customFormat="1" ht="20.25" customHeight="1" x14ac:dyDescent="0.25">
      <c r="A14" s="252">
        <v>5</v>
      </c>
      <c r="B14" s="253"/>
      <c r="C14" s="261"/>
      <c r="D14" s="253"/>
      <c r="E14" s="254"/>
    </row>
    <row r="15" spans="1:5" s="225" customFormat="1" ht="20.25" customHeight="1" x14ac:dyDescent="0.25">
      <c r="A15" s="252">
        <v>6</v>
      </c>
      <c r="B15" s="253"/>
      <c r="C15" s="261"/>
      <c r="D15" s="253"/>
      <c r="E15" s="254"/>
    </row>
    <row r="16" spans="1:5" s="225" customFormat="1" ht="20.25" customHeight="1" x14ac:dyDescent="0.25">
      <c r="A16" s="252">
        <v>7</v>
      </c>
      <c r="B16" s="253"/>
      <c r="C16" s="261"/>
      <c r="D16" s="253"/>
      <c r="E16" s="254"/>
    </row>
    <row r="17" spans="1:5" s="225" customFormat="1" ht="20.25" customHeight="1" x14ac:dyDescent="0.25">
      <c r="A17" s="252">
        <v>8</v>
      </c>
      <c r="B17" s="253"/>
      <c r="C17" s="261"/>
      <c r="D17" s="253"/>
      <c r="E17" s="254"/>
    </row>
    <row r="18" spans="1:5" s="225" customFormat="1" ht="20.25" customHeight="1" x14ac:dyDescent="0.25">
      <c r="A18" s="252">
        <v>9</v>
      </c>
      <c r="B18" s="253"/>
      <c r="C18" s="261"/>
      <c r="D18" s="253"/>
      <c r="E18" s="254"/>
    </row>
    <row r="19" spans="1:5" s="225" customFormat="1" ht="20.25" customHeight="1" x14ac:dyDescent="0.25">
      <c r="A19" s="252">
        <v>10</v>
      </c>
      <c r="B19" s="253"/>
      <c r="C19" s="261"/>
      <c r="D19" s="253"/>
      <c r="E19" s="254"/>
    </row>
    <row r="20" spans="1:5" s="225" customFormat="1" ht="20.25" customHeight="1" x14ac:dyDescent="0.25">
      <c r="A20" s="252"/>
      <c r="B20" s="253" t="s">
        <v>251</v>
      </c>
      <c r="C20" s="261"/>
      <c r="D20" s="253"/>
      <c r="E20" s="254"/>
    </row>
    <row r="21" spans="1:5" s="225" customFormat="1" ht="20.25" customHeight="1" x14ac:dyDescent="0.25">
      <c r="A21" s="252"/>
      <c r="B21" s="253"/>
      <c r="C21" s="261"/>
      <c r="D21" s="253"/>
      <c r="E21" s="254"/>
    </row>
    <row r="22" spans="1:5" s="225" customFormat="1" ht="21" customHeight="1" x14ac:dyDescent="0.25">
      <c r="A22" s="692" t="s">
        <v>252</v>
      </c>
      <c r="B22" s="693"/>
      <c r="C22" s="693"/>
      <c r="D22" s="693"/>
      <c r="E22" s="694"/>
    </row>
    <row r="23" spans="1:5" s="225" customFormat="1" ht="20.25" customHeight="1" x14ac:dyDescent="0.25">
      <c r="A23" s="252">
        <v>1</v>
      </c>
      <c r="B23" s="690" t="s">
        <v>842</v>
      </c>
      <c r="C23" s="690"/>
      <c r="D23" s="690"/>
      <c r="E23" s="691"/>
    </row>
    <row r="24" spans="1:5" s="225" customFormat="1" ht="20.25" customHeight="1" x14ac:dyDescent="0.25">
      <c r="A24" s="252">
        <v>2</v>
      </c>
      <c r="B24" s="253"/>
      <c r="C24" s="261"/>
      <c r="D24" s="253"/>
      <c r="E24" s="254"/>
    </row>
    <row r="25" spans="1:5" s="225" customFormat="1" ht="20.25" customHeight="1" x14ac:dyDescent="0.25">
      <c r="A25" s="252">
        <v>3</v>
      </c>
      <c r="B25" s="253"/>
      <c r="C25" s="261"/>
      <c r="D25" s="253"/>
      <c r="E25" s="254"/>
    </row>
    <row r="26" spans="1:5" s="225" customFormat="1" ht="20.25" customHeight="1" x14ac:dyDescent="0.25">
      <c r="A26" s="252">
        <v>4</v>
      </c>
      <c r="B26" s="253"/>
      <c r="C26" s="261"/>
      <c r="D26" s="253"/>
      <c r="E26" s="254"/>
    </row>
    <row r="27" spans="1:5" s="225" customFormat="1" ht="20.25" customHeight="1" x14ac:dyDescent="0.25">
      <c r="A27" s="252">
        <v>5</v>
      </c>
      <c r="B27" s="253"/>
      <c r="C27" s="261"/>
      <c r="D27" s="253"/>
      <c r="E27" s="254"/>
    </row>
    <row r="28" spans="1:5" s="225" customFormat="1" ht="20.25" customHeight="1" x14ac:dyDescent="0.25">
      <c r="A28" s="252">
        <v>6</v>
      </c>
      <c r="B28" s="253"/>
      <c r="C28" s="261"/>
      <c r="D28" s="253"/>
      <c r="E28" s="254"/>
    </row>
    <row r="29" spans="1:5" s="225" customFormat="1" ht="20.25" customHeight="1" x14ac:dyDescent="0.25">
      <c r="A29" s="252">
        <v>7</v>
      </c>
      <c r="B29" s="253"/>
      <c r="C29" s="261"/>
      <c r="D29" s="253"/>
      <c r="E29" s="254"/>
    </row>
    <row r="30" spans="1:5" s="225" customFormat="1" ht="20.25" customHeight="1" x14ac:dyDescent="0.25">
      <c r="A30" s="252">
        <v>8</v>
      </c>
      <c r="B30" s="253"/>
      <c r="C30" s="261"/>
      <c r="D30" s="253"/>
      <c r="E30" s="254"/>
    </row>
    <row r="31" spans="1:5" s="225" customFormat="1" ht="20.25" customHeight="1" x14ac:dyDescent="0.25">
      <c r="A31" s="252">
        <v>9</v>
      </c>
      <c r="B31" s="253"/>
      <c r="C31" s="261"/>
      <c r="D31" s="253"/>
      <c r="E31" s="254"/>
    </row>
    <row r="32" spans="1:5" s="225" customFormat="1" ht="20.25" customHeight="1" x14ac:dyDescent="0.25">
      <c r="A32" s="252">
        <v>10</v>
      </c>
      <c r="B32" s="253"/>
      <c r="C32" s="261"/>
      <c r="D32" s="253"/>
      <c r="E32" s="254"/>
    </row>
    <row r="33" spans="1:10" s="126" customFormat="1" ht="39.950000000000003" customHeight="1" x14ac:dyDescent="0.2">
      <c r="A33" s="252"/>
      <c r="B33" s="215" t="s">
        <v>253</v>
      </c>
      <c r="C33" s="217"/>
      <c r="D33" s="216"/>
      <c r="E33" s="218"/>
    </row>
    <row r="34" spans="1:10" s="126" customFormat="1" ht="39.950000000000003" customHeight="1" thickBot="1" x14ac:dyDescent="0.25">
      <c r="A34" s="252"/>
      <c r="B34" s="215"/>
      <c r="C34" s="217"/>
      <c r="D34" s="216"/>
      <c r="E34" s="218"/>
    </row>
    <row r="35" spans="1:10" ht="30" customHeight="1" thickBot="1" x14ac:dyDescent="0.25">
      <c r="A35" s="227"/>
      <c r="B35" s="220" t="s">
        <v>254</v>
      </c>
      <c r="C35" s="221"/>
      <c r="D35" s="222"/>
      <c r="E35" s="223"/>
    </row>
    <row r="36" spans="1:10" x14ac:dyDescent="0.2">
      <c r="J36" s="46"/>
    </row>
  </sheetData>
  <mergeCells count="6">
    <mergeCell ref="B23:E23"/>
    <mergeCell ref="A22:E22"/>
    <mergeCell ref="A2:E2"/>
    <mergeCell ref="A7:B8"/>
    <mergeCell ref="A9:E9"/>
    <mergeCell ref="B10:E10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F00"/>
  </sheetPr>
  <dimension ref="A1:I36"/>
  <sheetViews>
    <sheetView topLeftCell="A22" workbookViewId="0">
      <selection activeCell="C5" sqref="C5"/>
    </sheetView>
  </sheetViews>
  <sheetFormatPr baseColWidth="10" defaultColWidth="11.42578125" defaultRowHeight="14.25" x14ac:dyDescent="0.2"/>
  <cols>
    <col min="1" max="1" width="4.85546875" style="130" customWidth="1"/>
    <col min="2" max="2" width="52" style="8" customWidth="1"/>
    <col min="3" max="4" width="34.42578125" style="8" customWidth="1"/>
    <col min="5" max="16384" width="11.42578125" style="8"/>
  </cols>
  <sheetData>
    <row r="1" spans="1:5" ht="15" x14ac:dyDescent="0.25">
      <c r="C1" s="259" t="s">
        <v>170</v>
      </c>
      <c r="D1" s="224" t="s">
        <v>463</v>
      </c>
    </row>
    <row r="2" spans="1:5" ht="15.75" x14ac:dyDescent="0.25">
      <c r="A2" s="695" t="s">
        <v>255</v>
      </c>
      <c r="B2" s="695"/>
      <c r="C2" s="695"/>
      <c r="D2" s="695"/>
    </row>
    <row r="3" spans="1:5" ht="15" x14ac:dyDescent="0.2">
      <c r="C3" s="306" t="str">
        <f>'CPCA-II-10'!C3</f>
        <v>PROCURADURÍA AMBIENTAL DEL ESTADO DE SONORA</v>
      </c>
    </row>
    <row r="4" spans="1:5" ht="15.75" x14ac:dyDescent="0.25">
      <c r="B4" s="226"/>
      <c r="C4" s="333" t="s">
        <v>865</v>
      </c>
      <c r="D4" s="226"/>
    </row>
    <row r="5" spans="1:5" ht="15.75" x14ac:dyDescent="0.25">
      <c r="A5" s="226"/>
      <c r="B5" s="226"/>
      <c r="C5" s="290" t="s">
        <v>320</v>
      </c>
      <c r="D5" s="260"/>
    </row>
    <row r="6" spans="1:5" ht="6.75" customHeight="1" thickBot="1" x14ac:dyDescent="0.25"/>
    <row r="7" spans="1:5" s="225" customFormat="1" ht="30" customHeight="1" x14ac:dyDescent="0.25">
      <c r="A7" s="696" t="s">
        <v>243</v>
      </c>
      <c r="B7" s="697"/>
      <c r="C7" s="704" t="s">
        <v>206</v>
      </c>
      <c r="D7" s="706" t="s">
        <v>256</v>
      </c>
    </row>
    <row r="8" spans="1:5" s="225" customFormat="1" ht="4.5" customHeight="1" thickBot="1" x14ac:dyDescent="0.3">
      <c r="A8" s="698"/>
      <c r="B8" s="699"/>
      <c r="C8" s="705"/>
      <c r="D8" s="707"/>
    </row>
    <row r="9" spans="1:5" s="225" customFormat="1" ht="21" customHeight="1" x14ac:dyDescent="0.25">
      <c r="A9" s="700" t="s">
        <v>250</v>
      </c>
      <c r="B9" s="701"/>
      <c r="C9" s="701"/>
      <c r="D9" s="703"/>
    </row>
    <row r="10" spans="1:5" s="225" customFormat="1" ht="20.25" customHeight="1" x14ac:dyDescent="0.25">
      <c r="A10" s="252">
        <v>1</v>
      </c>
      <c r="B10" s="690" t="s">
        <v>842</v>
      </c>
      <c r="C10" s="690"/>
      <c r="D10" s="691"/>
      <c r="E10" s="587"/>
    </row>
    <row r="11" spans="1:5" s="225" customFormat="1" ht="20.25" customHeight="1" x14ac:dyDescent="0.25">
      <c r="A11" s="252">
        <v>2</v>
      </c>
      <c r="B11" s="253"/>
      <c r="C11" s="588"/>
      <c r="D11" s="254"/>
    </row>
    <row r="12" spans="1:5" s="225" customFormat="1" ht="20.25" customHeight="1" x14ac:dyDescent="0.25">
      <c r="A12" s="252">
        <v>3</v>
      </c>
      <c r="B12" s="253"/>
      <c r="C12" s="588"/>
      <c r="D12" s="254"/>
    </row>
    <row r="13" spans="1:5" s="225" customFormat="1" ht="20.25" customHeight="1" x14ac:dyDescent="0.25">
      <c r="A13" s="252">
        <v>4</v>
      </c>
      <c r="B13" s="253"/>
      <c r="C13" s="588"/>
      <c r="D13" s="254"/>
    </row>
    <row r="14" spans="1:5" s="225" customFormat="1" ht="20.25" customHeight="1" x14ac:dyDescent="0.25">
      <c r="A14" s="252">
        <v>5</v>
      </c>
      <c r="B14" s="253"/>
      <c r="C14" s="588"/>
      <c r="D14" s="254"/>
    </row>
    <row r="15" spans="1:5" s="225" customFormat="1" ht="20.25" customHeight="1" x14ac:dyDescent="0.25">
      <c r="A15" s="252">
        <v>6</v>
      </c>
      <c r="B15" s="253"/>
      <c r="C15" s="588"/>
      <c r="D15" s="254"/>
    </row>
    <row r="16" spans="1:5" s="225" customFormat="1" ht="20.25" customHeight="1" x14ac:dyDescent="0.25">
      <c r="A16" s="252">
        <v>7</v>
      </c>
      <c r="B16" s="253"/>
      <c r="C16" s="588"/>
      <c r="D16" s="254"/>
    </row>
    <row r="17" spans="1:4" s="225" customFormat="1" ht="20.25" customHeight="1" x14ac:dyDescent="0.25">
      <c r="A17" s="252">
        <v>8</v>
      </c>
      <c r="B17" s="253"/>
      <c r="C17" s="588"/>
      <c r="D17" s="254"/>
    </row>
    <row r="18" spans="1:4" s="225" customFormat="1" ht="20.25" customHeight="1" x14ac:dyDescent="0.25">
      <c r="A18" s="252">
        <v>9</v>
      </c>
      <c r="B18" s="253"/>
      <c r="C18" s="588"/>
      <c r="D18" s="254"/>
    </row>
    <row r="19" spans="1:4" s="225" customFormat="1" ht="20.25" customHeight="1" x14ac:dyDescent="0.25">
      <c r="A19" s="252">
        <v>10</v>
      </c>
      <c r="B19" s="253"/>
      <c r="C19" s="588"/>
      <c r="D19" s="254"/>
    </row>
    <row r="20" spans="1:4" s="225" customFormat="1" ht="20.25" customHeight="1" x14ac:dyDescent="0.25">
      <c r="A20" s="252"/>
      <c r="B20" s="253" t="s">
        <v>257</v>
      </c>
      <c r="C20" s="588"/>
      <c r="D20" s="254"/>
    </row>
    <row r="21" spans="1:4" s="225" customFormat="1" ht="20.25" customHeight="1" x14ac:dyDescent="0.25">
      <c r="A21" s="252"/>
      <c r="B21" s="253"/>
      <c r="C21" s="588"/>
      <c r="D21" s="254"/>
    </row>
    <row r="22" spans="1:4" s="225" customFormat="1" ht="21" customHeight="1" x14ac:dyDescent="0.25">
      <c r="A22" s="692" t="s">
        <v>252</v>
      </c>
      <c r="B22" s="693"/>
      <c r="C22" s="693"/>
      <c r="D22" s="694"/>
    </row>
    <row r="23" spans="1:4" s="225" customFormat="1" ht="20.25" customHeight="1" x14ac:dyDescent="0.25">
      <c r="A23" s="252">
        <v>1</v>
      </c>
      <c r="B23" s="690" t="s">
        <v>842</v>
      </c>
      <c r="C23" s="690"/>
      <c r="D23" s="691"/>
    </row>
    <row r="24" spans="1:4" s="225" customFormat="1" ht="20.25" customHeight="1" x14ac:dyDescent="0.25">
      <c r="A24" s="252">
        <v>2</v>
      </c>
      <c r="B24" s="253"/>
      <c r="C24" s="588"/>
      <c r="D24" s="254"/>
    </row>
    <row r="25" spans="1:4" s="225" customFormat="1" ht="20.25" customHeight="1" x14ac:dyDescent="0.25">
      <c r="A25" s="252">
        <v>3</v>
      </c>
      <c r="B25" s="253"/>
      <c r="C25" s="588"/>
      <c r="D25" s="254"/>
    </row>
    <row r="26" spans="1:4" s="225" customFormat="1" ht="20.25" customHeight="1" x14ac:dyDescent="0.25">
      <c r="A26" s="252">
        <v>4</v>
      </c>
      <c r="B26" s="253"/>
      <c r="C26" s="588"/>
      <c r="D26" s="254"/>
    </row>
    <row r="27" spans="1:4" s="225" customFormat="1" ht="20.25" customHeight="1" x14ac:dyDescent="0.25">
      <c r="A27" s="252">
        <v>5</v>
      </c>
      <c r="B27" s="253"/>
      <c r="C27" s="588"/>
      <c r="D27" s="254"/>
    </row>
    <row r="28" spans="1:4" s="225" customFormat="1" ht="20.25" customHeight="1" x14ac:dyDescent="0.25">
      <c r="A28" s="252">
        <v>6</v>
      </c>
      <c r="B28" s="253"/>
      <c r="C28" s="588"/>
      <c r="D28" s="254"/>
    </row>
    <row r="29" spans="1:4" s="225" customFormat="1" ht="20.25" customHeight="1" x14ac:dyDescent="0.25">
      <c r="A29" s="252">
        <v>7</v>
      </c>
      <c r="B29" s="253"/>
      <c r="C29" s="588"/>
      <c r="D29" s="254"/>
    </row>
    <row r="30" spans="1:4" s="225" customFormat="1" ht="20.25" customHeight="1" x14ac:dyDescent="0.25">
      <c r="A30" s="252">
        <v>8</v>
      </c>
      <c r="B30" s="253"/>
      <c r="C30" s="588"/>
      <c r="D30" s="254"/>
    </row>
    <row r="31" spans="1:4" s="225" customFormat="1" ht="20.25" customHeight="1" x14ac:dyDescent="0.25">
      <c r="A31" s="252">
        <v>9</v>
      </c>
      <c r="B31" s="253"/>
      <c r="C31" s="588"/>
      <c r="D31" s="254"/>
    </row>
    <row r="32" spans="1:4" s="225" customFormat="1" ht="20.25" customHeight="1" x14ac:dyDescent="0.25">
      <c r="A32" s="252">
        <v>10</v>
      </c>
      <c r="B32" s="253"/>
      <c r="C32" s="588"/>
      <c r="D32" s="254"/>
    </row>
    <row r="33" spans="1:9" s="126" customFormat="1" ht="39.950000000000003" customHeight="1" x14ac:dyDescent="0.2">
      <c r="A33" s="252"/>
      <c r="B33" s="215" t="s">
        <v>258</v>
      </c>
      <c r="C33" s="589"/>
      <c r="D33" s="218"/>
    </row>
    <row r="34" spans="1:9" s="126" customFormat="1" ht="39.950000000000003" customHeight="1" thickBot="1" x14ac:dyDescent="0.25">
      <c r="A34" s="525"/>
      <c r="B34" s="590"/>
      <c r="C34" s="591"/>
      <c r="D34" s="592"/>
    </row>
    <row r="35" spans="1:9" ht="30" customHeight="1" thickBot="1" x14ac:dyDescent="0.25">
      <c r="A35" s="227"/>
      <c r="B35" s="220" t="s">
        <v>254</v>
      </c>
      <c r="C35" s="221"/>
      <c r="D35" s="223"/>
    </row>
    <row r="36" spans="1:9" x14ac:dyDescent="0.2">
      <c r="I36" s="46"/>
    </row>
  </sheetData>
  <mergeCells count="8">
    <mergeCell ref="B23:D23"/>
    <mergeCell ref="A2:D2"/>
    <mergeCell ref="A7:B8"/>
    <mergeCell ref="A9:D9"/>
    <mergeCell ref="A22:D22"/>
    <mergeCell ref="C7:C8"/>
    <mergeCell ref="D7:D8"/>
    <mergeCell ref="B10:D10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  <pageSetUpPr fitToPage="1"/>
  </sheetPr>
  <dimension ref="A1:L55"/>
  <sheetViews>
    <sheetView workbookViewId="0">
      <selection activeCell="B26" sqref="B26"/>
    </sheetView>
  </sheetViews>
  <sheetFormatPr baseColWidth="10" defaultColWidth="11.42578125" defaultRowHeight="15" x14ac:dyDescent="0.25"/>
  <cols>
    <col min="1" max="1" width="47.5703125" style="1" customWidth="1"/>
    <col min="2" max="2" width="15.5703125" style="1" customWidth="1"/>
    <col min="3" max="3" width="14.7109375" style="1" customWidth="1"/>
    <col min="4" max="4" width="0.42578125" style="1" hidden="1" customWidth="1"/>
    <col min="5" max="5" width="47.5703125" style="1" customWidth="1"/>
    <col min="6" max="6" width="15.5703125" style="1" customWidth="1"/>
    <col min="7" max="7" width="14.5703125" style="1" customWidth="1"/>
    <col min="8" max="8" width="11.5703125" style="1" bestFit="1" customWidth="1"/>
    <col min="9" max="9" width="13.140625" style="1" bestFit="1" customWidth="1"/>
    <col min="10" max="10" width="13.140625" style="1" customWidth="1"/>
    <col min="11" max="11" width="11.42578125" style="1"/>
    <col min="12" max="12" width="11.5703125" style="1" bestFit="1" customWidth="1"/>
    <col min="13" max="16384" width="11.42578125" style="1"/>
  </cols>
  <sheetData>
    <row r="1" spans="1:12" x14ac:dyDescent="0.25">
      <c r="A1" s="48"/>
      <c r="C1" s="79" t="s">
        <v>170</v>
      </c>
      <c r="D1" s="50"/>
      <c r="E1" s="50"/>
      <c r="G1" s="49" t="s">
        <v>460</v>
      </c>
    </row>
    <row r="2" spans="1:12" x14ac:dyDescent="0.25">
      <c r="B2" s="47"/>
      <c r="C2" s="78" t="s">
        <v>55</v>
      </c>
      <c r="D2" s="47"/>
      <c r="E2" s="47"/>
      <c r="F2" s="47"/>
      <c r="G2" s="47"/>
    </row>
    <row r="3" spans="1:12" x14ac:dyDescent="0.25">
      <c r="B3" s="48"/>
      <c r="C3" s="417" t="s">
        <v>551</v>
      </c>
      <c r="D3" s="48"/>
      <c r="E3" s="48"/>
      <c r="F3" s="48"/>
      <c r="G3" s="48"/>
    </row>
    <row r="4" spans="1:12" x14ac:dyDescent="0.25">
      <c r="A4" s="47"/>
      <c r="C4" s="579" t="s">
        <v>852</v>
      </c>
      <c r="D4" s="48"/>
      <c r="E4" s="48"/>
      <c r="F4" s="47"/>
      <c r="G4" s="47"/>
    </row>
    <row r="5" spans="1:12" ht="15.75" thickBot="1" x14ac:dyDescent="0.3">
      <c r="A5" s="47"/>
      <c r="B5" s="80"/>
      <c r="C5" s="81" t="s">
        <v>121</v>
      </c>
      <c r="D5" s="81"/>
      <c r="E5" s="81"/>
      <c r="F5" s="47"/>
      <c r="G5" s="49" t="s">
        <v>853</v>
      </c>
    </row>
    <row r="6" spans="1:12" x14ac:dyDescent="0.25">
      <c r="A6" s="82" t="s">
        <v>56</v>
      </c>
      <c r="B6" s="83">
        <v>2015</v>
      </c>
      <c r="C6" s="83">
        <v>2014</v>
      </c>
      <c r="D6" s="84"/>
      <c r="E6" s="85" t="s">
        <v>57</v>
      </c>
      <c r="F6" s="83">
        <v>2015</v>
      </c>
      <c r="G6" s="86">
        <v>2014</v>
      </c>
    </row>
    <row r="7" spans="1:12" x14ac:dyDescent="0.25">
      <c r="A7" s="61"/>
      <c r="B7" s="62"/>
      <c r="C7" s="62"/>
      <c r="D7" s="40"/>
      <c r="E7" s="62"/>
      <c r="F7" s="62"/>
      <c r="G7" s="63"/>
    </row>
    <row r="8" spans="1:12" x14ac:dyDescent="0.25">
      <c r="A8" s="64" t="s">
        <v>58</v>
      </c>
      <c r="B8" s="65"/>
      <c r="C8" s="65"/>
      <c r="D8" s="40"/>
      <c r="E8" s="65" t="s">
        <v>59</v>
      </c>
      <c r="F8" s="65"/>
      <c r="G8" s="66"/>
    </row>
    <row r="9" spans="1:12" ht="16.5" x14ac:dyDescent="0.25">
      <c r="A9" s="60" t="s">
        <v>60</v>
      </c>
      <c r="B9" s="419">
        <f>3418888.33+3000</f>
        <v>3421888.33</v>
      </c>
      <c r="C9" s="419">
        <v>1706375.1</v>
      </c>
      <c r="D9" s="41"/>
      <c r="E9" s="57" t="s">
        <v>61</v>
      </c>
      <c r="F9" s="419">
        <v>1203983.17</v>
      </c>
      <c r="G9" s="447">
        <v>252680.58</v>
      </c>
      <c r="H9" s="448"/>
      <c r="J9" s="448"/>
      <c r="L9" s="448"/>
    </row>
    <row r="10" spans="1:12" ht="16.5" x14ac:dyDescent="0.25">
      <c r="A10" s="60" t="s">
        <v>62</v>
      </c>
      <c r="B10" s="419"/>
      <c r="C10" s="419"/>
      <c r="D10" s="41"/>
      <c r="E10" s="57" t="s">
        <v>63</v>
      </c>
      <c r="F10" s="57"/>
      <c r="G10" s="58"/>
      <c r="L10" s="448"/>
    </row>
    <row r="11" spans="1:12" ht="16.5" x14ac:dyDescent="0.25">
      <c r="A11" s="60" t="s">
        <v>64</v>
      </c>
      <c r="B11" s="419">
        <v>28743.11</v>
      </c>
      <c r="C11" s="419">
        <v>2095.69</v>
      </c>
      <c r="D11" s="41"/>
      <c r="E11" s="59" t="s">
        <v>65</v>
      </c>
      <c r="F11" s="57"/>
      <c r="G11" s="58"/>
      <c r="J11" s="448"/>
      <c r="L11" s="448"/>
    </row>
    <row r="12" spans="1:12" ht="16.5" x14ac:dyDescent="0.25">
      <c r="A12" s="60" t="s">
        <v>66</v>
      </c>
      <c r="B12" s="419"/>
      <c r="C12" s="419"/>
      <c r="D12" s="41"/>
      <c r="E12" s="57" t="s">
        <v>67</v>
      </c>
      <c r="F12" s="57"/>
      <c r="G12" s="58"/>
      <c r="L12" s="448"/>
    </row>
    <row r="13" spans="1:12" ht="16.5" x14ac:dyDescent="0.25">
      <c r="A13" s="60" t="s">
        <v>68</v>
      </c>
      <c r="B13" s="419"/>
      <c r="C13" s="419"/>
      <c r="D13" s="41"/>
      <c r="E13" s="57" t="s">
        <v>69</v>
      </c>
      <c r="F13" s="57"/>
      <c r="G13" s="58"/>
      <c r="L13" s="448"/>
    </row>
    <row r="14" spans="1:12" ht="33" x14ac:dyDescent="0.25">
      <c r="A14" s="36" t="s">
        <v>70</v>
      </c>
      <c r="B14" s="419"/>
      <c r="C14" s="419"/>
      <c r="D14" s="41"/>
      <c r="E14" s="37" t="s">
        <v>71</v>
      </c>
      <c r="F14" s="54"/>
      <c r="G14" s="55"/>
      <c r="L14" s="448"/>
    </row>
    <row r="15" spans="1:12" ht="16.5" x14ac:dyDescent="0.25">
      <c r="A15" s="60" t="s">
        <v>72</v>
      </c>
      <c r="B15" s="419"/>
      <c r="C15" s="419"/>
      <c r="D15" s="41"/>
      <c r="E15" s="57" t="s">
        <v>73</v>
      </c>
      <c r="F15" s="57"/>
      <c r="G15" s="58"/>
      <c r="L15" s="448"/>
    </row>
    <row r="16" spans="1:12" ht="16.5" x14ac:dyDescent="0.25">
      <c r="A16" s="38"/>
      <c r="B16" s="419"/>
      <c r="C16" s="419"/>
      <c r="D16" s="40"/>
      <c r="E16" s="57" t="s">
        <v>74</v>
      </c>
      <c r="F16" s="57"/>
      <c r="G16" s="58"/>
      <c r="L16" s="448"/>
    </row>
    <row r="17" spans="1:12" ht="16.5" x14ac:dyDescent="0.25">
      <c r="A17" s="38"/>
      <c r="B17" s="419"/>
      <c r="C17" s="419"/>
      <c r="D17" s="40"/>
      <c r="E17" s="40"/>
      <c r="F17" s="67"/>
      <c r="G17" s="68"/>
      <c r="L17" s="448"/>
    </row>
    <row r="18" spans="1:12" ht="16.5" x14ac:dyDescent="0.25">
      <c r="A18" s="69" t="s">
        <v>208</v>
      </c>
      <c r="B18" s="419">
        <f>SUM(B9:B17)</f>
        <v>3450631.44</v>
      </c>
      <c r="C18" s="419">
        <f>SUM(C9:C17)</f>
        <v>1708470.79</v>
      </c>
      <c r="D18" s="40"/>
      <c r="E18" s="53" t="s">
        <v>207</v>
      </c>
      <c r="F18" s="420">
        <f>SUM(F9:F17)</f>
        <v>1203983.17</v>
      </c>
      <c r="G18" s="459">
        <f>SUM(G9:G17)</f>
        <v>252680.58</v>
      </c>
      <c r="L18" s="448"/>
    </row>
    <row r="19" spans="1:12" ht="16.5" x14ac:dyDescent="0.25">
      <c r="A19" s="38"/>
      <c r="B19" s="419"/>
      <c r="C19" s="419"/>
      <c r="D19" s="40"/>
      <c r="E19" s="51"/>
      <c r="F19" s="51"/>
      <c r="G19" s="52"/>
      <c r="L19" s="448"/>
    </row>
    <row r="20" spans="1:12" ht="16.5" x14ac:dyDescent="0.25">
      <c r="A20" s="64" t="s">
        <v>75</v>
      </c>
      <c r="B20" s="419"/>
      <c r="C20" s="419"/>
      <c r="D20" s="40"/>
      <c r="E20" s="65" t="s">
        <v>76</v>
      </c>
      <c r="F20" s="65"/>
      <c r="G20" s="66"/>
      <c r="L20" s="448"/>
    </row>
    <row r="21" spans="1:12" ht="16.5" x14ac:dyDescent="0.25">
      <c r="A21" s="60" t="s">
        <v>77</v>
      </c>
      <c r="B21" s="419"/>
      <c r="C21" s="419"/>
      <c r="D21" s="41"/>
      <c r="E21" s="57" t="s">
        <v>78</v>
      </c>
      <c r="F21" s="57"/>
      <c r="G21" s="58"/>
      <c r="L21" s="448"/>
    </row>
    <row r="22" spans="1:12" ht="16.5" x14ac:dyDescent="0.25">
      <c r="A22" s="36" t="s">
        <v>79</v>
      </c>
      <c r="B22" s="419"/>
      <c r="C22" s="419"/>
      <c r="D22" s="41"/>
      <c r="E22" s="59" t="s">
        <v>80</v>
      </c>
      <c r="F22" s="57"/>
      <c r="G22" s="58"/>
      <c r="L22" s="448"/>
    </row>
    <row r="23" spans="1:12" ht="16.5" x14ac:dyDescent="0.25">
      <c r="A23" s="60"/>
      <c r="B23" s="419"/>
      <c r="C23" s="419"/>
      <c r="D23" s="41"/>
      <c r="E23" s="57" t="s">
        <v>81</v>
      </c>
      <c r="F23" s="57"/>
      <c r="G23" s="58"/>
      <c r="L23" s="448"/>
    </row>
    <row r="24" spans="1:12" ht="16.5" customHeight="1" x14ac:dyDescent="0.25">
      <c r="A24" s="36" t="s">
        <v>82</v>
      </c>
      <c r="B24" s="419"/>
      <c r="C24" s="419"/>
      <c r="D24" s="41"/>
      <c r="E24" s="57" t="s">
        <v>83</v>
      </c>
      <c r="F24" s="57"/>
      <c r="G24" s="58"/>
      <c r="L24" s="448"/>
    </row>
    <row r="25" spans="1:12" ht="33" x14ac:dyDescent="0.25">
      <c r="A25" s="60"/>
      <c r="B25" s="419"/>
      <c r="C25" s="419"/>
      <c r="D25" s="41"/>
      <c r="E25" s="37" t="s">
        <v>84</v>
      </c>
      <c r="F25" s="15"/>
      <c r="G25" s="14"/>
      <c r="L25" s="448"/>
    </row>
    <row r="26" spans="1:12" ht="16.5" x14ac:dyDescent="0.25">
      <c r="A26" s="60" t="s">
        <v>85</v>
      </c>
      <c r="B26" s="419">
        <v>4206706.1399999997</v>
      </c>
      <c r="C26" s="419">
        <v>4109951.7</v>
      </c>
      <c r="D26" s="41"/>
      <c r="E26" s="70"/>
      <c r="F26" s="70"/>
      <c r="G26" s="71"/>
      <c r="I26" s="448"/>
      <c r="J26" s="448"/>
      <c r="L26" s="448"/>
    </row>
    <row r="27" spans="1:12" ht="16.5" x14ac:dyDescent="0.25">
      <c r="A27" s="60" t="s">
        <v>86</v>
      </c>
      <c r="B27" s="419">
        <v>28676.400000000001</v>
      </c>
      <c r="C27" s="419">
        <v>28676.400000000001</v>
      </c>
      <c r="D27" s="41"/>
      <c r="E27" s="57" t="s">
        <v>87</v>
      </c>
      <c r="F27" s="57"/>
      <c r="G27" s="58"/>
      <c r="L27" s="448"/>
    </row>
    <row r="28" spans="1:12" ht="33" x14ac:dyDescent="0.25">
      <c r="A28" s="36" t="s">
        <v>88</v>
      </c>
      <c r="B28" s="419"/>
      <c r="C28" s="419"/>
      <c r="D28" s="41"/>
      <c r="E28" s="70"/>
      <c r="F28" s="70"/>
      <c r="G28" s="71"/>
      <c r="L28" s="448"/>
    </row>
    <row r="29" spans="1:12" ht="16.5" x14ac:dyDescent="0.25">
      <c r="A29" s="60" t="s">
        <v>89</v>
      </c>
      <c r="B29" s="419">
        <v>28620</v>
      </c>
      <c r="C29" s="419">
        <v>28620</v>
      </c>
      <c r="D29" s="40"/>
      <c r="E29" s="80"/>
      <c r="F29" s="51"/>
      <c r="G29" s="52"/>
      <c r="L29" s="448"/>
    </row>
    <row r="30" spans="1:12" ht="33" x14ac:dyDescent="0.25">
      <c r="A30" s="36" t="s">
        <v>91</v>
      </c>
      <c r="B30" s="419"/>
      <c r="C30" s="419"/>
      <c r="D30" s="40"/>
      <c r="E30" s="80"/>
      <c r="F30" s="65"/>
      <c r="G30" s="66"/>
      <c r="L30" s="448"/>
    </row>
    <row r="31" spans="1:12" ht="16.5" x14ac:dyDescent="0.25">
      <c r="A31" s="60" t="s">
        <v>93</v>
      </c>
      <c r="B31" s="419"/>
      <c r="C31" s="419"/>
      <c r="D31" s="40"/>
      <c r="E31" s="80"/>
      <c r="F31" s="72"/>
      <c r="G31" s="73"/>
      <c r="L31" s="448"/>
    </row>
    <row r="32" spans="1:12" ht="16.5" x14ac:dyDescent="0.25">
      <c r="A32" s="69"/>
      <c r="B32" s="419"/>
      <c r="C32" s="419"/>
      <c r="D32" s="40"/>
      <c r="E32" s="80"/>
      <c r="F32" s="65"/>
      <c r="G32" s="66"/>
      <c r="L32" s="448"/>
    </row>
    <row r="33" spans="1:12" ht="16.5" x14ac:dyDescent="0.25">
      <c r="A33" s="69" t="s">
        <v>96</v>
      </c>
      <c r="B33" s="419">
        <f>SUM(B21:B32)</f>
        <v>4264002.54</v>
      </c>
      <c r="C33" s="419">
        <f>SUM(C21:C32)</f>
        <v>4167248.1</v>
      </c>
      <c r="D33" s="40"/>
      <c r="E33" s="51" t="s">
        <v>90</v>
      </c>
      <c r="F33" s="57">
        <f>SUM(F21:F27)</f>
        <v>0</v>
      </c>
      <c r="G33" s="58">
        <f>SUM(G21:G27)</f>
        <v>0</v>
      </c>
      <c r="L33" s="448"/>
    </row>
    <row r="34" spans="1:12" ht="16.5" x14ac:dyDescent="0.25">
      <c r="A34" s="69"/>
      <c r="B34" s="419"/>
      <c r="C34" s="419"/>
      <c r="D34" s="40"/>
      <c r="E34" s="80"/>
      <c r="F34" s="57"/>
      <c r="G34" s="58"/>
      <c r="L34" s="448"/>
    </row>
    <row r="35" spans="1:12" ht="16.5" x14ac:dyDescent="0.25">
      <c r="A35" s="64" t="s">
        <v>98</v>
      </c>
      <c r="B35" s="419">
        <f>B33+B18</f>
        <v>7714633.9800000004</v>
      </c>
      <c r="C35" s="419">
        <f>C33+C18</f>
        <v>5875718.8900000006</v>
      </c>
      <c r="D35" s="40"/>
      <c r="E35" s="65" t="s">
        <v>92</v>
      </c>
      <c r="F35" s="422">
        <f>F18+F33</f>
        <v>1203983.17</v>
      </c>
      <c r="G35" s="597">
        <f>G18+G33</f>
        <v>252680.58</v>
      </c>
      <c r="I35" s="448"/>
      <c r="L35" s="448"/>
    </row>
    <row r="36" spans="1:12" x14ac:dyDescent="0.25">
      <c r="A36" s="38"/>
      <c r="B36" s="67"/>
      <c r="C36" s="67"/>
      <c r="D36" s="40"/>
      <c r="E36" s="80"/>
      <c r="F36" s="65"/>
      <c r="G36" s="66"/>
      <c r="I36" s="448"/>
      <c r="L36" s="448"/>
    </row>
    <row r="37" spans="1:12" ht="16.5" x14ac:dyDescent="0.25">
      <c r="A37" s="38"/>
      <c r="B37" s="67"/>
      <c r="C37" s="67"/>
      <c r="D37" s="40"/>
      <c r="E37" s="72" t="s">
        <v>94</v>
      </c>
      <c r="F37" s="419">
        <v>4235382.54</v>
      </c>
      <c r="G37" s="447">
        <v>4138628.1</v>
      </c>
      <c r="I37" s="448"/>
      <c r="L37" s="448"/>
    </row>
    <row r="38" spans="1:12" ht="16.5" x14ac:dyDescent="0.25">
      <c r="A38" s="38"/>
      <c r="B38" s="67"/>
      <c r="C38" s="67"/>
      <c r="D38" s="40"/>
      <c r="E38" s="65" t="s">
        <v>95</v>
      </c>
      <c r="F38" s="57"/>
      <c r="G38" s="58"/>
      <c r="I38" s="448"/>
      <c r="L38" s="448"/>
    </row>
    <row r="39" spans="1:12" ht="16.5" x14ac:dyDescent="0.25">
      <c r="A39" s="38"/>
      <c r="B39" s="67"/>
      <c r="C39" s="67"/>
      <c r="D39" s="40"/>
      <c r="E39" s="57" t="s">
        <v>36</v>
      </c>
      <c r="F39" s="57"/>
      <c r="G39" s="58"/>
      <c r="I39" s="448"/>
      <c r="L39" s="448"/>
    </row>
    <row r="40" spans="1:12" ht="16.5" x14ac:dyDescent="0.25">
      <c r="A40" s="38"/>
      <c r="B40" s="67"/>
      <c r="C40" s="67"/>
      <c r="D40" s="40"/>
      <c r="E40" s="57" t="s">
        <v>97</v>
      </c>
      <c r="F40" s="57"/>
      <c r="G40" s="58"/>
      <c r="I40" s="448"/>
      <c r="L40" s="448"/>
    </row>
    <row r="41" spans="1:12" ht="16.5" x14ac:dyDescent="0.25">
      <c r="A41" s="38"/>
      <c r="B41" s="67"/>
      <c r="C41" s="67"/>
      <c r="D41" s="40"/>
      <c r="E41" s="57" t="s">
        <v>99</v>
      </c>
      <c r="F41" s="57"/>
      <c r="G41" s="58"/>
      <c r="I41" s="448"/>
      <c r="L41" s="448"/>
    </row>
    <row r="42" spans="1:12" ht="16.5" x14ac:dyDescent="0.25">
      <c r="A42" s="69"/>
      <c r="B42" s="51"/>
      <c r="C42" s="51"/>
      <c r="D42" s="40"/>
      <c r="E42" s="65" t="s">
        <v>100</v>
      </c>
      <c r="F42" s="75"/>
      <c r="G42" s="76"/>
      <c r="I42" s="448"/>
      <c r="L42" s="448"/>
    </row>
    <row r="43" spans="1:12" ht="16.5" x14ac:dyDescent="0.25">
      <c r="A43" s="69"/>
      <c r="B43" s="51"/>
      <c r="C43" s="51"/>
      <c r="D43" s="40"/>
      <c r="E43" s="57" t="s">
        <v>101</v>
      </c>
      <c r="F43" s="419">
        <v>1419425.48</v>
      </c>
      <c r="G43" s="447">
        <v>1417174.06</v>
      </c>
      <c r="I43" s="448"/>
      <c r="L43" s="448"/>
    </row>
    <row r="44" spans="1:12" ht="16.5" x14ac:dyDescent="0.25">
      <c r="A44" s="69"/>
      <c r="B44" s="51"/>
      <c r="C44" s="51"/>
      <c r="D44" s="40"/>
      <c r="E44" s="57" t="s">
        <v>102</v>
      </c>
      <c r="F44" s="419">
        <v>855842.79</v>
      </c>
      <c r="G44" s="447">
        <v>67236.149999999994</v>
      </c>
      <c r="I44" s="448"/>
      <c r="L44" s="448"/>
    </row>
    <row r="45" spans="1:12" ht="16.5" x14ac:dyDescent="0.25">
      <c r="A45" s="38"/>
      <c r="B45" s="67"/>
      <c r="C45" s="67"/>
      <c r="D45" s="40"/>
      <c r="E45" s="57" t="s">
        <v>103</v>
      </c>
      <c r="F45" s="67"/>
      <c r="G45" s="68"/>
      <c r="I45" s="448"/>
      <c r="L45" s="448"/>
    </row>
    <row r="46" spans="1:12" ht="16.5" x14ac:dyDescent="0.25">
      <c r="A46" s="38"/>
      <c r="B46" s="67"/>
      <c r="C46" s="67"/>
      <c r="D46" s="40"/>
      <c r="E46" s="57" t="s">
        <v>104</v>
      </c>
      <c r="F46" s="74"/>
      <c r="G46" s="77"/>
      <c r="I46" s="448"/>
      <c r="L46" s="448"/>
    </row>
    <row r="47" spans="1:12" ht="16.5" x14ac:dyDescent="0.25">
      <c r="A47" s="38"/>
      <c r="B47" s="67"/>
      <c r="C47" s="67"/>
      <c r="D47" s="40"/>
      <c r="E47" s="57" t="s">
        <v>105</v>
      </c>
      <c r="F47" s="420"/>
      <c r="G47" s="459"/>
      <c r="I47" s="448"/>
      <c r="L47" s="448"/>
    </row>
    <row r="48" spans="1:12" ht="33" x14ac:dyDescent="0.25">
      <c r="A48" s="38"/>
      <c r="B48" s="67"/>
      <c r="C48" s="67"/>
      <c r="D48" s="40"/>
      <c r="E48" s="35" t="s">
        <v>106</v>
      </c>
      <c r="F48" s="65"/>
      <c r="G48" s="66"/>
      <c r="I48" s="448"/>
      <c r="L48" s="448"/>
    </row>
    <row r="49" spans="1:12" ht="16.5" x14ac:dyDescent="0.25">
      <c r="A49" s="87"/>
      <c r="B49" s="67"/>
      <c r="C49" s="67"/>
      <c r="D49" s="39"/>
      <c r="E49" s="57" t="s">
        <v>107</v>
      </c>
      <c r="F49" s="62"/>
      <c r="G49" s="63"/>
      <c r="I49" s="448"/>
      <c r="L49" s="448"/>
    </row>
    <row r="50" spans="1:12" ht="16.5" x14ac:dyDescent="0.25">
      <c r="A50" s="88"/>
      <c r="B50" s="80"/>
      <c r="C50" s="80"/>
      <c r="D50" s="80"/>
      <c r="E50" s="57" t="s">
        <v>108</v>
      </c>
      <c r="F50" s="80"/>
      <c r="G50" s="89"/>
      <c r="I50" s="448"/>
      <c r="L50" s="448"/>
    </row>
    <row r="51" spans="1:12" x14ac:dyDescent="0.25">
      <c r="A51" s="88"/>
      <c r="B51" s="80"/>
      <c r="C51" s="80"/>
      <c r="D51" s="80"/>
      <c r="E51" s="39"/>
      <c r="F51" s="80"/>
      <c r="G51" s="89"/>
      <c r="I51" s="448"/>
      <c r="L51" s="448"/>
    </row>
    <row r="52" spans="1:12" x14ac:dyDescent="0.25">
      <c r="A52" s="88"/>
      <c r="B52" s="80"/>
      <c r="C52" s="80"/>
      <c r="D52" s="80"/>
      <c r="E52" s="74" t="s">
        <v>109</v>
      </c>
      <c r="F52" s="423">
        <f>SUM(F37:F51)</f>
        <v>6510650.8099999996</v>
      </c>
      <c r="G52" s="598">
        <f>SUM(G37:G51)</f>
        <v>5623038.3100000005</v>
      </c>
      <c r="I52" s="448"/>
      <c r="L52" s="448"/>
    </row>
    <row r="53" spans="1:12" x14ac:dyDescent="0.25">
      <c r="A53" s="88"/>
      <c r="B53" s="80"/>
      <c r="C53" s="80"/>
      <c r="D53" s="80"/>
      <c r="E53" s="74"/>
      <c r="F53" s="80"/>
      <c r="G53" s="89"/>
      <c r="I53" s="448"/>
      <c r="L53" s="448"/>
    </row>
    <row r="54" spans="1:12" ht="28.5" x14ac:dyDescent="0.25">
      <c r="A54" s="88"/>
      <c r="B54" s="80"/>
      <c r="C54" s="80"/>
      <c r="D54" s="80"/>
      <c r="E54" s="65" t="s">
        <v>110</v>
      </c>
      <c r="F54" s="421">
        <f>F52+F35</f>
        <v>7714633.9799999995</v>
      </c>
      <c r="G54" s="599">
        <f>G52+G35</f>
        <v>5875718.8900000006</v>
      </c>
      <c r="I54" s="448"/>
      <c r="L54" s="448"/>
    </row>
    <row r="55" spans="1:12" ht="15.75" thickBot="1" x14ac:dyDescent="0.3">
      <c r="A55" s="90"/>
      <c r="B55" s="56"/>
      <c r="C55" s="56"/>
      <c r="D55" s="56"/>
      <c r="E55" s="56"/>
      <c r="F55" s="56"/>
      <c r="G55" s="91"/>
    </row>
  </sheetData>
  <autoFilter ref="A1:G49"/>
  <pageMargins left="0.27559055118110237" right="0.15748031496062992" top="0.39370078740157483" bottom="0.51181102362204722" header="0.31496062992125984" footer="0.31496062992125984"/>
  <pageSetup scale="6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FF00"/>
  </sheetPr>
  <dimension ref="A1:J29"/>
  <sheetViews>
    <sheetView topLeftCell="A13" workbookViewId="0">
      <selection activeCell="C27" sqref="C27"/>
    </sheetView>
  </sheetViews>
  <sheetFormatPr baseColWidth="10" defaultColWidth="11.42578125" defaultRowHeight="14.25" x14ac:dyDescent="0.2"/>
  <cols>
    <col min="1" max="1" width="4.28515625" style="130" customWidth="1"/>
    <col min="2" max="2" width="52" style="8" customWidth="1"/>
    <col min="3" max="5" width="21.85546875" style="8" customWidth="1"/>
    <col min="6" max="16384" width="11.42578125" style="8"/>
  </cols>
  <sheetData>
    <row r="1" spans="1:5" ht="15" x14ac:dyDescent="0.25">
      <c r="C1" s="259" t="s">
        <v>170</v>
      </c>
      <c r="D1" s="259"/>
      <c r="E1" s="224" t="s">
        <v>464</v>
      </c>
    </row>
    <row r="2" spans="1:5" ht="15.75" x14ac:dyDescent="0.25">
      <c r="A2" s="695" t="s">
        <v>350</v>
      </c>
      <c r="B2" s="695"/>
      <c r="C2" s="695"/>
      <c r="D2" s="695"/>
      <c r="E2" s="695"/>
    </row>
    <row r="3" spans="1:5" ht="15" x14ac:dyDescent="0.25">
      <c r="C3" s="306" t="str">
        <f>'CPCA-II-11'!C3</f>
        <v>PROCURADURÍA AMBIENTAL DEL ESTADO DE SONORA</v>
      </c>
      <c r="D3" s="259"/>
    </row>
    <row r="4" spans="1:5" ht="15.75" x14ac:dyDescent="0.25">
      <c r="B4" s="226"/>
      <c r="C4" s="333" t="s">
        <v>865</v>
      </c>
      <c r="D4" s="226"/>
      <c r="E4" s="226"/>
    </row>
    <row r="5" spans="1:5" ht="15.75" x14ac:dyDescent="0.25">
      <c r="A5" s="226"/>
      <c r="B5" s="226"/>
      <c r="C5" s="290" t="s">
        <v>320</v>
      </c>
      <c r="D5" s="226"/>
      <c r="E5" s="260"/>
    </row>
    <row r="6" spans="1:5" ht="6.75" customHeight="1" thickBot="1" x14ac:dyDescent="0.25"/>
    <row r="7" spans="1:5" s="225" customFormat="1" ht="17.25" customHeight="1" x14ac:dyDescent="0.25">
      <c r="A7" s="708" t="s">
        <v>113</v>
      </c>
      <c r="B7" s="709"/>
      <c r="C7" s="712" t="s">
        <v>259</v>
      </c>
      <c r="D7" s="284" t="s">
        <v>206</v>
      </c>
      <c r="E7" s="716" t="s">
        <v>256</v>
      </c>
    </row>
    <row r="8" spans="1:5" s="225" customFormat="1" ht="4.5" customHeight="1" thickBot="1" x14ac:dyDescent="0.3">
      <c r="A8" s="710"/>
      <c r="B8" s="711"/>
      <c r="C8" s="713"/>
      <c r="D8" s="285"/>
      <c r="E8" s="717"/>
    </row>
    <row r="9" spans="1:5" s="225" customFormat="1" ht="20.25" customHeight="1" x14ac:dyDescent="0.25">
      <c r="A9" s="219" t="s">
        <v>260</v>
      </c>
      <c r="B9" s="253"/>
      <c r="C9" s="261"/>
      <c r="D9" s="256"/>
      <c r="E9" s="254"/>
    </row>
    <row r="10" spans="1:5" s="225" customFormat="1" ht="20.25" customHeight="1" x14ac:dyDescent="0.25">
      <c r="A10" s="252"/>
      <c r="B10" s="264" t="s">
        <v>263</v>
      </c>
      <c r="C10" s="595" t="s">
        <v>171</v>
      </c>
      <c r="D10" s="595" t="s">
        <v>171</v>
      </c>
      <c r="E10" s="596" t="s">
        <v>171</v>
      </c>
    </row>
    <row r="11" spans="1:5" s="225" customFormat="1" ht="20.25" customHeight="1" x14ac:dyDescent="0.25">
      <c r="A11" s="252"/>
      <c r="B11" s="264" t="s">
        <v>261</v>
      </c>
      <c r="C11" s="261"/>
      <c r="D11" s="261"/>
      <c r="E11" s="254"/>
    </row>
    <row r="12" spans="1:5" s="225" customFormat="1" ht="20.25" customHeight="1" x14ac:dyDescent="0.25">
      <c r="A12" s="219" t="s">
        <v>262</v>
      </c>
      <c r="B12" s="264"/>
      <c r="C12" s="261" t="s">
        <v>873</v>
      </c>
      <c r="D12" s="261"/>
      <c r="E12" s="254"/>
    </row>
    <row r="13" spans="1:5" s="225" customFormat="1" ht="20.25" customHeight="1" x14ac:dyDescent="0.25">
      <c r="A13" s="252"/>
      <c r="B13" s="264" t="s">
        <v>264</v>
      </c>
      <c r="C13" s="261"/>
      <c r="D13" s="261"/>
      <c r="E13" s="254"/>
    </row>
    <row r="14" spans="1:5" s="225" customFormat="1" ht="20.25" customHeight="1" x14ac:dyDescent="0.25">
      <c r="A14" s="252"/>
      <c r="B14" s="264" t="s">
        <v>265</v>
      </c>
      <c r="C14" s="261"/>
      <c r="D14" s="261"/>
      <c r="E14" s="254"/>
    </row>
    <row r="15" spans="1:5" s="225" customFormat="1" ht="20.25" customHeight="1" x14ac:dyDescent="0.25">
      <c r="A15" s="219" t="s">
        <v>271</v>
      </c>
      <c r="B15" s="264"/>
      <c r="C15" s="261"/>
      <c r="D15" s="261"/>
      <c r="E15" s="254"/>
    </row>
    <row r="16" spans="1:5" s="225" customFormat="1" ht="20.25" customHeight="1" thickBot="1" x14ac:dyDescent="0.3">
      <c r="A16" s="252"/>
      <c r="B16" s="253"/>
      <c r="C16" s="261"/>
      <c r="D16" s="261"/>
      <c r="E16" s="254"/>
    </row>
    <row r="17" spans="1:10" s="225" customFormat="1" ht="21" customHeight="1" x14ac:dyDescent="0.25">
      <c r="A17" s="708" t="s">
        <v>113</v>
      </c>
      <c r="B17" s="709"/>
      <c r="C17" s="712" t="s">
        <v>259</v>
      </c>
      <c r="D17" s="286" t="s">
        <v>206</v>
      </c>
      <c r="E17" s="714" t="s">
        <v>256</v>
      </c>
    </row>
    <row r="18" spans="1:10" s="225" customFormat="1" ht="0.75" customHeight="1" thickBot="1" x14ac:dyDescent="0.3">
      <c r="A18" s="710"/>
      <c r="B18" s="711"/>
      <c r="C18" s="713"/>
      <c r="D18" s="287"/>
      <c r="E18" s="715"/>
    </row>
    <row r="19" spans="1:10" s="225" customFormat="1" ht="20.25" customHeight="1" x14ac:dyDescent="0.25">
      <c r="A19" s="219" t="s">
        <v>266</v>
      </c>
      <c r="B19" s="253"/>
      <c r="C19" s="261"/>
      <c r="D19" s="261"/>
      <c r="E19" s="254"/>
    </row>
    <row r="20" spans="1:10" s="225" customFormat="1" ht="20.25" customHeight="1" x14ac:dyDescent="0.25">
      <c r="A20" s="219" t="s">
        <v>267</v>
      </c>
      <c r="B20" s="253"/>
      <c r="C20" s="261" t="s">
        <v>873</v>
      </c>
      <c r="D20" s="261"/>
      <c r="E20" s="254"/>
    </row>
    <row r="21" spans="1:10" s="225" customFormat="1" ht="20.25" customHeight="1" x14ac:dyDescent="0.25">
      <c r="A21" s="219" t="s">
        <v>272</v>
      </c>
      <c r="B21" s="253"/>
      <c r="C21" s="261"/>
      <c r="D21" s="261"/>
      <c r="E21" s="254"/>
    </row>
    <row r="22" spans="1:10" s="225" customFormat="1" ht="20.25" customHeight="1" thickBot="1" x14ac:dyDescent="0.3">
      <c r="A22" s="252"/>
      <c r="B22" s="253"/>
      <c r="C22" s="261"/>
      <c r="D22" s="261"/>
      <c r="E22" s="254"/>
    </row>
    <row r="23" spans="1:10" s="225" customFormat="1" ht="21" customHeight="1" x14ac:dyDescent="0.25">
      <c r="A23" s="708" t="s">
        <v>113</v>
      </c>
      <c r="B23" s="709"/>
      <c r="C23" s="712" t="s">
        <v>259</v>
      </c>
      <c r="D23" s="286" t="s">
        <v>206</v>
      </c>
      <c r="E23" s="714" t="s">
        <v>256</v>
      </c>
    </row>
    <row r="24" spans="1:10" s="225" customFormat="1" ht="0.75" customHeight="1" thickBot="1" x14ac:dyDescent="0.3">
      <c r="A24" s="710"/>
      <c r="B24" s="711"/>
      <c r="C24" s="713"/>
      <c r="D24" s="287"/>
      <c r="E24" s="715"/>
    </row>
    <row r="25" spans="1:10" s="225" customFormat="1" ht="20.25" customHeight="1" x14ac:dyDescent="0.25">
      <c r="A25" s="219" t="s">
        <v>268</v>
      </c>
      <c r="B25" s="253"/>
      <c r="C25" s="261"/>
      <c r="D25" s="261"/>
      <c r="E25" s="254"/>
    </row>
    <row r="26" spans="1:10" s="225" customFormat="1" ht="20.25" customHeight="1" x14ac:dyDescent="0.25">
      <c r="A26" s="219" t="s">
        <v>269</v>
      </c>
      <c r="B26" s="253"/>
      <c r="C26" s="261" t="s">
        <v>873</v>
      </c>
      <c r="D26" s="261"/>
      <c r="E26" s="254"/>
    </row>
    <row r="27" spans="1:10" s="225" customFormat="1" ht="20.25" customHeight="1" x14ac:dyDescent="0.25">
      <c r="A27" s="219" t="s">
        <v>270</v>
      </c>
      <c r="B27" s="253"/>
      <c r="C27" s="261"/>
      <c r="D27" s="261"/>
      <c r="E27" s="254"/>
    </row>
    <row r="28" spans="1:10" s="225" customFormat="1" ht="20.25" customHeight="1" thickBot="1" x14ac:dyDescent="0.3">
      <c r="A28" s="265"/>
      <c r="B28" s="266"/>
      <c r="C28" s="263"/>
      <c r="D28" s="263"/>
      <c r="E28" s="267"/>
    </row>
    <row r="29" spans="1:10" x14ac:dyDescent="0.2">
      <c r="J29" s="46"/>
    </row>
  </sheetData>
  <mergeCells count="10">
    <mergeCell ref="A23:B24"/>
    <mergeCell ref="C23:C24"/>
    <mergeCell ref="E23:E24"/>
    <mergeCell ref="A2:E2"/>
    <mergeCell ref="A7:B8"/>
    <mergeCell ref="C7:C8"/>
    <mergeCell ref="E7:E8"/>
    <mergeCell ref="C17:C18"/>
    <mergeCell ref="E17:E18"/>
    <mergeCell ref="A17:B1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Q105"/>
  <sheetViews>
    <sheetView zoomScale="88" zoomScaleNormal="88" workbookViewId="0">
      <selection activeCell="S24" sqref="S24"/>
    </sheetView>
  </sheetViews>
  <sheetFormatPr baseColWidth="10" defaultColWidth="11.42578125" defaultRowHeight="12.75" x14ac:dyDescent="0.25"/>
  <cols>
    <col min="1" max="16384" width="11.42578125" style="354"/>
  </cols>
  <sheetData>
    <row r="1" spans="1:17" x14ac:dyDescent="0.25">
      <c r="A1" s="351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3"/>
    </row>
    <row r="2" spans="1:17" x14ac:dyDescent="0.25">
      <c r="A2" s="355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5" customHeight="1" x14ac:dyDescent="0.25">
      <c r="A3" s="355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7"/>
    </row>
    <row r="4" spans="1:17" ht="27.75" customHeight="1" x14ac:dyDescent="0.25">
      <c r="A4" s="762" t="s">
        <v>550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4"/>
    </row>
    <row r="5" spans="1:17" x14ac:dyDescent="0.25">
      <c r="A5" s="352"/>
      <c r="B5" s="352"/>
      <c r="C5" s="352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</row>
    <row r="6" spans="1:17" x14ac:dyDescent="0.25">
      <c r="A6" s="744" t="s">
        <v>492</v>
      </c>
      <c r="B6" s="744"/>
      <c r="C6" s="746"/>
      <c r="D6" s="358"/>
      <c r="E6" s="359"/>
      <c r="F6" s="359"/>
      <c r="G6" s="359"/>
      <c r="H6" s="359"/>
      <c r="I6" s="359"/>
      <c r="J6" s="359"/>
      <c r="K6" s="418"/>
      <c r="L6" s="360"/>
      <c r="M6" s="360"/>
      <c r="N6" s="360"/>
      <c r="O6" s="720"/>
      <c r="P6" s="720"/>
      <c r="Q6" s="719"/>
    </row>
    <row r="7" spans="1:17" x14ac:dyDescent="0.25">
      <c r="A7" s="356"/>
      <c r="B7" s="356"/>
      <c r="C7" s="356"/>
      <c r="D7" s="361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56"/>
      <c r="P7" s="356"/>
    </row>
    <row r="8" spans="1:17" x14ac:dyDescent="0.25">
      <c r="A8" s="726" t="s">
        <v>493</v>
      </c>
      <c r="B8" s="726"/>
      <c r="C8" s="741"/>
      <c r="D8" s="721"/>
      <c r="E8" s="722"/>
      <c r="F8" s="722"/>
      <c r="G8" s="722"/>
      <c r="H8" s="722"/>
      <c r="I8" s="722"/>
      <c r="J8" s="723"/>
      <c r="K8" s="409"/>
      <c r="L8" s="765" t="s">
        <v>494</v>
      </c>
      <c r="M8" s="765"/>
      <c r="N8" s="765"/>
      <c r="O8" s="727"/>
      <c r="P8" s="728"/>
      <c r="Q8" s="729"/>
    </row>
    <row r="9" spans="1:17" x14ac:dyDescent="0.25">
      <c r="A9" s="356"/>
      <c r="B9" s="356"/>
      <c r="C9" s="410"/>
      <c r="D9" s="410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</row>
    <row r="10" spans="1:17" x14ac:dyDescent="0.25">
      <c r="A10" s="744" t="s">
        <v>495</v>
      </c>
      <c r="B10" s="744"/>
      <c r="C10" s="744"/>
      <c r="D10" s="724"/>
      <c r="E10" s="761"/>
      <c r="F10" s="761"/>
      <c r="G10" s="761"/>
      <c r="H10" s="761"/>
      <c r="I10" s="761"/>
      <c r="J10" s="725"/>
      <c r="K10" s="410"/>
      <c r="L10" s="766" t="s">
        <v>496</v>
      </c>
      <c r="M10" s="767"/>
      <c r="N10" s="724"/>
      <c r="O10" s="761"/>
      <c r="P10" s="761"/>
      <c r="Q10" s="725"/>
    </row>
    <row r="11" spans="1:17" x14ac:dyDescent="0.25">
      <c r="A11" s="406"/>
      <c r="B11" s="406"/>
      <c r="C11" s="406"/>
      <c r="D11" s="410"/>
      <c r="E11" s="410"/>
      <c r="F11" s="410"/>
      <c r="G11" s="410"/>
      <c r="H11" s="410"/>
      <c r="I11" s="410"/>
      <c r="J11" s="410"/>
      <c r="K11" s="410"/>
      <c r="L11" s="356"/>
      <c r="M11" s="363"/>
      <c r="N11" s="363"/>
      <c r="O11" s="363"/>
      <c r="P11" s="415"/>
    </row>
    <row r="12" spans="1:17" x14ac:dyDescent="0.25">
      <c r="A12" s="744" t="s">
        <v>497</v>
      </c>
      <c r="B12" s="744"/>
      <c r="C12" s="744"/>
      <c r="D12" s="724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25"/>
    </row>
    <row r="13" spans="1:17" x14ac:dyDescent="0.25">
      <c r="A13" s="406"/>
      <c r="B13" s="406"/>
      <c r="C13" s="406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</row>
    <row r="14" spans="1:17" ht="15" x14ac:dyDescent="0.25">
      <c r="A14" s="744" t="s">
        <v>498</v>
      </c>
      <c r="B14" s="768"/>
      <c r="C14" s="768"/>
      <c r="D14" s="776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8"/>
    </row>
    <row r="15" spans="1:17" x14ac:dyDescent="0.25">
      <c r="A15" s="406"/>
      <c r="B15" s="406"/>
      <c r="C15" s="406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</row>
    <row r="16" spans="1:17" x14ac:dyDescent="0.25">
      <c r="A16" s="769" t="s">
        <v>499</v>
      </c>
      <c r="B16" s="770"/>
      <c r="C16" s="770"/>
      <c r="D16" s="775" t="s">
        <v>500</v>
      </c>
      <c r="E16" s="775"/>
      <c r="F16" s="775"/>
      <c r="G16" s="775"/>
      <c r="H16" s="775" t="s">
        <v>501</v>
      </c>
      <c r="I16" s="775"/>
      <c r="J16" s="779" t="s">
        <v>502</v>
      </c>
      <c r="K16" s="779"/>
      <c r="L16" s="779"/>
      <c r="M16" s="779"/>
      <c r="N16" s="779"/>
      <c r="O16" s="780" t="s">
        <v>503</v>
      </c>
      <c r="P16" s="781"/>
      <c r="Q16" s="782"/>
    </row>
    <row r="17" spans="1:17" ht="36" x14ac:dyDescent="0.25">
      <c r="A17" s="771"/>
      <c r="B17" s="772"/>
      <c r="C17" s="772"/>
      <c r="D17" s="775"/>
      <c r="E17" s="775"/>
      <c r="F17" s="775"/>
      <c r="G17" s="775"/>
      <c r="H17" s="775"/>
      <c r="I17" s="775"/>
      <c r="J17" s="364" t="s">
        <v>504</v>
      </c>
      <c r="K17" s="365" t="s">
        <v>549</v>
      </c>
      <c r="L17" s="365" t="s">
        <v>206</v>
      </c>
      <c r="M17" s="366" t="s">
        <v>505</v>
      </c>
      <c r="N17" s="366" t="s">
        <v>506</v>
      </c>
      <c r="O17" s="365" t="s">
        <v>206</v>
      </c>
      <c r="P17" s="366" t="s">
        <v>507</v>
      </c>
      <c r="Q17" s="366" t="s">
        <v>506</v>
      </c>
    </row>
    <row r="18" spans="1:17" x14ac:dyDescent="0.25">
      <c r="A18" s="773"/>
      <c r="B18" s="774"/>
      <c r="C18" s="774"/>
      <c r="D18" s="775"/>
      <c r="E18" s="775"/>
      <c r="F18" s="775"/>
      <c r="G18" s="775"/>
      <c r="H18" s="775"/>
      <c r="I18" s="775"/>
      <c r="J18" s="775"/>
      <c r="K18" s="775"/>
      <c r="L18" s="775"/>
      <c r="M18" s="367"/>
      <c r="N18" s="367"/>
      <c r="O18" s="367"/>
      <c r="P18" s="780"/>
      <c r="Q18" s="782"/>
    </row>
    <row r="19" spans="1:17" x14ac:dyDescent="0.25">
      <c r="A19" s="406"/>
      <c r="B19" s="406"/>
      <c r="C19" s="406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</row>
    <row r="20" spans="1:17" x14ac:dyDescent="0.25">
      <c r="A20" s="744" t="s">
        <v>508</v>
      </c>
      <c r="B20" s="744"/>
      <c r="C20" s="744"/>
      <c r="D20" s="368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</row>
    <row r="21" spans="1:17" x14ac:dyDescent="0.25">
      <c r="A21" s="356"/>
      <c r="B21" s="356"/>
      <c r="C21" s="363"/>
      <c r="D21" s="363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</row>
    <row r="22" spans="1:17" x14ac:dyDescent="0.25">
      <c r="A22" s="726" t="s">
        <v>509</v>
      </c>
      <c r="B22" s="726"/>
      <c r="C22" s="741"/>
      <c r="D22" s="370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2" t="s">
        <v>510</v>
      </c>
      <c r="P22" s="727"/>
      <c r="Q22" s="729"/>
    </row>
    <row r="23" spans="1:17" x14ac:dyDescent="0.25">
      <c r="A23" s="356"/>
      <c r="B23" s="356"/>
      <c r="C23" s="373"/>
      <c r="D23" s="373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</row>
    <row r="24" spans="1:17" x14ac:dyDescent="0.25">
      <c r="A24" s="744" t="s">
        <v>511</v>
      </c>
      <c r="B24" s="744"/>
      <c r="C24" s="746"/>
      <c r="D24" s="721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3"/>
    </row>
    <row r="25" spans="1:17" x14ac:dyDescent="0.25">
      <c r="A25" s="356"/>
      <c r="B25" s="356"/>
      <c r="C25" s="373"/>
      <c r="D25" s="373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</row>
    <row r="26" spans="1:17" ht="14.25" x14ac:dyDescent="0.25">
      <c r="A26" s="744" t="s">
        <v>512</v>
      </c>
      <c r="B26" s="744"/>
      <c r="C26" s="746"/>
      <c r="D26" s="721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3"/>
    </row>
    <row r="27" spans="1:17" x14ac:dyDescent="0.25">
      <c r="A27" s="356"/>
      <c r="B27" s="356"/>
      <c r="C27" s="373"/>
      <c r="D27" s="374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</row>
    <row r="28" spans="1:17" x14ac:dyDescent="0.25">
      <c r="A28" s="726" t="s">
        <v>513</v>
      </c>
      <c r="B28" s="726"/>
      <c r="C28" s="741"/>
      <c r="D28" s="722"/>
      <c r="E28" s="722"/>
      <c r="F28" s="722"/>
      <c r="G28" s="723"/>
      <c r="H28" s="356"/>
      <c r="I28" s="375" t="s">
        <v>514</v>
      </c>
      <c r="J28" s="375"/>
      <c r="K28" s="375"/>
      <c r="L28" s="375"/>
      <c r="M28" s="375"/>
      <c r="N28" s="375"/>
      <c r="O28" s="724"/>
      <c r="P28" s="725"/>
    </row>
    <row r="29" spans="1:17" x14ac:dyDescent="0.25">
      <c r="A29" s="356"/>
      <c r="B29" s="356"/>
      <c r="C29" s="406"/>
      <c r="D29" s="37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</row>
    <row r="30" spans="1:17" x14ac:dyDescent="0.25">
      <c r="A30" s="726" t="s">
        <v>515</v>
      </c>
      <c r="B30" s="726"/>
      <c r="C30" s="741"/>
      <c r="D30" s="742"/>
      <c r="E30" s="742"/>
      <c r="F30" s="742"/>
      <c r="G30" s="743"/>
      <c r="H30" s="356"/>
      <c r="I30" s="726" t="s">
        <v>516</v>
      </c>
      <c r="J30" s="726"/>
      <c r="K30" s="726"/>
      <c r="L30" s="726"/>
      <c r="M30" s="726"/>
      <c r="N30" s="727"/>
      <c r="O30" s="728"/>
      <c r="P30" s="729"/>
    </row>
    <row r="31" spans="1:17" x14ac:dyDescent="0.25">
      <c r="A31" s="408"/>
      <c r="B31" s="408"/>
      <c r="C31" s="408"/>
      <c r="D31" s="377"/>
      <c r="E31" s="408"/>
      <c r="F31" s="408"/>
      <c r="G31" s="408"/>
      <c r="H31" s="356"/>
      <c r="I31" s="408"/>
      <c r="J31" s="408"/>
      <c r="K31" s="408"/>
      <c r="L31" s="408"/>
      <c r="M31" s="408"/>
      <c r="N31" s="409"/>
      <c r="O31" s="409"/>
      <c r="P31" s="409"/>
    </row>
    <row r="32" spans="1:17" ht="15" x14ac:dyDescent="0.25">
      <c r="A32" s="356"/>
      <c r="B32" s="356"/>
      <c r="C32" s="378"/>
      <c r="D32" s="378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</row>
    <row r="33" spans="1:16" x14ac:dyDescent="0.25">
      <c r="A33" s="744" t="s">
        <v>517</v>
      </c>
      <c r="B33" s="744"/>
      <c r="C33" s="744"/>
      <c r="D33" s="745" t="s">
        <v>518</v>
      </c>
      <c r="E33" s="745"/>
      <c r="F33" s="745"/>
      <c r="G33" s="745"/>
      <c r="H33" s="379"/>
      <c r="I33" s="356"/>
      <c r="J33" s="356"/>
      <c r="K33" s="356"/>
      <c r="L33" s="356"/>
      <c r="M33" s="356"/>
      <c r="N33" s="356"/>
      <c r="O33" s="356"/>
      <c r="P33" s="356"/>
    </row>
    <row r="34" spans="1:16" x14ac:dyDescent="0.25">
      <c r="A34" s="380"/>
      <c r="B34" s="380"/>
      <c r="C34" s="380"/>
      <c r="D34" s="415"/>
      <c r="E34" s="415"/>
      <c r="F34" s="415"/>
      <c r="G34" s="415"/>
      <c r="H34" s="356"/>
      <c r="I34" s="356"/>
      <c r="J34" s="356"/>
      <c r="K34" s="356"/>
      <c r="L34" s="356"/>
      <c r="M34" s="356"/>
      <c r="N34" s="356"/>
      <c r="O34" s="356"/>
      <c r="P34" s="356"/>
    </row>
    <row r="35" spans="1:16" x14ac:dyDescent="0.25">
      <c r="A35" s="783" t="s">
        <v>519</v>
      </c>
      <c r="B35" s="784"/>
      <c r="C35" s="785"/>
      <c r="D35" s="792" t="s">
        <v>520</v>
      </c>
      <c r="E35" s="793"/>
      <c r="F35" s="794"/>
      <c r="G35" s="759" t="s">
        <v>521</v>
      </c>
      <c r="H35" s="730" t="s">
        <v>502</v>
      </c>
      <c r="I35" s="731"/>
      <c r="J35" s="732"/>
      <c r="K35" s="413"/>
      <c r="L35" s="730" t="s">
        <v>522</v>
      </c>
      <c r="M35" s="731"/>
      <c r="N35" s="732"/>
      <c r="O35" s="756" t="s">
        <v>523</v>
      </c>
      <c r="P35" s="733" t="s">
        <v>524</v>
      </c>
    </row>
    <row r="36" spans="1:16" x14ac:dyDescent="0.25">
      <c r="A36" s="786"/>
      <c r="B36" s="787"/>
      <c r="C36" s="788"/>
      <c r="D36" s="795"/>
      <c r="E36" s="796"/>
      <c r="F36" s="797"/>
      <c r="G36" s="801"/>
      <c r="H36" s="759" t="s">
        <v>504</v>
      </c>
      <c r="I36" s="733" t="s">
        <v>525</v>
      </c>
      <c r="J36" s="733" t="s">
        <v>370</v>
      </c>
      <c r="K36" s="411"/>
      <c r="L36" s="736" t="s">
        <v>504</v>
      </c>
      <c r="M36" s="733" t="s">
        <v>525</v>
      </c>
      <c r="N36" s="736" t="s">
        <v>370</v>
      </c>
      <c r="O36" s="757"/>
      <c r="P36" s="734"/>
    </row>
    <row r="37" spans="1:16" x14ac:dyDescent="0.25">
      <c r="A37" s="789"/>
      <c r="B37" s="790"/>
      <c r="C37" s="791"/>
      <c r="D37" s="798"/>
      <c r="E37" s="799"/>
      <c r="F37" s="800"/>
      <c r="G37" s="760"/>
      <c r="H37" s="760"/>
      <c r="I37" s="735"/>
      <c r="J37" s="735"/>
      <c r="K37" s="412"/>
      <c r="L37" s="737"/>
      <c r="M37" s="735"/>
      <c r="N37" s="737"/>
      <c r="O37" s="758"/>
      <c r="P37" s="735"/>
    </row>
    <row r="38" spans="1:16" x14ac:dyDescent="0.25">
      <c r="A38" s="747"/>
      <c r="B38" s="748"/>
      <c r="C38" s="749"/>
      <c r="D38" s="750"/>
      <c r="E38" s="751"/>
      <c r="F38" s="752"/>
      <c r="G38" s="381"/>
      <c r="H38" s="381"/>
      <c r="I38" s="381"/>
      <c r="J38" s="381"/>
      <c r="K38" s="381"/>
      <c r="L38" s="381"/>
      <c r="M38" s="381"/>
      <c r="N38" s="381"/>
      <c r="O38" s="381"/>
      <c r="P38" s="382"/>
    </row>
    <row r="39" spans="1:16" x14ac:dyDescent="0.2">
      <c r="A39" s="753"/>
      <c r="B39" s="754"/>
      <c r="C39" s="755"/>
      <c r="D39" s="383"/>
      <c r="E39" s="383"/>
      <c r="F39" s="384"/>
      <c r="G39" s="381"/>
      <c r="H39" s="381"/>
      <c r="I39" s="385"/>
      <c r="J39" s="385"/>
      <c r="K39" s="385"/>
      <c r="L39" s="385"/>
      <c r="M39" s="385"/>
      <c r="N39" s="385"/>
      <c r="O39" s="385"/>
      <c r="P39" s="385"/>
    </row>
    <row r="40" spans="1:16" s="386" customFormat="1" x14ac:dyDescent="0.2">
      <c r="A40" s="753"/>
      <c r="B40" s="754"/>
      <c r="C40" s="755"/>
      <c r="D40" s="383"/>
      <c r="E40" s="383"/>
      <c r="F40" s="384"/>
      <c r="G40" s="385"/>
      <c r="H40" s="385"/>
      <c r="I40" s="385"/>
      <c r="J40" s="385"/>
      <c r="K40" s="385"/>
      <c r="L40" s="385"/>
      <c r="M40" s="385"/>
      <c r="N40" s="385"/>
      <c r="O40" s="385"/>
      <c r="P40" s="385"/>
    </row>
    <row r="41" spans="1:16" x14ac:dyDescent="0.25">
      <c r="C41" s="387"/>
      <c r="D41" s="387"/>
      <c r="E41" s="388"/>
      <c r="F41" s="388"/>
      <c r="G41" s="388"/>
    </row>
    <row r="42" spans="1:16" x14ac:dyDescent="0.25">
      <c r="C42" s="738" t="s">
        <v>526</v>
      </c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40"/>
    </row>
    <row r="43" spans="1:16" x14ac:dyDescent="0.25">
      <c r="C43" s="414" t="s">
        <v>527</v>
      </c>
      <c r="D43" s="803" t="s">
        <v>528</v>
      </c>
      <c r="E43" s="803"/>
      <c r="F43" s="803"/>
      <c r="G43" s="414">
        <v>2009</v>
      </c>
      <c r="H43" s="389">
        <v>2010</v>
      </c>
      <c r="I43" s="389">
        <v>2011</v>
      </c>
      <c r="J43" s="389">
        <v>2012</v>
      </c>
      <c r="K43" s="389"/>
      <c r="L43" s="389">
        <v>2013</v>
      </c>
      <c r="M43" s="389">
        <v>2014</v>
      </c>
      <c r="N43" s="414" t="s">
        <v>529</v>
      </c>
      <c r="O43" s="389" t="s">
        <v>524</v>
      </c>
    </row>
    <row r="44" spans="1:16" x14ac:dyDescent="0.25">
      <c r="C44" s="390"/>
      <c r="D44" s="738"/>
      <c r="E44" s="739"/>
      <c r="F44" s="740"/>
      <c r="G44" s="391"/>
      <c r="H44" s="392"/>
      <c r="I44" s="392"/>
      <c r="J44" s="392"/>
      <c r="K44" s="392"/>
      <c r="L44" s="392"/>
      <c r="M44" s="392"/>
      <c r="N44" s="392"/>
      <c r="O44" s="392"/>
    </row>
    <row r="45" spans="1:16" x14ac:dyDescent="0.25">
      <c r="C45" s="390"/>
      <c r="D45" s="738"/>
      <c r="E45" s="739"/>
      <c r="F45" s="740"/>
      <c r="G45" s="391"/>
      <c r="H45" s="392"/>
      <c r="I45" s="392"/>
      <c r="J45" s="392"/>
      <c r="K45" s="392"/>
      <c r="L45" s="392"/>
      <c r="M45" s="392"/>
      <c r="N45" s="392"/>
      <c r="O45" s="392"/>
    </row>
    <row r="46" spans="1:16" x14ac:dyDescent="0.25">
      <c r="C46" s="390"/>
      <c r="D46" s="738"/>
      <c r="E46" s="739"/>
      <c r="F46" s="740"/>
      <c r="G46" s="393"/>
      <c r="H46" s="393"/>
      <c r="I46" s="393"/>
      <c r="J46" s="393"/>
      <c r="K46" s="393"/>
      <c r="L46" s="393"/>
      <c r="M46" s="393"/>
      <c r="N46" s="392"/>
      <c r="O46" s="392"/>
    </row>
    <row r="47" spans="1:16" x14ac:dyDescent="0.25">
      <c r="C47" s="408"/>
      <c r="D47" s="409"/>
      <c r="E47" s="409"/>
      <c r="F47" s="409"/>
      <c r="G47" s="394"/>
      <c r="H47" s="356"/>
      <c r="I47" s="356"/>
      <c r="J47" s="356"/>
      <c r="K47" s="356"/>
      <c r="L47" s="356"/>
      <c r="M47" s="356"/>
      <c r="N47" s="356"/>
      <c r="O47" s="356"/>
    </row>
    <row r="48" spans="1:16" x14ac:dyDescent="0.25">
      <c r="C48" s="726" t="s">
        <v>530</v>
      </c>
      <c r="D48" s="726"/>
      <c r="E48" s="726"/>
      <c r="F48" s="726"/>
      <c r="G48" s="726"/>
      <c r="H48" s="726"/>
      <c r="I48" s="726"/>
      <c r="J48" s="726"/>
      <c r="K48" s="726"/>
      <c r="L48" s="726"/>
      <c r="M48" s="726"/>
      <c r="N48" s="726"/>
      <c r="O48" s="726"/>
    </row>
    <row r="50" spans="1:16" x14ac:dyDescent="0.25">
      <c r="C50" s="802" t="s">
        <v>531</v>
      </c>
      <c r="D50" s="802"/>
      <c r="E50" s="802"/>
      <c r="F50" s="802"/>
      <c r="G50" s="802"/>
    </row>
    <row r="52" spans="1:16" x14ac:dyDescent="0.25">
      <c r="C52" s="804" t="s">
        <v>532</v>
      </c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</row>
    <row r="53" spans="1:16" x14ac:dyDescent="0.25">
      <c r="C53" s="804" t="s">
        <v>533</v>
      </c>
      <c r="D53" s="804"/>
      <c r="E53" s="804"/>
      <c r="F53" s="804"/>
      <c r="G53" s="804"/>
      <c r="H53" s="804"/>
      <c r="I53" s="804"/>
      <c r="J53" s="804"/>
      <c r="K53" s="804"/>
      <c r="L53" s="804"/>
      <c r="M53" s="804"/>
      <c r="N53" s="804"/>
      <c r="O53" s="804"/>
      <c r="P53" s="804"/>
    </row>
    <row r="54" spans="1:16" x14ac:dyDescent="0.25">
      <c r="C54" s="804" t="s">
        <v>534</v>
      </c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</row>
    <row r="61" spans="1:16" x14ac:dyDescent="0.25">
      <c r="A61" s="805" t="s">
        <v>535</v>
      </c>
      <c r="B61" s="805"/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</row>
    <row r="63" spans="1:16" ht="15" x14ac:dyDescent="0.25">
      <c r="F63" s="806" t="s">
        <v>536</v>
      </c>
      <c r="G63" s="807"/>
      <c r="H63" s="807"/>
      <c r="I63" s="807"/>
      <c r="J63" s="807"/>
      <c r="K63" s="807"/>
      <c r="L63" s="807"/>
    </row>
    <row r="66" spans="1:13" x14ac:dyDescent="0.25">
      <c r="A66" s="395"/>
    </row>
    <row r="67" spans="1:13" x14ac:dyDescent="0.25">
      <c r="A67" s="395"/>
    </row>
    <row r="68" spans="1:13" x14ac:dyDescent="0.25">
      <c r="A68" s="396"/>
    </row>
    <row r="69" spans="1:13" x14ac:dyDescent="0.25">
      <c r="A69" s="396"/>
    </row>
    <row r="78" spans="1:13" x14ac:dyDescent="0.25">
      <c r="I78" s="397"/>
      <c r="J78" s="398"/>
      <c r="K78" s="398"/>
      <c r="L78" s="808"/>
      <c r="M78" s="808"/>
    </row>
    <row r="79" spans="1:13" x14ac:dyDescent="0.25">
      <c r="I79" s="397"/>
      <c r="J79" s="398"/>
      <c r="K79" s="398"/>
    </row>
    <row r="80" spans="1:13" x14ac:dyDescent="0.25">
      <c r="A80" s="804" t="s">
        <v>537</v>
      </c>
      <c r="B80" s="804"/>
      <c r="C80" s="804"/>
    </row>
    <row r="82" spans="1:16" x14ac:dyDescent="0.25">
      <c r="A82" s="809"/>
      <c r="B82" s="810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1"/>
    </row>
    <row r="83" spans="1:16" x14ac:dyDescent="0.25">
      <c r="A83" s="812"/>
      <c r="B83" s="813"/>
      <c r="C83" s="813"/>
      <c r="D83" s="813"/>
      <c r="E83" s="813"/>
      <c r="F83" s="813"/>
      <c r="G83" s="813"/>
      <c r="H83" s="813"/>
      <c r="I83" s="813"/>
      <c r="J83" s="813"/>
      <c r="K83" s="813"/>
      <c r="L83" s="813"/>
      <c r="M83" s="813"/>
      <c r="N83" s="813"/>
      <c r="O83" s="813"/>
      <c r="P83" s="814"/>
    </row>
    <row r="84" spans="1:16" x14ac:dyDescent="0.25">
      <c r="A84" s="812"/>
      <c r="B84" s="813"/>
      <c r="C84" s="813"/>
      <c r="D84" s="813"/>
      <c r="E84" s="813"/>
      <c r="F84" s="813"/>
      <c r="G84" s="813"/>
      <c r="H84" s="813"/>
      <c r="I84" s="813"/>
      <c r="J84" s="813"/>
      <c r="K84" s="813"/>
      <c r="L84" s="813"/>
      <c r="M84" s="813"/>
      <c r="N84" s="813"/>
      <c r="O84" s="813"/>
      <c r="P84" s="814"/>
    </row>
    <row r="85" spans="1:16" x14ac:dyDescent="0.25">
      <c r="A85" s="812"/>
      <c r="B85" s="813"/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4"/>
    </row>
    <row r="86" spans="1:16" x14ac:dyDescent="0.25">
      <c r="A86" s="815"/>
      <c r="B86" s="816"/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7"/>
    </row>
    <row r="88" spans="1:16" x14ac:dyDescent="0.25">
      <c r="A88" s="804" t="s">
        <v>538</v>
      </c>
      <c r="B88" s="804"/>
      <c r="C88" s="804"/>
    </row>
    <row r="90" spans="1:16" x14ac:dyDescent="0.25">
      <c r="A90" s="818"/>
      <c r="B90" s="819"/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20"/>
    </row>
    <row r="91" spans="1:16" x14ac:dyDescent="0.25">
      <c r="A91" s="821"/>
      <c r="B91" s="822"/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3"/>
    </row>
    <row r="92" spans="1:16" x14ac:dyDescent="0.25">
      <c r="A92" s="821"/>
      <c r="B92" s="822"/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3"/>
    </row>
    <row r="93" spans="1:16" x14ac:dyDescent="0.25">
      <c r="A93" s="821"/>
      <c r="B93" s="822"/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3"/>
    </row>
    <row r="94" spans="1:16" x14ac:dyDescent="0.25">
      <c r="A94" s="824"/>
      <c r="B94" s="825"/>
      <c r="C94" s="825"/>
      <c r="D94" s="825"/>
      <c r="E94" s="825"/>
      <c r="F94" s="825"/>
      <c r="G94" s="825"/>
      <c r="H94" s="825"/>
      <c r="I94" s="825"/>
      <c r="J94" s="825"/>
      <c r="K94" s="825"/>
      <c r="L94" s="825"/>
      <c r="M94" s="825"/>
      <c r="N94" s="825"/>
      <c r="O94" s="825"/>
      <c r="P94" s="826"/>
    </row>
    <row r="96" spans="1:16" x14ac:dyDescent="0.25">
      <c r="A96" s="807" t="s">
        <v>539</v>
      </c>
      <c r="B96" s="807"/>
      <c r="C96" s="807"/>
      <c r="D96" s="807"/>
      <c r="E96" s="807"/>
      <c r="F96" s="807" t="s">
        <v>540</v>
      </c>
      <c r="G96" s="807"/>
      <c r="H96" s="807"/>
      <c r="I96" s="807" t="s">
        <v>541</v>
      </c>
      <c r="J96" s="807"/>
      <c r="K96" s="416"/>
      <c r="L96" s="807" t="s">
        <v>542</v>
      </c>
      <c r="M96" s="807"/>
    </row>
    <row r="98" spans="1:13" x14ac:dyDescent="0.25">
      <c r="A98" s="718"/>
      <c r="B98" s="720"/>
      <c r="C98" s="720"/>
      <c r="D98" s="720"/>
      <c r="E98" s="719"/>
      <c r="F98" s="718"/>
      <c r="G98" s="720"/>
      <c r="H98" s="719"/>
      <c r="I98" s="718"/>
      <c r="J98" s="719"/>
      <c r="K98" s="407"/>
      <c r="L98" s="718"/>
      <c r="M98" s="719"/>
    </row>
    <row r="99" spans="1:13" x14ac:dyDescent="0.25">
      <c r="A99" s="718"/>
      <c r="B99" s="720"/>
      <c r="C99" s="720"/>
      <c r="D99" s="720"/>
      <c r="E99" s="719"/>
      <c r="F99" s="718"/>
      <c r="G99" s="720"/>
      <c r="H99" s="719"/>
      <c r="I99" s="718"/>
      <c r="J99" s="719"/>
      <c r="K99" s="407"/>
      <c r="L99" s="718"/>
      <c r="M99" s="719"/>
    </row>
    <row r="100" spans="1:13" x14ac:dyDescent="0.25">
      <c r="A100" s="718"/>
      <c r="B100" s="720"/>
      <c r="C100" s="720"/>
      <c r="D100" s="720"/>
      <c r="E100" s="719"/>
      <c r="F100" s="718"/>
      <c r="G100" s="720"/>
      <c r="H100" s="719"/>
      <c r="I100" s="718"/>
      <c r="J100" s="719"/>
      <c r="K100" s="407"/>
      <c r="L100" s="718"/>
      <c r="M100" s="719"/>
    </row>
    <row r="101" spans="1:13" x14ac:dyDescent="0.25">
      <c r="A101" s="718"/>
      <c r="B101" s="720"/>
      <c r="C101" s="720"/>
      <c r="D101" s="720"/>
      <c r="E101" s="719"/>
      <c r="F101" s="718"/>
      <c r="G101" s="720"/>
      <c r="H101" s="719"/>
      <c r="I101" s="718"/>
      <c r="J101" s="719"/>
      <c r="K101" s="407"/>
      <c r="L101" s="718"/>
      <c r="M101" s="719"/>
    </row>
    <row r="102" spans="1:13" x14ac:dyDescent="0.25">
      <c r="A102" s="718"/>
      <c r="B102" s="720"/>
      <c r="C102" s="720"/>
      <c r="D102" s="720"/>
      <c r="E102" s="719"/>
      <c r="F102" s="399"/>
      <c r="G102" s="360"/>
      <c r="H102" s="400"/>
      <c r="I102" s="718"/>
      <c r="J102" s="719"/>
      <c r="K102" s="407"/>
      <c r="L102" s="718"/>
      <c r="M102" s="719"/>
    </row>
    <row r="103" spans="1:13" x14ac:dyDescent="0.25">
      <c r="A103" s="718"/>
      <c r="B103" s="720"/>
      <c r="C103" s="720"/>
      <c r="D103" s="720"/>
      <c r="E103" s="719"/>
      <c r="F103" s="718"/>
      <c r="G103" s="720"/>
      <c r="H103" s="719"/>
      <c r="I103" s="718"/>
      <c r="J103" s="719"/>
      <c r="K103" s="407"/>
      <c r="L103" s="718"/>
      <c r="M103" s="719"/>
    </row>
    <row r="104" spans="1:13" x14ac:dyDescent="0.25">
      <c r="A104" s="718"/>
      <c r="B104" s="720"/>
      <c r="C104" s="720"/>
      <c r="D104" s="720"/>
      <c r="E104" s="719"/>
      <c r="F104" s="718"/>
      <c r="G104" s="720"/>
      <c r="H104" s="719"/>
      <c r="I104" s="718"/>
      <c r="J104" s="719"/>
      <c r="K104" s="407"/>
      <c r="L104" s="718"/>
      <c r="M104" s="719"/>
    </row>
    <row r="105" spans="1:13" x14ac:dyDescent="0.25">
      <c r="A105" s="718"/>
      <c r="B105" s="720"/>
      <c r="C105" s="720"/>
      <c r="D105" s="720"/>
      <c r="E105" s="719"/>
      <c r="F105" s="718"/>
      <c r="G105" s="720"/>
      <c r="H105" s="719"/>
      <c r="I105" s="718"/>
      <c r="J105" s="719"/>
      <c r="K105" s="407"/>
      <c r="L105" s="718"/>
      <c r="M105" s="719"/>
    </row>
  </sheetData>
  <mergeCells count="109">
    <mergeCell ref="L103:M103"/>
    <mergeCell ref="L104:M104"/>
    <mergeCell ref="L105:M105"/>
    <mergeCell ref="A105:E105"/>
    <mergeCell ref="F105:H105"/>
    <mergeCell ref="I105:J105"/>
    <mergeCell ref="A103:E103"/>
    <mergeCell ref="F103:H103"/>
    <mergeCell ref="I103:J103"/>
    <mergeCell ref="A104:E104"/>
    <mergeCell ref="F104:H104"/>
    <mergeCell ref="I104:J104"/>
    <mergeCell ref="C52:P52"/>
    <mergeCell ref="C53:P53"/>
    <mergeCell ref="C54:P54"/>
    <mergeCell ref="A61:P61"/>
    <mergeCell ref="F63:L63"/>
    <mergeCell ref="A101:E101"/>
    <mergeCell ref="F101:H101"/>
    <mergeCell ref="I101:J101"/>
    <mergeCell ref="L78:M78"/>
    <mergeCell ref="A80:C80"/>
    <mergeCell ref="A82:P86"/>
    <mergeCell ref="A88:C88"/>
    <mergeCell ref="A90:P94"/>
    <mergeCell ref="A96:E96"/>
    <mergeCell ref="F96:H96"/>
    <mergeCell ref="I96:J96"/>
    <mergeCell ref="L96:M96"/>
    <mergeCell ref="A98:E98"/>
    <mergeCell ref="F98:H98"/>
    <mergeCell ref="I98:J98"/>
    <mergeCell ref="L98:M98"/>
    <mergeCell ref="A99:E99"/>
    <mergeCell ref="F99:H99"/>
    <mergeCell ref="I99:J99"/>
    <mergeCell ref="M36:M37"/>
    <mergeCell ref="A35:C37"/>
    <mergeCell ref="D35:F37"/>
    <mergeCell ref="G35:G37"/>
    <mergeCell ref="H35:J35"/>
    <mergeCell ref="C50:G50"/>
    <mergeCell ref="D43:F43"/>
    <mergeCell ref="D44:F44"/>
    <mergeCell ref="D45:F45"/>
    <mergeCell ref="D46:F46"/>
    <mergeCell ref="C48:O48"/>
    <mergeCell ref="A20:C20"/>
    <mergeCell ref="A22:C22"/>
    <mergeCell ref="A24:C24"/>
    <mergeCell ref="A14:C14"/>
    <mergeCell ref="A16:C18"/>
    <mergeCell ref="H16:I17"/>
    <mergeCell ref="D18:G18"/>
    <mergeCell ref="H18:I18"/>
    <mergeCell ref="D14:Q14"/>
    <mergeCell ref="D16:G17"/>
    <mergeCell ref="J16:N16"/>
    <mergeCell ref="O16:Q16"/>
    <mergeCell ref="J18:L18"/>
    <mergeCell ref="P18:Q18"/>
    <mergeCell ref="P22:Q22"/>
    <mergeCell ref="D24:Q24"/>
    <mergeCell ref="A10:C10"/>
    <mergeCell ref="D10:J10"/>
    <mergeCell ref="A12:C12"/>
    <mergeCell ref="A6:C6"/>
    <mergeCell ref="A8:C8"/>
    <mergeCell ref="D8:J8"/>
    <mergeCell ref="A4:Q4"/>
    <mergeCell ref="O6:Q6"/>
    <mergeCell ref="L8:N8"/>
    <mergeCell ref="O8:Q8"/>
    <mergeCell ref="L10:M10"/>
    <mergeCell ref="N10:Q10"/>
    <mergeCell ref="D12:Q12"/>
    <mergeCell ref="D26:Q26"/>
    <mergeCell ref="O28:P28"/>
    <mergeCell ref="I30:M30"/>
    <mergeCell ref="N30:P30"/>
    <mergeCell ref="L35:N35"/>
    <mergeCell ref="P35:P37"/>
    <mergeCell ref="N36:N37"/>
    <mergeCell ref="C42:O42"/>
    <mergeCell ref="A30:C30"/>
    <mergeCell ref="D30:G30"/>
    <mergeCell ref="A33:C33"/>
    <mergeCell ref="D33:G33"/>
    <mergeCell ref="A26:C26"/>
    <mergeCell ref="A28:C28"/>
    <mergeCell ref="D28:G28"/>
    <mergeCell ref="A38:C38"/>
    <mergeCell ref="D38:F38"/>
    <mergeCell ref="A39:C39"/>
    <mergeCell ref="A40:C40"/>
    <mergeCell ref="O35:O37"/>
    <mergeCell ref="H36:H37"/>
    <mergeCell ref="I36:I37"/>
    <mergeCell ref="J36:J37"/>
    <mergeCell ref="L36:L37"/>
    <mergeCell ref="L99:M99"/>
    <mergeCell ref="A100:E100"/>
    <mergeCell ref="F100:H100"/>
    <mergeCell ref="I100:J100"/>
    <mergeCell ref="L100:M100"/>
    <mergeCell ref="L101:M101"/>
    <mergeCell ref="A102:E102"/>
    <mergeCell ref="I102:J102"/>
    <mergeCell ref="L102:M102"/>
  </mergeCells>
  <printOptions horizontalCentered="1"/>
  <pageMargins left="0.35433070866141736" right="0.27559055118110237" top="0.43307086614173229" bottom="0.39370078740157483" header="0.31496062992125984" footer="0.15748031496062992"/>
  <pageSetup scale="65" fitToHeight="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workbookViewId="0">
      <selection activeCell="F38" sqref="F38"/>
    </sheetView>
  </sheetViews>
  <sheetFormatPr baseColWidth="10" defaultColWidth="11.42578125" defaultRowHeight="14.25" x14ac:dyDescent="0.2"/>
  <cols>
    <col min="1" max="1" width="4.28515625" style="130" customWidth="1"/>
    <col min="2" max="2" width="52" style="8" customWidth="1"/>
    <col min="3" max="3" width="23.5703125" style="8" customWidth="1"/>
    <col min="4" max="4" width="25.5703125" style="8" customWidth="1"/>
    <col min="5" max="5" width="15" style="8" customWidth="1"/>
    <col min="6" max="16384" width="11.42578125" style="8"/>
  </cols>
  <sheetData>
    <row r="1" spans="1:6" ht="15" x14ac:dyDescent="0.25">
      <c r="A1" s="828" t="s">
        <v>467</v>
      </c>
      <c r="B1" s="828"/>
      <c r="C1" s="828"/>
      <c r="D1" s="828"/>
      <c r="E1" s="224" t="s">
        <v>355</v>
      </c>
    </row>
    <row r="2" spans="1:6" ht="15.75" x14ac:dyDescent="0.25">
      <c r="A2" s="695" t="s">
        <v>468</v>
      </c>
      <c r="B2" s="695"/>
      <c r="C2" s="695"/>
      <c r="D2" s="695"/>
      <c r="E2" s="695"/>
    </row>
    <row r="3" spans="1:6" ht="15" x14ac:dyDescent="0.2">
      <c r="A3" s="637" t="str">
        <f>'CPCA-II-12'!C3</f>
        <v>PROCURADURÍA AMBIENTAL DEL ESTADO DE SONORA</v>
      </c>
      <c r="B3" s="637"/>
      <c r="C3" s="637"/>
      <c r="D3" s="637"/>
      <c r="E3" s="637"/>
    </row>
    <row r="4" spans="1:6" ht="15.75" x14ac:dyDescent="0.25">
      <c r="A4" s="695" t="s">
        <v>854</v>
      </c>
      <c r="B4" s="695"/>
      <c r="C4" s="695"/>
      <c r="D4" s="695"/>
      <c r="E4" s="695"/>
    </row>
    <row r="5" spans="1:6" ht="15.75" x14ac:dyDescent="0.25">
      <c r="A5" s="339"/>
      <c r="B5" s="339"/>
      <c r="C5" s="339" t="s">
        <v>320</v>
      </c>
      <c r="D5" s="339"/>
      <c r="E5" s="260"/>
    </row>
    <row r="6" spans="1:6" ht="6.75" customHeight="1" thickBot="1" x14ac:dyDescent="0.25"/>
    <row r="7" spans="1:6" s="225" customFormat="1" ht="17.25" customHeight="1" x14ac:dyDescent="0.25">
      <c r="A7" s="708"/>
      <c r="B7" s="829"/>
      <c r="C7" s="829"/>
      <c r="D7" s="340"/>
      <c r="E7" s="714"/>
    </row>
    <row r="8" spans="1:6" s="225" customFormat="1" ht="4.5" customHeight="1" x14ac:dyDescent="0.25">
      <c r="A8" s="830"/>
      <c r="B8" s="831"/>
      <c r="C8" s="831"/>
      <c r="D8" s="341"/>
      <c r="E8" s="832"/>
    </row>
    <row r="9" spans="1:6" s="225" customFormat="1" ht="20.25" customHeight="1" x14ac:dyDescent="0.25">
      <c r="A9" s="219"/>
      <c r="B9" s="342"/>
      <c r="C9" s="342"/>
      <c r="D9" s="342"/>
      <c r="E9" s="254"/>
      <c r="F9" s="343"/>
    </row>
    <row r="10" spans="1:6" s="225" customFormat="1" ht="20.25" customHeight="1" x14ac:dyDescent="0.25">
      <c r="A10" s="252"/>
      <c r="B10" s="344" t="s">
        <v>469</v>
      </c>
      <c r="C10" s="342"/>
      <c r="D10" s="342"/>
      <c r="E10" s="254"/>
      <c r="F10" s="343"/>
    </row>
    <row r="11" spans="1:6" s="225" customFormat="1" ht="20.25" customHeight="1" x14ac:dyDescent="0.25">
      <c r="A11" s="252"/>
      <c r="B11" s="344" t="s">
        <v>470</v>
      </c>
      <c r="C11" s="342"/>
      <c r="D11" s="342" t="s">
        <v>471</v>
      </c>
      <c r="E11" s="254"/>
      <c r="F11" s="343"/>
    </row>
    <row r="12" spans="1:6" s="225" customFormat="1" ht="20.25" customHeight="1" x14ac:dyDescent="0.25">
      <c r="A12" s="219"/>
      <c r="E12" s="254"/>
      <c r="F12" s="343"/>
    </row>
    <row r="13" spans="1:6" s="225" customFormat="1" ht="20.25" customHeight="1" x14ac:dyDescent="0.25">
      <c r="A13" s="252"/>
      <c r="B13" s="345" t="s">
        <v>842</v>
      </c>
      <c r="C13" s="345"/>
      <c r="D13" s="345" t="s">
        <v>843</v>
      </c>
      <c r="E13" s="254"/>
      <c r="F13" s="343"/>
    </row>
    <row r="14" spans="1:6" x14ac:dyDescent="0.2">
      <c r="A14" s="346"/>
      <c r="E14" s="334"/>
      <c r="F14" s="335"/>
    </row>
    <row r="15" spans="1:6" x14ac:dyDescent="0.2">
      <c r="A15" s="346"/>
      <c r="B15" s="335"/>
      <c r="C15" s="335"/>
      <c r="D15" s="335"/>
      <c r="E15" s="334"/>
      <c r="F15" s="335"/>
    </row>
    <row r="16" spans="1:6" x14ac:dyDescent="0.2">
      <c r="A16" s="346"/>
      <c r="B16" s="347"/>
      <c r="C16" s="347"/>
      <c r="D16" s="347"/>
      <c r="E16" s="334"/>
      <c r="F16" s="335"/>
    </row>
    <row r="17" spans="1:6" x14ac:dyDescent="0.2">
      <c r="A17" s="346"/>
      <c r="B17" s="827"/>
      <c r="C17" s="827"/>
      <c r="D17" s="827"/>
      <c r="E17" s="334"/>
      <c r="F17" s="335"/>
    </row>
    <row r="18" spans="1:6" x14ac:dyDescent="0.2">
      <c r="A18" s="346"/>
      <c r="B18" s="827"/>
      <c r="C18" s="827"/>
      <c r="D18" s="827"/>
      <c r="E18" s="334"/>
    </row>
    <row r="19" spans="1:6" x14ac:dyDescent="0.2">
      <c r="A19" s="346"/>
      <c r="B19" s="827"/>
      <c r="C19" s="827"/>
      <c r="D19" s="827"/>
      <c r="E19" s="334"/>
    </row>
    <row r="20" spans="1:6" x14ac:dyDescent="0.2">
      <c r="A20" s="346"/>
      <c r="B20" s="335"/>
      <c r="C20" s="335"/>
      <c r="D20" s="335"/>
      <c r="E20" s="334"/>
    </row>
    <row r="21" spans="1:6" x14ac:dyDescent="0.2">
      <c r="A21" s="346"/>
      <c r="B21" s="335"/>
      <c r="C21" s="335"/>
      <c r="D21" s="335"/>
      <c r="E21" s="334"/>
    </row>
    <row r="22" spans="1:6" x14ac:dyDescent="0.2">
      <c r="A22" s="346"/>
      <c r="B22" s="335"/>
      <c r="C22" s="335"/>
      <c r="D22" s="335"/>
      <c r="E22" s="334"/>
    </row>
    <row r="23" spans="1:6" x14ac:dyDescent="0.2">
      <c r="A23" s="346"/>
      <c r="B23" s="335"/>
      <c r="C23" s="335"/>
      <c r="D23" s="335"/>
      <c r="E23" s="334"/>
    </row>
    <row r="24" spans="1:6" x14ac:dyDescent="0.2">
      <c r="A24" s="346"/>
      <c r="B24" s="335"/>
      <c r="C24" s="335"/>
      <c r="D24" s="335"/>
      <c r="E24" s="334"/>
    </row>
    <row r="25" spans="1:6" x14ac:dyDescent="0.2">
      <c r="A25" s="346"/>
      <c r="B25" s="335"/>
      <c r="C25" s="335"/>
      <c r="D25" s="335"/>
      <c r="E25" s="334"/>
    </row>
    <row r="26" spans="1:6" x14ac:dyDescent="0.2">
      <c r="A26" s="346"/>
      <c r="B26" s="335"/>
      <c r="C26" s="335"/>
      <c r="D26" s="335"/>
      <c r="E26" s="334"/>
    </row>
    <row r="27" spans="1:6" x14ac:dyDescent="0.2">
      <c r="A27" s="346"/>
      <c r="B27" s="335"/>
      <c r="C27" s="335"/>
      <c r="D27" s="335"/>
      <c r="E27" s="334"/>
    </row>
    <row r="28" spans="1:6" x14ac:dyDescent="0.2">
      <c r="A28" s="346"/>
      <c r="B28" s="335"/>
      <c r="C28" s="335"/>
      <c r="D28" s="335"/>
      <c r="E28" s="334"/>
    </row>
    <row r="29" spans="1:6" x14ac:dyDescent="0.2">
      <c r="A29" s="346"/>
      <c r="B29" s="335"/>
      <c r="C29" s="335"/>
      <c r="D29" s="335"/>
      <c r="E29" s="334"/>
    </row>
    <row r="30" spans="1:6" ht="15" thickBot="1" x14ac:dyDescent="0.25">
      <c r="A30" s="348"/>
      <c r="B30" s="349"/>
      <c r="C30" s="349"/>
      <c r="D30" s="349"/>
      <c r="E30" s="336"/>
    </row>
    <row r="32" spans="1:6" x14ac:dyDescent="0.2">
      <c r="B32" s="350" t="s">
        <v>472</v>
      </c>
      <c r="C32" s="8" t="s">
        <v>473</v>
      </c>
    </row>
  </sheetData>
  <mergeCells count="8">
    <mergeCell ref="B17:D19"/>
    <mergeCell ref="A1:D1"/>
    <mergeCell ref="A2:E2"/>
    <mergeCell ref="A3:E3"/>
    <mergeCell ref="A4:E4"/>
    <mergeCell ref="A7:B8"/>
    <mergeCell ref="C7:C8"/>
    <mergeCell ref="E7:E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FF00"/>
  </sheetPr>
  <dimension ref="A1:D19"/>
  <sheetViews>
    <sheetView topLeftCell="A16" workbookViewId="0">
      <selection activeCell="A5" sqref="A5:D5"/>
    </sheetView>
  </sheetViews>
  <sheetFormatPr baseColWidth="10" defaultColWidth="11.42578125" defaultRowHeight="14.25" x14ac:dyDescent="0.2"/>
  <cols>
    <col min="1" max="1" width="4.85546875" style="130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A1" s="833" t="s">
        <v>170</v>
      </c>
      <c r="B1" s="833"/>
      <c r="C1" s="833"/>
      <c r="D1" s="833"/>
    </row>
    <row r="2" spans="1:4" ht="15.75" x14ac:dyDescent="0.25">
      <c r="A2" s="695" t="s">
        <v>466</v>
      </c>
      <c r="B2" s="695"/>
      <c r="C2" s="695"/>
      <c r="D2" s="695"/>
    </row>
    <row r="3" spans="1:4" ht="15" x14ac:dyDescent="0.25">
      <c r="A3" s="833" t="str">
        <f>'CPCA-I-01'!C3</f>
        <v>PROCURADURÍA AMBIENTAL DEL ESTADO DE SONORA</v>
      </c>
      <c r="B3" s="833"/>
      <c r="C3" s="833"/>
      <c r="D3" s="833"/>
    </row>
    <row r="4" spans="1:4" ht="15.75" x14ac:dyDescent="0.25">
      <c r="A4" s="695" t="s">
        <v>870</v>
      </c>
      <c r="B4" s="695"/>
      <c r="C4" s="695"/>
      <c r="D4" s="695"/>
    </row>
    <row r="5" spans="1:4" ht="15.75" x14ac:dyDescent="0.25">
      <c r="A5" s="695" t="s">
        <v>320</v>
      </c>
      <c r="B5" s="695"/>
      <c r="C5" s="695"/>
      <c r="D5" s="695"/>
    </row>
    <row r="6" spans="1:4" ht="6.75" customHeight="1" thickBot="1" x14ac:dyDescent="0.25"/>
    <row r="7" spans="1:4" s="225" customFormat="1" ht="30" customHeight="1" x14ac:dyDescent="0.25">
      <c r="A7" s="836" t="s">
        <v>362</v>
      </c>
      <c r="B7" s="837"/>
      <c r="C7" s="834" t="s">
        <v>360</v>
      </c>
      <c r="D7" s="835"/>
    </row>
    <row r="8" spans="1:4" s="225" customFormat="1" ht="32.25" customHeight="1" thickBot="1" x14ac:dyDescent="0.3">
      <c r="A8" s="838"/>
      <c r="B8" s="839"/>
      <c r="C8" s="309" t="s">
        <v>361</v>
      </c>
      <c r="D8" s="310" t="s">
        <v>363</v>
      </c>
    </row>
    <row r="9" spans="1:4" s="225" customFormat="1" ht="47.25" customHeight="1" x14ac:dyDescent="0.25">
      <c r="A9" s="485">
        <v>1</v>
      </c>
      <c r="B9" s="486" t="s">
        <v>557</v>
      </c>
      <c r="C9" s="487" t="s">
        <v>558</v>
      </c>
      <c r="D9" s="488" t="s">
        <v>559</v>
      </c>
    </row>
    <row r="10" spans="1:4" s="225" customFormat="1" ht="47.25" customHeight="1" x14ac:dyDescent="0.25">
      <c r="A10" s="485">
        <v>2</v>
      </c>
      <c r="B10" s="489" t="s">
        <v>560</v>
      </c>
      <c r="C10" s="487" t="s">
        <v>558</v>
      </c>
      <c r="D10" s="488" t="s">
        <v>561</v>
      </c>
    </row>
    <row r="11" spans="1:4" s="225" customFormat="1" ht="47.25" customHeight="1" x14ac:dyDescent="0.25">
      <c r="A11" s="485">
        <v>3</v>
      </c>
      <c r="B11" s="489" t="s">
        <v>562</v>
      </c>
      <c r="C11" s="487" t="s">
        <v>558</v>
      </c>
      <c r="D11" s="488" t="s">
        <v>563</v>
      </c>
    </row>
    <row r="12" spans="1:4" s="225" customFormat="1" ht="47.25" customHeight="1" x14ac:dyDescent="0.25">
      <c r="A12" s="485">
        <v>4</v>
      </c>
      <c r="B12" s="489" t="s">
        <v>564</v>
      </c>
      <c r="C12" s="487" t="s">
        <v>558</v>
      </c>
      <c r="D12" s="488" t="s">
        <v>565</v>
      </c>
    </row>
    <row r="13" spans="1:4" s="225" customFormat="1" ht="47.25" customHeight="1" x14ac:dyDescent="0.25">
      <c r="A13" s="485">
        <v>5</v>
      </c>
      <c r="B13" s="489" t="s">
        <v>560</v>
      </c>
      <c r="C13" s="487" t="s">
        <v>558</v>
      </c>
      <c r="D13" s="488" t="s">
        <v>566</v>
      </c>
    </row>
    <row r="14" spans="1:4" s="225" customFormat="1" ht="47.25" customHeight="1" x14ac:dyDescent="0.25">
      <c r="A14" s="252">
        <v>6</v>
      </c>
      <c r="B14" s="253"/>
      <c r="C14" s="261"/>
      <c r="D14" s="254"/>
    </row>
    <row r="15" spans="1:4" s="225" customFormat="1" ht="47.25" customHeight="1" x14ac:dyDescent="0.25">
      <c r="A15" s="252">
        <v>7</v>
      </c>
      <c r="B15" s="253"/>
      <c r="C15" s="261"/>
      <c r="D15" s="254"/>
    </row>
    <row r="16" spans="1:4" s="225" customFormat="1" ht="47.25" customHeight="1" x14ac:dyDescent="0.25">
      <c r="A16" s="252">
        <v>8</v>
      </c>
      <c r="B16" s="253"/>
      <c r="C16" s="261"/>
      <c r="D16" s="254"/>
    </row>
    <row r="17" spans="1:4" s="225" customFormat="1" ht="47.25" customHeight="1" x14ac:dyDescent="0.25">
      <c r="A17" s="252">
        <v>9</v>
      </c>
      <c r="B17" s="253"/>
      <c r="C17" s="261"/>
      <c r="D17" s="254"/>
    </row>
    <row r="18" spans="1:4" s="225" customFormat="1" ht="47.25" customHeight="1" x14ac:dyDescent="0.25">
      <c r="A18" s="252">
        <v>10</v>
      </c>
      <c r="B18" s="253"/>
      <c r="C18" s="261"/>
      <c r="D18" s="254"/>
    </row>
    <row r="19" spans="1:4" s="225" customFormat="1" ht="47.25" customHeight="1" x14ac:dyDescent="0.25">
      <c r="A19" s="692"/>
      <c r="B19" s="693"/>
      <c r="C19" s="693"/>
      <c r="D19" s="694"/>
    </row>
  </sheetData>
  <mergeCells count="8">
    <mergeCell ref="A19:D19"/>
    <mergeCell ref="A1:D1"/>
    <mergeCell ref="A3:D3"/>
    <mergeCell ref="A4:D4"/>
    <mergeCell ref="A5:D5"/>
    <mergeCell ref="C7:D7"/>
    <mergeCell ref="A2:D2"/>
    <mergeCell ref="A7:B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FFF00"/>
  </sheetPr>
  <dimension ref="A1:D98"/>
  <sheetViews>
    <sheetView workbookViewId="0">
      <selection activeCell="D101" sqref="D101"/>
    </sheetView>
  </sheetViews>
  <sheetFormatPr baseColWidth="10" defaultColWidth="11.42578125" defaultRowHeight="14.25" x14ac:dyDescent="0.2"/>
  <cols>
    <col min="1" max="1" width="4.85546875" style="130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A1" s="833" t="s">
        <v>170</v>
      </c>
      <c r="B1" s="833"/>
      <c r="C1" s="833"/>
      <c r="D1" s="833"/>
    </row>
    <row r="2" spans="1:4" ht="15.75" x14ac:dyDescent="0.25">
      <c r="A2" s="695" t="s">
        <v>456</v>
      </c>
      <c r="B2" s="695"/>
      <c r="C2" s="695"/>
      <c r="D2" s="695"/>
    </row>
    <row r="3" spans="1:4" ht="15" x14ac:dyDescent="0.25">
      <c r="A3" s="833" t="str">
        <f>'CPCA-IV-15'!A3:D3</f>
        <v>PROCURADURÍA AMBIENTAL DEL ESTADO DE SONORA</v>
      </c>
      <c r="B3" s="833"/>
      <c r="C3" s="833"/>
      <c r="D3" s="833"/>
    </row>
    <row r="4" spans="1:4" ht="15.75" x14ac:dyDescent="0.25">
      <c r="A4" s="695" t="s">
        <v>869</v>
      </c>
      <c r="B4" s="695"/>
      <c r="C4" s="695"/>
      <c r="D4" s="695"/>
    </row>
    <row r="5" spans="1:4" ht="15.75" x14ac:dyDescent="0.25">
      <c r="A5" s="695" t="s">
        <v>320</v>
      </c>
      <c r="B5" s="695"/>
      <c r="C5" s="695"/>
      <c r="D5" s="695"/>
    </row>
    <row r="6" spans="1:4" ht="6.75" customHeight="1" thickBot="1" x14ac:dyDescent="0.25"/>
    <row r="7" spans="1:4" s="225" customFormat="1" ht="30" customHeight="1" x14ac:dyDescent="0.25">
      <c r="A7" s="836" t="s">
        <v>364</v>
      </c>
      <c r="B7" s="846"/>
      <c r="C7" s="842" t="s">
        <v>365</v>
      </c>
      <c r="D7" s="844" t="s">
        <v>871</v>
      </c>
    </row>
    <row r="8" spans="1:4" s="225" customFormat="1" ht="32.25" customHeight="1" thickBot="1" x14ac:dyDescent="0.3">
      <c r="A8" s="838"/>
      <c r="B8" s="847"/>
      <c r="C8" s="843"/>
      <c r="D8" s="845"/>
    </row>
    <row r="9" spans="1:4" s="225" customFormat="1" ht="17.25" customHeight="1" x14ac:dyDescent="0.25">
      <c r="A9" s="490">
        <v>1</v>
      </c>
      <c r="B9" s="491" t="s">
        <v>567</v>
      </c>
      <c r="C9" s="492" t="s">
        <v>568</v>
      </c>
      <c r="D9" s="493">
        <v>385800</v>
      </c>
    </row>
    <row r="10" spans="1:4" s="225" customFormat="1" ht="17.25" customHeight="1" x14ac:dyDescent="0.25">
      <c r="A10" s="490">
        <v>2</v>
      </c>
      <c r="B10" s="491" t="s">
        <v>569</v>
      </c>
      <c r="C10" s="494" t="s">
        <v>570</v>
      </c>
      <c r="D10" s="493">
        <v>385800</v>
      </c>
    </row>
    <row r="11" spans="1:4" s="225" customFormat="1" ht="17.25" customHeight="1" x14ac:dyDescent="0.25">
      <c r="A11" s="490">
        <v>3</v>
      </c>
      <c r="B11" s="491" t="s">
        <v>571</v>
      </c>
      <c r="C11" s="494" t="s">
        <v>572</v>
      </c>
      <c r="D11" s="493">
        <v>385800</v>
      </c>
    </row>
    <row r="12" spans="1:4" s="225" customFormat="1" ht="17.25" customHeight="1" x14ac:dyDescent="0.25">
      <c r="A12" s="490">
        <v>4</v>
      </c>
      <c r="B12" s="491" t="s">
        <v>573</v>
      </c>
      <c r="C12" s="494" t="s">
        <v>574</v>
      </c>
      <c r="D12" s="493">
        <v>337000</v>
      </c>
    </row>
    <row r="13" spans="1:4" s="225" customFormat="1" ht="17.25" customHeight="1" x14ac:dyDescent="0.25">
      <c r="A13" s="490">
        <v>5</v>
      </c>
      <c r="B13" s="491" t="s">
        <v>575</v>
      </c>
      <c r="C13" s="494" t="s">
        <v>576</v>
      </c>
      <c r="D13" s="493">
        <v>337000</v>
      </c>
    </row>
    <row r="14" spans="1:4" s="225" customFormat="1" ht="17.25" customHeight="1" x14ac:dyDescent="0.25">
      <c r="A14" s="490">
        <v>6</v>
      </c>
      <c r="B14" s="491" t="s">
        <v>577</v>
      </c>
      <c r="C14" s="494" t="s">
        <v>578</v>
      </c>
      <c r="D14" s="493">
        <v>337000</v>
      </c>
    </row>
    <row r="15" spans="1:4" s="225" customFormat="1" ht="17.25" customHeight="1" x14ac:dyDescent="0.25">
      <c r="A15" s="490">
        <v>7</v>
      </c>
      <c r="B15" s="491" t="s">
        <v>579</v>
      </c>
      <c r="C15" s="494" t="s">
        <v>580</v>
      </c>
      <c r="D15" s="493">
        <v>337000</v>
      </c>
    </row>
    <row r="16" spans="1:4" s="225" customFormat="1" ht="17.25" customHeight="1" x14ac:dyDescent="0.25">
      <c r="A16" s="490">
        <v>8</v>
      </c>
      <c r="B16" s="491" t="s">
        <v>581</v>
      </c>
      <c r="C16" s="494" t="s">
        <v>582</v>
      </c>
      <c r="D16" s="493">
        <v>337000</v>
      </c>
    </row>
    <row r="17" spans="1:4" s="225" customFormat="1" ht="17.25" customHeight="1" x14ac:dyDescent="0.25">
      <c r="A17" s="490">
        <v>9</v>
      </c>
      <c r="B17" s="491" t="s">
        <v>583</v>
      </c>
      <c r="C17" s="494" t="s">
        <v>584</v>
      </c>
      <c r="D17" s="493">
        <v>154200</v>
      </c>
    </row>
    <row r="18" spans="1:4" s="225" customFormat="1" ht="17.25" customHeight="1" x14ac:dyDescent="0.25">
      <c r="A18" s="490">
        <v>10</v>
      </c>
      <c r="B18" s="491" t="s">
        <v>585</v>
      </c>
      <c r="C18" s="495" t="s">
        <v>586</v>
      </c>
      <c r="D18" s="493">
        <f>219199.92-40073+67396</f>
        <v>246522.92</v>
      </c>
    </row>
    <row r="19" spans="1:4" s="225" customFormat="1" ht="17.25" customHeight="1" x14ac:dyDescent="0.25">
      <c r="A19" s="490">
        <v>11</v>
      </c>
      <c r="B19" s="491" t="s">
        <v>585</v>
      </c>
      <c r="C19" s="495" t="s">
        <v>587</v>
      </c>
      <c r="D19" s="496">
        <v>1265</v>
      </c>
    </row>
    <row r="20" spans="1:4" ht="17.25" customHeight="1" x14ac:dyDescent="0.2">
      <c r="A20" s="490">
        <v>12</v>
      </c>
      <c r="B20" s="491" t="s">
        <v>585</v>
      </c>
      <c r="C20" s="495" t="s">
        <v>588</v>
      </c>
      <c r="D20" s="496">
        <v>2990</v>
      </c>
    </row>
    <row r="21" spans="1:4" ht="17.25" customHeight="1" x14ac:dyDescent="0.2">
      <c r="A21" s="490">
        <v>13</v>
      </c>
      <c r="B21" s="491" t="s">
        <v>585</v>
      </c>
      <c r="C21" s="495" t="s">
        <v>589</v>
      </c>
      <c r="D21" s="496">
        <v>600</v>
      </c>
    </row>
    <row r="22" spans="1:4" ht="17.25" customHeight="1" x14ac:dyDescent="0.2">
      <c r="A22" s="490">
        <v>14</v>
      </c>
      <c r="B22" s="491" t="s">
        <v>585</v>
      </c>
      <c r="C22" s="495" t="s">
        <v>590</v>
      </c>
      <c r="D22" s="496">
        <v>1850</v>
      </c>
    </row>
    <row r="23" spans="1:4" ht="17.25" customHeight="1" x14ac:dyDescent="0.2">
      <c r="A23" s="490">
        <v>15</v>
      </c>
      <c r="B23" s="491" t="s">
        <v>585</v>
      </c>
      <c r="C23" s="495" t="s">
        <v>591</v>
      </c>
      <c r="D23" s="496">
        <v>2978</v>
      </c>
    </row>
    <row r="24" spans="1:4" ht="17.25" customHeight="1" x14ac:dyDescent="0.2">
      <c r="A24" s="490">
        <v>16</v>
      </c>
      <c r="B24" s="491" t="s">
        <v>585</v>
      </c>
      <c r="C24" s="495" t="s">
        <v>592</v>
      </c>
      <c r="D24" s="496">
        <v>3395</v>
      </c>
    </row>
    <row r="25" spans="1:4" ht="17.25" customHeight="1" x14ac:dyDescent="0.2">
      <c r="A25" s="490">
        <v>17</v>
      </c>
      <c r="B25" s="491" t="s">
        <v>585</v>
      </c>
      <c r="C25" s="495" t="s">
        <v>593</v>
      </c>
      <c r="D25" s="496">
        <v>1265</v>
      </c>
    </row>
    <row r="26" spans="1:4" ht="17.25" customHeight="1" x14ac:dyDescent="0.2">
      <c r="A26" s="490">
        <v>18</v>
      </c>
      <c r="B26" s="491" t="s">
        <v>585</v>
      </c>
      <c r="C26" s="495" t="s">
        <v>593</v>
      </c>
      <c r="D26" s="496">
        <v>1265</v>
      </c>
    </row>
    <row r="27" spans="1:4" ht="17.25" customHeight="1" x14ac:dyDescent="0.2">
      <c r="A27" s="490">
        <v>19</v>
      </c>
      <c r="B27" s="491" t="s">
        <v>585</v>
      </c>
      <c r="C27" s="495" t="s">
        <v>593</v>
      </c>
      <c r="D27" s="496">
        <v>1265</v>
      </c>
    </row>
    <row r="28" spans="1:4" ht="17.25" customHeight="1" x14ac:dyDescent="0.2">
      <c r="A28" s="490">
        <v>20</v>
      </c>
      <c r="B28" s="491" t="s">
        <v>585</v>
      </c>
      <c r="C28" s="494" t="s">
        <v>594</v>
      </c>
      <c r="D28" s="496">
        <v>4933.33</v>
      </c>
    </row>
    <row r="29" spans="1:4" ht="17.25" customHeight="1" x14ac:dyDescent="0.2">
      <c r="A29" s="490">
        <v>21</v>
      </c>
      <c r="B29" s="491" t="s">
        <v>585</v>
      </c>
      <c r="C29" s="494" t="s">
        <v>595</v>
      </c>
      <c r="D29" s="496">
        <v>4933.33</v>
      </c>
    </row>
    <row r="30" spans="1:4" ht="17.25" customHeight="1" x14ac:dyDescent="0.2">
      <c r="A30" s="490">
        <v>22</v>
      </c>
      <c r="B30" s="491" t="s">
        <v>585</v>
      </c>
      <c r="C30" s="494" t="s">
        <v>596</v>
      </c>
      <c r="D30" s="496">
        <v>4176</v>
      </c>
    </row>
    <row r="31" spans="1:4" ht="17.25" customHeight="1" x14ac:dyDescent="0.2">
      <c r="A31" s="490">
        <v>23</v>
      </c>
      <c r="B31" s="497" t="s">
        <v>585</v>
      </c>
      <c r="C31" s="494" t="s">
        <v>597</v>
      </c>
      <c r="D31" s="496">
        <v>3484.64</v>
      </c>
    </row>
    <row r="32" spans="1:4" ht="17.25" customHeight="1" x14ac:dyDescent="0.2">
      <c r="A32" s="490">
        <v>24</v>
      </c>
      <c r="B32" s="497" t="s">
        <v>585</v>
      </c>
      <c r="C32" s="494" t="s">
        <v>598</v>
      </c>
      <c r="D32" s="496">
        <v>5199.99</v>
      </c>
    </row>
    <row r="33" spans="1:4" ht="17.25" customHeight="1" x14ac:dyDescent="0.2">
      <c r="A33" s="490">
        <v>25</v>
      </c>
      <c r="B33" s="497" t="s">
        <v>585</v>
      </c>
      <c r="C33" s="494" t="s">
        <v>599</v>
      </c>
      <c r="D33" s="496">
        <v>4621.7</v>
      </c>
    </row>
    <row r="34" spans="1:4" ht="17.25" customHeight="1" x14ac:dyDescent="0.2">
      <c r="A34" s="490">
        <v>26</v>
      </c>
      <c r="B34" s="497" t="s">
        <v>585</v>
      </c>
      <c r="C34" s="494" t="s">
        <v>600</v>
      </c>
      <c r="D34" s="496">
        <v>12731.38</v>
      </c>
    </row>
    <row r="35" spans="1:4" ht="17.25" customHeight="1" x14ac:dyDescent="0.2">
      <c r="A35" s="490">
        <v>27</v>
      </c>
      <c r="B35" s="497" t="s">
        <v>585</v>
      </c>
      <c r="C35" s="494" t="s">
        <v>601</v>
      </c>
      <c r="D35" s="496">
        <v>10725.73</v>
      </c>
    </row>
    <row r="36" spans="1:4" ht="17.25" customHeight="1" x14ac:dyDescent="0.2">
      <c r="A36" s="490">
        <v>28</v>
      </c>
      <c r="B36" s="497" t="s">
        <v>585</v>
      </c>
      <c r="C36" s="494" t="s">
        <v>602</v>
      </c>
      <c r="D36" s="496">
        <v>7538.84</v>
      </c>
    </row>
    <row r="37" spans="1:4" ht="17.25" customHeight="1" x14ac:dyDescent="0.2">
      <c r="A37" s="490">
        <v>29</v>
      </c>
      <c r="B37" s="497" t="s">
        <v>603</v>
      </c>
      <c r="C37" s="495" t="s">
        <v>604</v>
      </c>
      <c r="D37" s="493">
        <v>6748.64</v>
      </c>
    </row>
    <row r="38" spans="1:4" ht="17.25" customHeight="1" x14ac:dyDescent="0.2">
      <c r="A38" s="490">
        <v>30</v>
      </c>
      <c r="B38" s="491" t="s">
        <v>605</v>
      </c>
      <c r="C38" s="495" t="s">
        <v>606</v>
      </c>
      <c r="D38" s="493">
        <f>504896.48-47444.38-55806.58</f>
        <v>401645.51999999996</v>
      </c>
    </row>
    <row r="39" spans="1:4" ht="17.25" customHeight="1" x14ac:dyDescent="0.2">
      <c r="A39" s="490">
        <v>31</v>
      </c>
      <c r="B39" s="497" t="s">
        <v>605</v>
      </c>
      <c r="C39" s="495" t="s">
        <v>607</v>
      </c>
      <c r="D39" s="496">
        <v>11714.84</v>
      </c>
    </row>
    <row r="40" spans="1:4" ht="17.25" customHeight="1" x14ac:dyDescent="0.2">
      <c r="A40" s="490">
        <v>32</v>
      </c>
      <c r="B40" s="497" t="s">
        <v>605</v>
      </c>
      <c r="C40" s="495" t="s">
        <v>607</v>
      </c>
      <c r="D40" s="496">
        <v>11714.84</v>
      </c>
    </row>
    <row r="41" spans="1:4" ht="17.25" customHeight="1" x14ac:dyDescent="0.2">
      <c r="A41" s="490">
        <v>33</v>
      </c>
      <c r="B41" s="497" t="s">
        <v>605</v>
      </c>
      <c r="C41" s="495" t="s">
        <v>607</v>
      </c>
      <c r="D41" s="496">
        <v>11714.84</v>
      </c>
    </row>
    <row r="42" spans="1:4" ht="17.25" customHeight="1" x14ac:dyDescent="0.2">
      <c r="A42" s="490">
        <v>34</v>
      </c>
      <c r="B42" s="497" t="s">
        <v>605</v>
      </c>
      <c r="C42" s="495" t="s">
        <v>608</v>
      </c>
      <c r="D42" s="496">
        <v>1393.8</v>
      </c>
    </row>
    <row r="43" spans="1:4" ht="17.25" customHeight="1" x14ac:dyDescent="0.2">
      <c r="A43" s="490">
        <v>35</v>
      </c>
      <c r="B43" s="497" t="s">
        <v>605</v>
      </c>
      <c r="C43" s="495" t="s">
        <v>609</v>
      </c>
      <c r="D43" s="496">
        <v>2249</v>
      </c>
    </row>
    <row r="44" spans="1:4" ht="17.25" customHeight="1" x14ac:dyDescent="0.2">
      <c r="A44" s="490">
        <v>36</v>
      </c>
      <c r="B44" s="497" t="s">
        <v>605</v>
      </c>
      <c r="C44" s="495" t="s">
        <v>610</v>
      </c>
      <c r="D44" s="496">
        <v>3500</v>
      </c>
    </row>
    <row r="45" spans="1:4" ht="17.25" customHeight="1" x14ac:dyDescent="0.2">
      <c r="A45" s="490">
        <v>37</v>
      </c>
      <c r="B45" s="497" t="s">
        <v>605</v>
      </c>
      <c r="C45" s="495" t="s">
        <v>611</v>
      </c>
      <c r="D45" s="496">
        <v>3500</v>
      </c>
    </row>
    <row r="46" spans="1:4" ht="17.25" customHeight="1" x14ac:dyDescent="0.2">
      <c r="A46" s="490">
        <v>38</v>
      </c>
      <c r="B46" s="497" t="s">
        <v>605</v>
      </c>
      <c r="C46" s="495" t="s">
        <v>612</v>
      </c>
      <c r="D46" s="496">
        <v>1399</v>
      </c>
    </row>
    <row r="47" spans="1:4" ht="17.25" customHeight="1" x14ac:dyDescent="0.2">
      <c r="A47" s="490">
        <v>39</v>
      </c>
      <c r="B47" s="497" t="s">
        <v>605</v>
      </c>
      <c r="C47" s="495" t="s">
        <v>612</v>
      </c>
      <c r="D47" s="496">
        <v>1399</v>
      </c>
    </row>
    <row r="48" spans="1:4" ht="17.25" customHeight="1" x14ac:dyDescent="0.2">
      <c r="A48" s="490">
        <v>40</v>
      </c>
      <c r="B48" s="497" t="s">
        <v>605</v>
      </c>
      <c r="C48" s="495" t="s">
        <v>612</v>
      </c>
      <c r="D48" s="496">
        <v>1399</v>
      </c>
    </row>
    <row r="49" spans="1:4" ht="17.25" customHeight="1" x14ac:dyDescent="0.2">
      <c r="A49" s="490">
        <v>41</v>
      </c>
      <c r="B49" s="497" t="s">
        <v>605</v>
      </c>
      <c r="C49" s="495" t="s">
        <v>613</v>
      </c>
      <c r="D49" s="496">
        <v>11779.66</v>
      </c>
    </row>
    <row r="50" spans="1:4" ht="17.25" customHeight="1" x14ac:dyDescent="0.2">
      <c r="A50" s="490">
        <v>42</v>
      </c>
      <c r="B50" s="497" t="s">
        <v>605</v>
      </c>
      <c r="C50" s="495" t="s">
        <v>613</v>
      </c>
      <c r="D50" s="496">
        <v>11779.66</v>
      </c>
    </row>
    <row r="51" spans="1:4" ht="17.25" customHeight="1" x14ac:dyDescent="0.2">
      <c r="A51" s="490">
        <v>43</v>
      </c>
      <c r="B51" s="497" t="s">
        <v>605</v>
      </c>
      <c r="C51" s="495" t="s">
        <v>613</v>
      </c>
      <c r="D51" s="496">
        <v>11779.66</v>
      </c>
    </row>
    <row r="52" spans="1:4" ht="17.25" customHeight="1" x14ac:dyDescent="0.2">
      <c r="A52" s="490">
        <v>44</v>
      </c>
      <c r="B52" s="497" t="s">
        <v>605</v>
      </c>
      <c r="C52" s="495" t="s">
        <v>613</v>
      </c>
      <c r="D52" s="496">
        <v>11779.66</v>
      </c>
    </row>
    <row r="53" spans="1:4" ht="17.25" customHeight="1" x14ac:dyDescent="0.2">
      <c r="A53" s="490">
        <v>45</v>
      </c>
      <c r="B53" s="497" t="s">
        <v>605</v>
      </c>
      <c r="C53" s="495" t="s">
        <v>614</v>
      </c>
      <c r="D53" s="496">
        <v>1566</v>
      </c>
    </row>
    <row r="54" spans="1:4" ht="17.25" customHeight="1" x14ac:dyDescent="0.2">
      <c r="A54" s="490">
        <v>46</v>
      </c>
      <c r="B54" s="497" t="s">
        <v>605</v>
      </c>
      <c r="C54" s="495" t="s">
        <v>615</v>
      </c>
      <c r="D54" s="496">
        <v>4582</v>
      </c>
    </row>
    <row r="55" spans="1:4" ht="17.25" customHeight="1" x14ac:dyDescent="0.2">
      <c r="A55" s="490">
        <v>47</v>
      </c>
      <c r="B55" s="497" t="s">
        <v>605</v>
      </c>
      <c r="C55" s="495" t="s">
        <v>616</v>
      </c>
      <c r="D55" s="496">
        <v>12000.2</v>
      </c>
    </row>
    <row r="56" spans="1:4" ht="17.25" customHeight="1" x14ac:dyDescent="0.2">
      <c r="A56" s="490">
        <v>48</v>
      </c>
      <c r="B56" s="497" t="s">
        <v>605</v>
      </c>
      <c r="C56" s="495" t="s">
        <v>617</v>
      </c>
      <c r="D56" s="496">
        <v>2320</v>
      </c>
    </row>
    <row r="57" spans="1:4" ht="17.25" customHeight="1" x14ac:dyDescent="0.2">
      <c r="A57" s="490">
        <v>49</v>
      </c>
      <c r="B57" s="497" t="s">
        <v>605</v>
      </c>
      <c r="C57" s="495" t="s">
        <v>618</v>
      </c>
      <c r="D57" s="496">
        <v>14094</v>
      </c>
    </row>
    <row r="58" spans="1:4" ht="17.25" customHeight="1" x14ac:dyDescent="0.2">
      <c r="A58" s="490">
        <v>50</v>
      </c>
      <c r="B58" s="497" t="s">
        <v>605</v>
      </c>
      <c r="C58" s="495" t="s">
        <v>619</v>
      </c>
      <c r="D58" s="496">
        <v>11368</v>
      </c>
    </row>
    <row r="59" spans="1:4" ht="17.25" customHeight="1" x14ac:dyDescent="0.2">
      <c r="A59" s="490">
        <v>51</v>
      </c>
      <c r="B59" s="497" t="s">
        <v>605</v>
      </c>
      <c r="C59" s="495" t="s">
        <v>619</v>
      </c>
      <c r="D59" s="496">
        <v>11368</v>
      </c>
    </row>
    <row r="60" spans="1:4" ht="17.25" customHeight="1" x14ac:dyDescent="0.2">
      <c r="A60" s="498">
        <v>52</v>
      </c>
      <c r="B60" s="499" t="s">
        <v>605</v>
      </c>
      <c r="C60" s="500" t="s">
        <v>620</v>
      </c>
      <c r="D60" s="501">
        <v>10904</v>
      </c>
    </row>
    <row r="61" spans="1:4" ht="17.25" customHeight="1" x14ac:dyDescent="0.2">
      <c r="A61" s="490">
        <v>53</v>
      </c>
      <c r="B61" s="497" t="s">
        <v>605</v>
      </c>
      <c r="C61" s="495" t="s">
        <v>621</v>
      </c>
      <c r="D61" s="496">
        <v>3712</v>
      </c>
    </row>
    <row r="62" spans="1:4" ht="17.25" customHeight="1" x14ac:dyDescent="0.2">
      <c r="A62" s="490">
        <v>54</v>
      </c>
      <c r="B62" s="497" t="s">
        <v>605</v>
      </c>
      <c r="C62" s="495" t="s">
        <v>622</v>
      </c>
      <c r="D62" s="496">
        <v>11250.84</v>
      </c>
    </row>
    <row r="63" spans="1:4" ht="17.25" customHeight="1" x14ac:dyDescent="0.2">
      <c r="A63" s="490">
        <v>55</v>
      </c>
      <c r="B63" s="497" t="s">
        <v>605</v>
      </c>
      <c r="C63" s="495" t="s">
        <v>622</v>
      </c>
      <c r="D63" s="496">
        <v>11250.84</v>
      </c>
    </row>
    <row r="64" spans="1:4" ht="17.25" customHeight="1" x14ac:dyDescent="0.2">
      <c r="A64" s="490">
        <v>56</v>
      </c>
      <c r="B64" s="497" t="s">
        <v>605</v>
      </c>
      <c r="C64" s="495" t="s">
        <v>622</v>
      </c>
      <c r="D64" s="496">
        <v>11250.84</v>
      </c>
    </row>
    <row r="65" spans="1:4" ht="17.25" customHeight="1" x14ac:dyDescent="0.2">
      <c r="A65" s="490">
        <v>57</v>
      </c>
      <c r="B65" s="497" t="s">
        <v>605</v>
      </c>
      <c r="C65" s="495" t="s">
        <v>622</v>
      </c>
      <c r="D65" s="496">
        <v>11250.84</v>
      </c>
    </row>
    <row r="66" spans="1:4" ht="17.25" customHeight="1" x14ac:dyDescent="0.2">
      <c r="A66" s="490">
        <v>58</v>
      </c>
      <c r="B66" s="497" t="s">
        <v>605</v>
      </c>
      <c r="C66" s="495" t="s">
        <v>622</v>
      </c>
      <c r="D66" s="496">
        <v>11250.84</v>
      </c>
    </row>
    <row r="67" spans="1:4" ht="17.25" customHeight="1" x14ac:dyDescent="0.2">
      <c r="A67" s="490">
        <v>59</v>
      </c>
      <c r="B67" s="497" t="s">
        <v>605</v>
      </c>
      <c r="C67" s="495" t="s">
        <v>622</v>
      </c>
      <c r="D67" s="496">
        <v>11250.84</v>
      </c>
    </row>
    <row r="68" spans="1:4" ht="17.25" customHeight="1" x14ac:dyDescent="0.2">
      <c r="A68" s="490">
        <v>60</v>
      </c>
      <c r="B68" s="497" t="s">
        <v>605</v>
      </c>
      <c r="C68" s="495" t="s">
        <v>623</v>
      </c>
      <c r="D68" s="496">
        <v>11576.8</v>
      </c>
    </row>
    <row r="69" spans="1:4" ht="17.25" customHeight="1" x14ac:dyDescent="0.2">
      <c r="A69" s="490">
        <v>61</v>
      </c>
      <c r="B69" s="497" t="s">
        <v>605</v>
      </c>
      <c r="C69" s="495" t="s">
        <v>624</v>
      </c>
      <c r="D69" s="496">
        <v>7424</v>
      </c>
    </row>
    <row r="70" spans="1:4" ht="17.25" customHeight="1" x14ac:dyDescent="0.2">
      <c r="A70" s="490">
        <v>62</v>
      </c>
      <c r="B70" s="497" t="s">
        <v>605</v>
      </c>
      <c r="C70" s="495" t="s">
        <v>625</v>
      </c>
      <c r="D70" s="496">
        <v>11598.84</v>
      </c>
    </row>
    <row r="71" spans="1:4" ht="17.25" customHeight="1" x14ac:dyDescent="0.2">
      <c r="A71" s="490">
        <v>63</v>
      </c>
      <c r="B71" s="491" t="s">
        <v>626</v>
      </c>
      <c r="C71" s="495" t="s">
        <v>627</v>
      </c>
      <c r="D71" s="493">
        <f>125970.53-10832.44</f>
        <v>115138.09</v>
      </c>
    </row>
    <row r="72" spans="1:4" ht="17.25" customHeight="1" x14ac:dyDescent="0.2">
      <c r="A72" s="490">
        <v>64</v>
      </c>
      <c r="B72" s="497" t="s">
        <v>626</v>
      </c>
      <c r="C72" s="495" t="s">
        <v>628</v>
      </c>
      <c r="D72" s="496">
        <v>638</v>
      </c>
    </row>
    <row r="73" spans="1:4" ht="17.25" customHeight="1" x14ac:dyDescent="0.2">
      <c r="A73" s="490">
        <v>65</v>
      </c>
      <c r="B73" s="497" t="s">
        <v>626</v>
      </c>
      <c r="C73" s="495" t="s">
        <v>628</v>
      </c>
      <c r="D73" s="496">
        <v>638</v>
      </c>
    </row>
    <row r="74" spans="1:4" ht="17.25" customHeight="1" x14ac:dyDescent="0.2">
      <c r="A74" s="490">
        <v>66</v>
      </c>
      <c r="B74" s="497" t="s">
        <v>626</v>
      </c>
      <c r="C74" s="495" t="s">
        <v>628</v>
      </c>
      <c r="D74" s="496">
        <v>638</v>
      </c>
    </row>
    <row r="75" spans="1:4" ht="17.25" customHeight="1" x14ac:dyDescent="0.2">
      <c r="A75" s="490">
        <v>67</v>
      </c>
      <c r="B75" s="497" t="s">
        <v>626</v>
      </c>
      <c r="C75" s="495" t="s">
        <v>629</v>
      </c>
      <c r="D75" s="496">
        <v>440</v>
      </c>
    </row>
    <row r="76" spans="1:4" ht="17.25" customHeight="1" x14ac:dyDescent="0.2">
      <c r="A76" s="490">
        <v>68</v>
      </c>
      <c r="B76" s="497" t="s">
        <v>626</v>
      </c>
      <c r="C76" s="495" t="s">
        <v>630</v>
      </c>
      <c r="D76" s="496">
        <v>634.99</v>
      </c>
    </row>
    <row r="77" spans="1:4" ht="17.25" customHeight="1" x14ac:dyDescent="0.2">
      <c r="A77" s="490">
        <v>69</v>
      </c>
      <c r="B77" s="497" t="s">
        <v>626</v>
      </c>
      <c r="C77" s="495" t="s">
        <v>630</v>
      </c>
      <c r="D77" s="496">
        <v>634.98</v>
      </c>
    </row>
    <row r="78" spans="1:4" ht="17.25" customHeight="1" x14ac:dyDescent="0.2">
      <c r="A78" s="490">
        <v>70</v>
      </c>
      <c r="B78" s="497" t="s">
        <v>626</v>
      </c>
      <c r="C78" s="495" t="s">
        <v>630</v>
      </c>
      <c r="D78" s="496">
        <v>634.98</v>
      </c>
    </row>
    <row r="79" spans="1:4" ht="17.25" customHeight="1" x14ac:dyDescent="0.2">
      <c r="A79" s="490">
        <v>71</v>
      </c>
      <c r="B79" s="497" t="s">
        <v>626</v>
      </c>
      <c r="C79" s="495" t="s">
        <v>630</v>
      </c>
      <c r="D79" s="496">
        <v>634.99</v>
      </c>
    </row>
    <row r="80" spans="1:4" ht="17.25" customHeight="1" x14ac:dyDescent="0.2">
      <c r="A80" s="490">
        <v>72</v>
      </c>
      <c r="B80" s="497" t="s">
        <v>626</v>
      </c>
      <c r="C80" s="495" t="s">
        <v>631</v>
      </c>
      <c r="D80" s="496">
        <v>440</v>
      </c>
    </row>
    <row r="81" spans="1:4" ht="17.25" customHeight="1" x14ac:dyDescent="0.2">
      <c r="A81" s="490">
        <v>73</v>
      </c>
      <c r="B81" s="497" t="s">
        <v>626</v>
      </c>
      <c r="C81" s="495" t="s">
        <v>631</v>
      </c>
      <c r="D81" s="496">
        <v>440</v>
      </c>
    </row>
    <row r="82" spans="1:4" ht="17.25" customHeight="1" x14ac:dyDescent="0.2">
      <c r="A82" s="490">
        <v>74</v>
      </c>
      <c r="B82" s="497" t="s">
        <v>626</v>
      </c>
      <c r="C82" s="495" t="s">
        <v>631</v>
      </c>
      <c r="D82" s="496">
        <v>440</v>
      </c>
    </row>
    <row r="83" spans="1:4" ht="17.25" customHeight="1" x14ac:dyDescent="0.2">
      <c r="A83" s="490">
        <v>75</v>
      </c>
      <c r="B83" s="497" t="s">
        <v>626</v>
      </c>
      <c r="C83" s="495" t="s">
        <v>631</v>
      </c>
      <c r="D83" s="496">
        <v>440</v>
      </c>
    </row>
    <row r="84" spans="1:4" ht="17.25" customHeight="1" x14ac:dyDescent="0.2">
      <c r="A84" s="490">
        <v>76</v>
      </c>
      <c r="B84" s="497" t="s">
        <v>626</v>
      </c>
      <c r="C84" s="495" t="s">
        <v>632</v>
      </c>
      <c r="D84" s="496">
        <v>2978.5</v>
      </c>
    </row>
    <row r="85" spans="1:4" ht="17.25" customHeight="1" x14ac:dyDescent="0.2">
      <c r="A85" s="490">
        <v>77</v>
      </c>
      <c r="B85" s="497" t="s">
        <v>626</v>
      </c>
      <c r="C85" s="495" t="s">
        <v>633</v>
      </c>
      <c r="D85" s="496">
        <v>600</v>
      </c>
    </row>
    <row r="86" spans="1:4" ht="17.25" customHeight="1" x14ac:dyDescent="0.2">
      <c r="A86" s="490">
        <v>78</v>
      </c>
      <c r="B86" s="497" t="s">
        <v>626</v>
      </c>
      <c r="C86" s="495" t="s">
        <v>633</v>
      </c>
      <c r="D86" s="496">
        <v>600</v>
      </c>
    </row>
    <row r="87" spans="1:4" ht="17.25" customHeight="1" x14ac:dyDescent="0.2">
      <c r="A87" s="490">
        <v>79</v>
      </c>
      <c r="B87" s="497" t="s">
        <v>634</v>
      </c>
      <c r="C87" s="495" t="s">
        <v>635</v>
      </c>
      <c r="D87" s="496">
        <v>27468.799999999999</v>
      </c>
    </row>
    <row r="88" spans="1:4" ht="17.25" customHeight="1" x14ac:dyDescent="0.2">
      <c r="A88" s="490">
        <v>80</v>
      </c>
      <c r="B88" s="497" t="s">
        <v>634</v>
      </c>
      <c r="C88" s="495" t="s">
        <v>636</v>
      </c>
      <c r="D88" s="496">
        <v>3944</v>
      </c>
    </row>
    <row r="89" spans="1:4" ht="17.25" customHeight="1" x14ac:dyDescent="0.2">
      <c r="A89" s="508">
        <v>81</v>
      </c>
      <c r="B89" s="509" t="s">
        <v>637</v>
      </c>
      <c r="C89" s="510" t="s">
        <v>652</v>
      </c>
      <c r="D89" s="511">
        <v>38137.32</v>
      </c>
    </row>
    <row r="90" spans="1:4" ht="17.25" customHeight="1" x14ac:dyDescent="0.2">
      <c r="A90" s="490">
        <v>82</v>
      </c>
      <c r="B90" s="497" t="s">
        <v>638</v>
      </c>
      <c r="C90" s="495" t="s">
        <v>639</v>
      </c>
      <c r="D90" s="496">
        <v>4854.6000000000004</v>
      </c>
    </row>
    <row r="91" spans="1:4" ht="17.25" customHeight="1" x14ac:dyDescent="0.2">
      <c r="A91" s="490">
        <v>83</v>
      </c>
      <c r="B91" s="497" t="s">
        <v>640</v>
      </c>
      <c r="C91" s="495" t="s">
        <v>641</v>
      </c>
      <c r="D91" s="496">
        <v>1210.98</v>
      </c>
    </row>
    <row r="92" spans="1:4" ht="17.25" customHeight="1" x14ac:dyDescent="0.2">
      <c r="A92" s="490">
        <v>84</v>
      </c>
      <c r="B92" s="497" t="s">
        <v>642</v>
      </c>
      <c r="C92" s="495" t="s">
        <v>643</v>
      </c>
      <c r="D92" s="496">
        <v>2529.41</v>
      </c>
    </row>
    <row r="93" spans="1:4" ht="17.25" customHeight="1" x14ac:dyDescent="0.2">
      <c r="A93" s="490">
        <v>85</v>
      </c>
      <c r="B93" s="497" t="s">
        <v>644</v>
      </c>
      <c r="C93" s="495" t="s">
        <v>645</v>
      </c>
      <c r="D93" s="496">
        <v>3978.8</v>
      </c>
    </row>
    <row r="94" spans="1:4" ht="17.25" customHeight="1" x14ac:dyDescent="0.2">
      <c r="A94" s="490">
        <v>86</v>
      </c>
      <c r="B94" s="497" t="s">
        <v>646</v>
      </c>
      <c r="C94" s="495" t="s">
        <v>647</v>
      </c>
      <c r="D94" s="496">
        <v>1392</v>
      </c>
    </row>
    <row r="95" spans="1:4" ht="17.25" customHeight="1" x14ac:dyDescent="0.2">
      <c r="A95" s="514">
        <v>87</v>
      </c>
      <c r="B95" s="512" t="s">
        <v>648</v>
      </c>
      <c r="C95" s="507" t="s">
        <v>649</v>
      </c>
      <c r="D95" s="515">
        <v>926.84</v>
      </c>
    </row>
    <row r="96" spans="1:4" ht="17.25" customHeight="1" thickBot="1" x14ac:dyDescent="0.25">
      <c r="A96" s="514">
        <v>88</v>
      </c>
      <c r="B96" s="513" t="s">
        <v>650</v>
      </c>
      <c r="C96" s="507" t="s">
        <v>651</v>
      </c>
      <c r="D96" s="516">
        <v>2436</v>
      </c>
    </row>
    <row r="97" spans="1:4" ht="15" customHeight="1" x14ac:dyDescent="0.2">
      <c r="A97" s="505"/>
      <c r="B97" s="506"/>
      <c r="C97" s="506"/>
      <c r="D97" s="840">
        <f>SUM(D9:D96)</f>
        <v>4206706.1399999997</v>
      </c>
    </row>
    <row r="98" spans="1:4" ht="15" thickBot="1" x14ac:dyDescent="0.25">
      <c r="A98" s="502"/>
      <c r="B98" s="503"/>
      <c r="C98" s="504" t="s">
        <v>118</v>
      </c>
      <c r="D98" s="841"/>
    </row>
  </sheetData>
  <mergeCells count="9">
    <mergeCell ref="D97:D98"/>
    <mergeCell ref="C7:C8"/>
    <mergeCell ref="D7:D8"/>
    <mergeCell ref="A1:D1"/>
    <mergeCell ref="A2:D2"/>
    <mergeCell ref="A3:D3"/>
    <mergeCell ref="A4:D4"/>
    <mergeCell ref="A5:D5"/>
    <mergeCell ref="A7:B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A1:H69"/>
  <sheetViews>
    <sheetView topLeftCell="A37" workbookViewId="0">
      <selection activeCell="B63" sqref="B63"/>
    </sheetView>
  </sheetViews>
  <sheetFormatPr baseColWidth="10" defaultColWidth="11.42578125" defaultRowHeight="15.75" x14ac:dyDescent="0.25"/>
  <cols>
    <col min="1" max="1" width="1.5703125" style="92" customWidth="1"/>
    <col min="2" max="2" width="101.7109375" style="92" bestFit="1" customWidth="1"/>
    <col min="3" max="3" width="18.42578125" style="92" customWidth="1"/>
    <col min="4" max="4" width="18" style="92" customWidth="1"/>
    <col min="5" max="7" width="11.42578125" style="93"/>
    <col min="8" max="8" width="14.42578125" style="93" bestFit="1" customWidth="1"/>
    <col min="9" max="16384" width="11.42578125" style="93"/>
  </cols>
  <sheetData>
    <row r="1" spans="1:7" s="1" customFormat="1" ht="15" x14ac:dyDescent="0.25">
      <c r="A1" s="639" t="s">
        <v>170</v>
      </c>
      <c r="B1" s="639"/>
      <c r="C1" s="639"/>
      <c r="D1" s="639"/>
      <c r="E1" s="50"/>
      <c r="G1" s="49"/>
    </row>
    <row r="2" spans="1:7" x14ac:dyDescent="0.25">
      <c r="A2" s="637" t="s">
        <v>0</v>
      </c>
      <c r="B2" s="637"/>
      <c r="C2" s="637"/>
      <c r="D2" s="637"/>
    </row>
    <row r="3" spans="1:7" x14ac:dyDescent="0.25">
      <c r="A3" s="637" t="s">
        <v>551</v>
      </c>
      <c r="B3" s="637"/>
      <c r="C3" s="637"/>
      <c r="D3" s="637"/>
    </row>
    <row r="4" spans="1:7" x14ac:dyDescent="0.25">
      <c r="A4" s="637" t="s">
        <v>855</v>
      </c>
      <c r="B4" s="637"/>
      <c r="C4" s="637"/>
      <c r="D4" s="637"/>
    </row>
    <row r="5" spans="1:7" s="92" customFormat="1" thickBot="1" x14ac:dyDescent="0.3">
      <c r="A5" s="638" t="s">
        <v>121</v>
      </c>
      <c r="B5" s="638"/>
      <c r="C5" s="638"/>
      <c r="D5" s="638"/>
    </row>
    <row r="6" spans="1:7" x14ac:dyDescent="0.25">
      <c r="A6" s="111"/>
      <c r="B6" s="112"/>
      <c r="C6" s="113">
        <v>2015</v>
      </c>
      <c r="D6" s="114">
        <v>2014</v>
      </c>
    </row>
    <row r="7" spans="1:7" x14ac:dyDescent="0.25">
      <c r="A7" s="95" t="s">
        <v>1</v>
      </c>
      <c r="B7" s="96"/>
      <c r="C7" s="107"/>
      <c r="D7" s="97"/>
    </row>
    <row r="8" spans="1:7" x14ac:dyDescent="0.25">
      <c r="A8" s="98" t="s">
        <v>2</v>
      </c>
      <c r="B8" s="99"/>
      <c r="C8" s="102">
        <v>0</v>
      </c>
      <c r="D8" s="600">
        <f>+D13</f>
        <v>1013881</v>
      </c>
    </row>
    <row r="9" spans="1:7" x14ac:dyDescent="0.25">
      <c r="A9" s="94"/>
      <c r="B9" s="109" t="s">
        <v>3</v>
      </c>
      <c r="C9" s="107"/>
      <c r="D9" s="97"/>
    </row>
    <row r="10" spans="1:7" x14ac:dyDescent="0.25">
      <c r="A10" s="94"/>
      <c r="B10" s="109" t="s">
        <v>4</v>
      </c>
      <c r="C10" s="107"/>
      <c r="D10" s="97"/>
    </row>
    <row r="11" spans="1:7" x14ac:dyDescent="0.25">
      <c r="A11" s="94"/>
      <c r="B11" s="109" t="s">
        <v>5</v>
      </c>
      <c r="C11" s="108"/>
      <c r="D11" s="100"/>
    </row>
    <row r="12" spans="1:7" x14ac:dyDescent="0.25">
      <c r="A12" s="94"/>
      <c r="B12" s="109" t="s">
        <v>6</v>
      </c>
      <c r="C12" s="108"/>
      <c r="D12" s="100"/>
    </row>
    <row r="13" spans="1:7" ht="18.75" x14ac:dyDescent="0.25">
      <c r="A13" s="94"/>
      <c r="B13" s="109" t="s">
        <v>168</v>
      </c>
      <c r="C13" s="108"/>
      <c r="D13" s="460">
        <v>1013881</v>
      </c>
    </row>
    <row r="14" spans="1:7" x14ac:dyDescent="0.25">
      <c r="A14" s="94"/>
      <c r="B14" s="109" t="s">
        <v>7</v>
      </c>
      <c r="C14" s="108"/>
      <c r="D14" s="100"/>
    </row>
    <row r="15" spans="1:7" x14ac:dyDescent="0.25">
      <c r="A15" s="94"/>
      <c r="B15" s="109" t="s">
        <v>8</v>
      </c>
      <c r="C15" s="108"/>
      <c r="D15" s="100"/>
    </row>
    <row r="16" spans="1:7" x14ac:dyDescent="0.25">
      <c r="A16" s="94"/>
      <c r="B16" s="109" t="s">
        <v>9</v>
      </c>
      <c r="C16" s="108"/>
      <c r="D16" s="100"/>
    </row>
    <row r="17" spans="1:8" x14ac:dyDescent="0.25">
      <c r="A17" s="98" t="s">
        <v>10</v>
      </c>
      <c r="B17" s="99"/>
      <c r="C17" s="601">
        <f>+C19</f>
        <v>7444872.7199999997</v>
      </c>
      <c r="D17" s="602">
        <f>+D19</f>
        <v>11914539</v>
      </c>
    </row>
    <row r="18" spans="1:8" x14ac:dyDescent="0.25">
      <c r="A18" s="94"/>
      <c r="B18" s="109" t="s">
        <v>11</v>
      </c>
      <c r="C18" s="108"/>
      <c r="D18" s="100"/>
    </row>
    <row r="19" spans="1:8" x14ac:dyDescent="0.25">
      <c r="A19" s="94"/>
      <c r="B19" s="109" t="s">
        <v>12</v>
      </c>
      <c r="C19" s="424">
        <v>7444872.7199999997</v>
      </c>
      <c r="D19" s="454">
        <v>11914539</v>
      </c>
    </row>
    <row r="20" spans="1:8" x14ac:dyDescent="0.25">
      <c r="A20" s="98" t="s">
        <v>13</v>
      </c>
      <c r="B20" s="99"/>
      <c r="C20" s="107"/>
      <c r="D20" s="97"/>
    </row>
    <row r="21" spans="1:8" x14ac:dyDescent="0.25">
      <c r="A21" s="94"/>
      <c r="B21" s="109" t="s">
        <v>14</v>
      </c>
      <c r="C21" s="96">
        <v>0</v>
      </c>
      <c r="D21" s="602">
        <f>+D25</f>
        <v>1048357</v>
      </c>
    </row>
    <row r="22" spans="1:8" x14ac:dyDescent="0.25">
      <c r="A22" s="94"/>
      <c r="B22" s="109" t="s">
        <v>15</v>
      </c>
      <c r="C22" s="107"/>
      <c r="D22" s="97"/>
    </row>
    <row r="23" spans="1:8" x14ac:dyDescent="0.25">
      <c r="A23" s="94"/>
      <c r="B23" s="109" t="s">
        <v>16</v>
      </c>
      <c r="C23" s="107"/>
      <c r="D23" s="97"/>
    </row>
    <row r="24" spans="1:8" x14ac:dyDescent="0.25">
      <c r="A24" s="94"/>
      <c r="B24" s="109" t="s">
        <v>17</v>
      </c>
      <c r="C24" s="107"/>
      <c r="D24" s="97"/>
    </row>
    <row r="25" spans="1:8" x14ac:dyDescent="0.25">
      <c r="A25" s="94"/>
      <c r="B25" s="109" t="s">
        <v>18</v>
      </c>
      <c r="C25" s="107"/>
      <c r="D25" s="454">
        <v>1048357</v>
      </c>
    </row>
    <row r="26" spans="1:8" x14ac:dyDescent="0.25">
      <c r="A26" s="94"/>
      <c r="B26" s="107"/>
      <c r="C26" s="107"/>
      <c r="D26" s="97"/>
    </row>
    <row r="27" spans="1:8" x14ac:dyDescent="0.25">
      <c r="A27" s="101" t="s">
        <v>19</v>
      </c>
      <c r="B27" s="102"/>
      <c r="C27" s="425">
        <f>+C8+C17+C21</f>
        <v>7444872.7199999997</v>
      </c>
      <c r="D27" s="425">
        <f>+D8+D17+D21</f>
        <v>13976777</v>
      </c>
    </row>
    <row r="28" spans="1:8" x14ac:dyDescent="0.25">
      <c r="A28" s="94"/>
      <c r="B28" s="107"/>
      <c r="C28" s="107"/>
      <c r="D28" s="97"/>
    </row>
    <row r="29" spans="1:8" x14ac:dyDescent="0.25">
      <c r="A29" s="95" t="s">
        <v>20</v>
      </c>
      <c r="B29" s="96"/>
      <c r="C29" s="107"/>
      <c r="D29" s="97"/>
      <c r="H29" s="426"/>
    </row>
    <row r="30" spans="1:8" x14ac:dyDescent="0.25">
      <c r="A30" s="98" t="s">
        <v>21</v>
      </c>
      <c r="B30" s="99"/>
      <c r="C30" s="601">
        <f>+C31+C32+C33</f>
        <v>6492275.4900000002</v>
      </c>
      <c r="D30" s="601">
        <f>+D31+D32+D33</f>
        <v>12273462</v>
      </c>
    </row>
    <row r="31" spans="1:8" x14ac:dyDescent="0.25">
      <c r="A31" s="94"/>
      <c r="B31" s="109" t="s">
        <v>22</v>
      </c>
      <c r="C31" s="452">
        <f>4982491.3+200299.83</f>
        <v>5182791.13</v>
      </c>
      <c r="D31" s="454">
        <v>10563603</v>
      </c>
    </row>
    <row r="32" spans="1:8" x14ac:dyDescent="0.25">
      <c r="A32" s="94"/>
      <c r="B32" s="109" t="s">
        <v>23</v>
      </c>
      <c r="C32" s="452">
        <f>379594.64+5115.6</f>
        <v>384710.24</v>
      </c>
      <c r="D32" s="454">
        <v>730444</v>
      </c>
    </row>
    <row r="33" spans="1:4" x14ac:dyDescent="0.25">
      <c r="A33" s="94"/>
      <c r="B33" s="109" t="s">
        <v>24</v>
      </c>
      <c r="C33" s="452">
        <f>908796.49+15977.63</f>
        <v>924774.12</v>
      </c>
      <c r="D33" s="454">
        <v>979415</v>
      </c>
    </row>
    <row r="34" spans="1:4" x14ac:dyDescent="0.25">
      <c r="A34" s="98" t="s">
        <v>12</v>
      </c>
      <c r="B34" s="99"/>
      <c r="C34" s="603">
        <v>0</v>
      </c>
      <c r="D34" s="604">
        <v>0</v>
      </c>
    </row>
    <row r="35" spans="1:4" x14ac:dyDescent="0.25">
      <c r="A35" s="94"/>
      <c r="B35" s="109" t="s">
        <v>25</v>
      </c>
      <c r="C35" s="107"/>
      <c r="D35" s="97"/>
    </row>
    <row r="36" spans="1:4" x14ac:dyDescent="0.25">
      <c r="A36" s="94"/>
      <c r="B36" s="109" t="s">
        <v>26</v>
      </c>
      <c r="C36" s="107"/>
      <c r="D36" s="97"/>
    </row>
    <row r="37" spans="1:4" x14ac:dyDescent="0.25">
      <c r="A37" s="94"/>
      <c r="B37" s="109" t="s">
        <v>27</v>
      </c>
      <c r="C37" s="107"/>
      <c r="D37" s="97"/>
    </row>
    <row r="38" spans="1:4" x14ac:dyDescent="0.25">
      <c r="A38" s="94"/>
      <c r="B38" s="109" t="s">
        <v>28</v>
      </c>
      <c r="C38" s="107"/>
      <c r="D38" s="97"/>
    </row>
    <row r="39" spans="1:4" x14ac:dyDescent="0.25">
      <c r="A39" s="94"/>
      <c r="B39" s="109" t="s">
        <v>29</v>
      </c>
      <c r="C39" s="107"/>
      <c r="D39" s="97"/>
    </row>
    <row r="40" spans="1:4" x14ac:dyDescent="0.25">
      <c r="A40" s="94"/>
      <c r="B40" s="109" t="s">
        <v>30</v>
      </c>
      <c r="C40" s="107"/>
      <c r="D40" s="97"/>
    </row>
    <row r="41" spans="1:4" x14ac:dyDescent="0.25">
      <c r="A41" s="94"/>
      <c r="B41" s="109" t="s">
        <v>31</v>
      </c>
      <c r="C41" s="107"/>
      <c r="D41" s="97"/>
    </row>
    <row r="42" spans="1:4" x14ac:dyDescent="0.25">
      <c r="A42" s="94"/>
      <c r="B42" s="109" t="s">
        <v>32</v>
      </c>
      <c r="C42" s="107"/>
      <c r="D42" s="97"/>
    </row>
    <row r="43" spans="1:4" x14ac:dyDescent="0.25">
      <c r="A43" s="94"/>
      <c r="B43" s="109" t="s">
        <v>33</v>
      </c>
      <c r="C43" s="107"/>
      <c r="D43" s="97"/>
    </row>
    <row r="44" spans="1:4" x14ac:dyDescent="0.25">
      <c r="A44" s="98" t="s">
        <v>34</v>
      </c>
      <c r="B44" s="99"/>
      <c r="C44" s="603">
        <v>0</v>
      </c>
      <c r="D44" s="604">
        <v>0</v>
      </c>
    </row>
    <row r="45" spans="1:4" x14ac:dyDescent="0.25">
      <c r="A45" s="94"/>
      <c r="B45" s="109" t="s">
        <v>35</v>
      </c>
      <c r="C45" s="107"/>
      <c r="D45" s="97"/>
    </row>
    <row r="46" spans="1:4" x14ac:dyDescent="0.25">
      <c r="A46" s="94"/>
      <c r="B46" s="109" t="s">
        <v>36</v>
      </c>
      <c r="C46" s="107"/>
      <c r="D46" s="97"/>
    </row>
    <row r="47" spans="1:4" x14ac:dyDescent="0.25">
      <c r="A47" s="94"/>
      <c r="B47" s="109" t="s">
        <v>37</v>
      </c>
      <c r="C47" s="107"/>
      <c r="D47" s="97"/>
    </row>
    <row r="48" spans="1:4" x14ac:dyDescent="0.25">
      <c r="A48" s="98" t="s">
        <v>38</v>
      </c>
      <c r="B48" s="99"/>
      <c r="C48" s="107"/>
      <c r="D48" s="97"/>
    </row>
    <row r="49" spans="1:6" x14ac:dyDescent="0.25">
      <c r="A49" s="94"/>
      <c r="B49" s="109" t="s">
        <v>39</v>
      </c>
      <c r="C49" s="107"/>
      <c r="D49" s="97"/>
    </row>
    <row r="50" spans="1:6" x14ac:dyDescent="0.25">
      <c r="A50" s="94"/>
      <c r="B50" s="109" t="s">
        <v>40</v>
      </c>
      <c r="C50" s="107"/>
      <c r="D50" s="97"/>
    </row>
    <row r="51" spans="1:6" x14ac:dyDescent="0.25">
      <c r="A51" s="94"/>
      <c r="B51" s="109" t="s">
        <v>41</v>
      </c>
      <c r="C51" s="107"/>
      <c r="D51" s="97"/>
    </row>
    <row r="52" spans="1:6" x14ac:dyDescent="0.25">
      <c r="A52" s="94"/>
      <c r="B52" s="109" t="s">
        <v>42</v>
      </c>
      <c r="C52" s="107"/>
      <c r="D52" s="97"/>
    </row>
    <row r="53" spans="1:6" x14ac:dyDescent="0.25">
      <c r="A53" s="94"/>
      <c r="B53" s="109" t="s">
        <v>43</v>
      </c>
      <c r="C53" s="107"/>
      <c r="D53" s="97"/>
      <c r="F53" s="93" t="s">
        <v>171</v>
      </c>
    </row>
    <row r="54" spans="1:6" x14ac:dyDescent="0.25">
      <c r="A54" s="98" t="s">
        <v>44</v>
      </c>
      <c r="B54" s="99"/>
      <c r="C54" s="605">
        <f>+C60</f>
        <v>96754.44</v>
      </c>
      <c r="D54" s="600">
        <f>+D60</f>
        <v>286141</v>
      </c>
      <c r="F54" s="93" t="s">
        <v>171</v>
      </c>
    </row>
    <row r="55" spans="1:6" x14ac:dyDescent="0.25">
      <c r="A55" s="94"/>
      <c r="B55" s="109" t="s">
        <v>45</v>
      </c>
      <c r="C55" s="108"/>
      <c r="D55" s="100"/>
    </row>
    <row r="56" spans="1:6" x14ac:dyDescent="0.25">
      <c r="A56" s="94"/>
      <c r="B56" s="109" t="s">
        <v>46</v>
      </c>
      <c r="C56" s="108"/>
      <c r="D56" s="100"/>
    </row>
    <row r="57" spans="1:6" x14ac:dyDescent="0.25">
      <c r="A57" s="94"/>
      <c r="B57" s="109" t="s">
        <v>47</v>
      </c>
      <c r="C57" s="108"/>
      <c r="D57" s="100"/>
    </row>
    <row r="58" spans="1:6" x14ac:dyDescent="0.25">
      <c r="A58" s="94"/>
      <c r="B58" s="109" t="s">
        <v>48</v>
      </c>
      <c r="C58" s="108"/>
      <c r="D58" s="100"/>
    </row>
    <row r="59" spans="1:6" x14ac:dyDescent="0.25">
      <c r="A59" s="94"/>
      <c r="B59" s="109" t="s">
        <v>49</v>
      </c>
      <c r="C59" s="108"/>
      <c r="D59" s="100"/>
    </row>
    <row r="60" spans="1:6" x14ac:dyDescent="0.25">
      <c r="A60" s="94"/>
      <c r="B60" s="109" t="s">
        <v>50</v>
      </c>
      <c r="C60" s="424">
        <v>96754.44</v>
      </c>
      <c r="D60" s="454">
        <v>286141</v>
      </c>
    </row>
    <row r="61" spans="1:6" x14ac:dyDescent="0.25">
      <c r="A61" s="98" t="s">
        <v>51</v>
      </c>
      <c r="B61" s="99"/>
      <c r="C61" s="606">
        <v>0</v>
      </c>
      <c r="D61" s="607">
        <v>0</v>
      </c>
    </row>
    <row r="62" spans="1:6" x14ac:dyDescent="0.25">
      <c r="A62" s="94"/>
      <c r="B62" s="109" t="s">
        <v>52</v>
      </c>
      <c r="C62" s="424"/>
      <c r="D62" s="97"/>
    </row>
    <row r="63" spans="1:6" x14ac:dyDescent="0.25">
      <c r="A63" s="94"/>
      <c r="B63" s="103"/>
      <c r="C63" s="424"/>
      <c r="D63" s="97"/>
    </row>
    <row r="64" spans="1:6" x14ac:dyDescent="0.25">
      <c r="A64" s="98" t="s">
        <v>53</v>
      </c>
      <c r="B64" s="99"/>
      <c r="C64" s="606">
        <f>+C30+C34+C44+C54</f>
        <v>6589029.9300000006</v>
      </c>
      <c r="D64" s="606">
        <f>SUM(D31:D63)</f>
        <v>12845744</v>
      </c>
      <c r="F64" s="93" t="s">
        <v>171</v>
      </c>
    </row>
    <row r="65" spans="1:4" x14ac:dyDescent="0.25">
      <c r="A65" s="94"/>
      <c r="B65" s="103"/>
      <c r="C65" s="107"/>
      <c r="D65" s="97"/>
    </row>
    <row r="66" spans="1:4" x14ac:dyDescent="0.25">
      <c r="A66" s="98" t="s">
        <v>54</v>
      </c>
      <c r="B66" s="99"/>
      <c r="C66" s="601">
        <f>C27-C64</f>
        <v>855842.78999999911</v>
      </c>
      <c r="D66" s="601">
        <f>D27-D64</f>
        <v>1131033</v>
      </c>
    </row>
    <row r="67" spans="1:4" ht="16.5" thickBot="1" x14ac:dyDescent="0.3">
      <c r="A67" s="104"/>
      <c r="B67" s="105"/>
      <c r="C67" s="105"/>
      <c r="D67" s="106"/>
    </row>
    <row r="68" spans="1:4" ht="5.25" customHeight="1" x14ac:dyDescent="0.25"/>
    <row r="69" spans="1:4" ht="18.75" x14ac:dyDescent="0.25">
      <c r="B69" s="110" t="s">
        <v>169</v>
      </c>
    </row>
  </sheetData>
  <mergeCells count="5">
    <mergeCell ref="A3:D3"/>
    <mergeCell ref="A2:D2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J69"/>
  <sheetViews>
    <sheetView topLeftCell="A22" workbookViewId="0">
      <selection activeCell="E41" sqref="E41"/>
    </sheetView>
  </sheetViews>
  <sheetFormatPr baseColWidth="10" defaultColWidth="11.42578125" defaultRowHeight="14.25" x14ac:dyDescent="0.2"/>
  <cols>
    <col min="1" max="1" width="2.85546875" style="8" customWidth="1"/>
    <col min="2" max="2" width="63.85546875" style="8" customWidth="1"/>
    <col min="3" max="3" width="15.42578125" style="8" customWidth="1"/>
    <col min="4" max="4" width="17.140625" style="8" customWidth="1"/>
    <col min="5" max="5" width="15.28515625" style="8" customWidth="1"/>
    <col min="6" max="10" width="14.42578125" style="8" bestFit="1" customWidth="1"/>
    <col min="11" max="16384" width="11.42578125" style="8"/>
  </cols>
  <sheetData>
    <row r="1" spans="1:7" ht="15" x14ac:dyDescent="0.25">
      <c r="A1" s="639" t="s">
        <v>170</v>
      </c>
      <c r="B1" s="639"/>
      <c r="C1" s="639"/>
      <c r="D1" s="639"/>
    </row>
    <row r="2" spans="1:7" ht="15" x14ac:dyDescent="0.2">
      <c r="A2" s="637" t="s">
        <v>111</v>
      </c>
      <c r="B2" s="637"/>
      <c r="C2" s="637"/>
      <c r="D2" s="637"/>
    </row>
    <row r="3" spans="1:7" ht="15" x14ac:dyDescent="0.2">
      <c r="A3" s="637" t="str">
        <f>'CPCA-I-01'!C3</f>
        <v>PROCURADURÍA AMBIENTAL DEL ESTADO DE SONORA</v>
      </c>
      <c r="B3" s="637"/>
      <c r="C3" s="637"/>
      <c r="D3" s="637"/>
    </row>
    <row r="4" spans="1:7" ht="15" x14ac:dyDescent="0.2">
      <c r="A4" s="637" t="s">
        <v>856</v>
      </c>
      <c r="B4" s="637"/>
      <c r="C4" s="637"/>
      <c r="D4" s="637"/>
    </row>
    <row r="5" spans="1:7" ht="15" thickBot="1" x14ac:dyDescent="0.25">
      <c r="A5" s="644" t="s">
        <v>121</v>
      </c>
      <c r="B5" s="644"/>
      <c r="C5" s="644"/>
      <c r="D5" s="644"/>
    </row>
    <row r="6" spans="1:7" ht="15" x14ac:dyDescent="0.2">
      <c r="A6" s="115"/>
      <c r="B6" s="304" t="s">
        <v>113</v>
      </c>
      <c r="C6" s="113">
        <v>2015</v>
      </c>
      <c r="D6" s="114">
        <v>2014</v>
      </c>
    </row>
    <row r="7" spans="1:7" x14ac:dyDescent="0.2">
      <c r="A7" s="432" t="s">
        <v>328</v>
      </c>
      <c r="B7" s="433"/>
      <c r="C7" s="434"/>
      <c r="D7" s="430"/>
    </row>
    <row r="8" spans="1:7" ht="12.75" customHeight="1" x14ac:dyDescent="0.2">
      <c r="A8" s="427"/>
      <c r="B8" s="433" t="s">
        <v>123</v>
      </c>
      <c r="C8" s="441">
        <f>C18</f>
        <v>7444872.7199999997</v>
      </c>
      <c r="D8" s="455">
        <f>SUM(D9:D19)</f>
        <v>13976777</v>
      </c>
    </row>
    <row r="9" spans="1:7" ht="12" customHeight="1" x14ac:dyDescent="0.2">
      <c r="A9" s="427"/>
      <c r="B9" s="428" t="s">
        <v>3</v>
      </c>
      <c r="C9" s="443"/>
      <c r="D9" s="442"/>
    </row>
    <row r="10" spans="1:7" ht="12" customHeight="1" x14ac:dyDescent="0.2">
      <c r="A10" s="427"/>
      <c r="B10" s="428" t="s">
        <v>4</v>
      </c>
      <c r="C10" s="443"/>
      <c r="D10" s="442"/>
    </row>
    <row r="11" spans="1:7" ht="12" customHeight="1" x14ac:dyDescent="0.2">
      <c r="A11" s="427"/>
      <c r="B11" s="428" t="s">
        <v>329</v>
      </c>
      <c r="C11" s="443"/>
      <c r="D11" s="442"/>
    </row>
    <row r="12" spans="1:7" ht="12" customHeight="1" x14ac:dyDescent="0.2">
      <c r="A12" s="427"/>
      <c r="B12" s="428" t="s">
        <v>6</v>
      </c>
      <c r="C12" s="443"/>
      <c r="D12" s="442"/>
    </row>
    <row r="13" spans="1:7" ht="12" customHeight="1" x14ac:dyDescent="0.2">
      <c r="A13" s="427"/>
      <c r="B13" s="428" t="s">
        <v>330</v>
      </c>
      <c r="C13" s="443"/>
      <c r="D13" s="442"/>
      <c r="G13" s="8" t="s">
        <v>171</v>
      </c>
    </row>
    <row r="14" spans="1:7" ht="15.75" customHeight="1" x14ac:dyDescent="0.2">
      <c r="A14" s="427"/>
      <c r="B14" s="428" t="s">
        <v>7</v>
      </c>
      <c r="C14" s="443"/>
      <c r="D14" s="442">
        <v>1013881</v>
      </c>
    </row>
    <row r="15" spans="1:7" ht="16.5" customHeight="1" x14ac:dyDescent="0.2">
      <c r="A15" s="427"/>
      <c r="B15" s="428" t="s">
        <v>8</v>
      </c>
      <c r="C15" s="443"/>
      <c r="D15" s="442"/>
    </row>
    <row r="16" spans="1:7" ht="27.75" customHeight="1" x14ac:dyDescent="0.2">
      <c r="A16" s="427"/>
      <c r="B16" s="428" t="s">
        <v>9</v>
      </c>
      <c r="C16" s="443"/>
      <c r="D16" s="442"/>
    </row>
    <row r="17" spans="1:7" ht="12" customHeight="1" x14ac:dyDescent="0.2">
      <c r="A17" s="427"/>
      <c r="B17" s="428" t="s">
        <v>11</v>
      </c>
      <c r="C17" s="443"/>
      <c r="D17" s="442"/>
    </row>
    <row r="18" spans="1:7" ht="12" customHeight="1" x14ac:dyDescent="0.2">
      <c r="A18" s="427"/>
      <c r="B18" s="428" t="s">
        <v>331</v>
      </c>
      <c r="C18" s="443">
        <v>7444872.7199999997</v>
      </c>
      <c r="D18" s="442">
        <f>'CPCA-I-01-A (EDO RESULTADOS)'!D19</f>
        <v>11914539</v>
      </c>
    </row>
    <row r="19" spans="1:7" ht="12" customHeight="1" x14ac:dyDescent="0.2">
      <c r="A19" s="427"/>
      <c r="B19" s="428" t="s">
        <v>332</v>
      </c>
      <c r="C19" s="443"/>
      <c r="D19" s="442">
        <v>1048357</v>
      </c>
    </row>
    <row r="20" spans="1:7" ht="13.5" customHeight="1" x14ac:dyDescent="0.2">
      <c r="A20" s="427"/>
      <c r="B20" s="433" t="s">
        <v>124</v>
      </c>
      <c r="C20" s="441">
        <f>SUM(C21:C23)</f>
        <v>6492275.4900000002</v>
      </c>
      <c r="D20" s="455">
        <f>SUM(D21:D36)</f>
        <v>12273462</v>
      </c>
      <c r="G20" s="8" t="s">
        <v>171</v>
      </c>
    </row>
    <row r="21" spans="1:7" ht="11.25" customHeight="1" x14ac:dyDescent="0.2">
      <c r="A21" s="427"/>
      <c r="B21" s="428" t="s">
        <v>22</v>
      </c>
      <c r="C21" s="443">
        <f>'CPCA-I-01-A (EDO RESULTADOS)'!C31</f>
        <v>5182791.13</v>
      </c>
      <c r="D21" s="442">
        <f>'CPCA-I-01-A (EDO RESULTADOS)'!D31</f>
        <v>10563603</v>
      </c>
    </row>
    <row r="22" spans="1:7" ht="11.25" customHeight="1" x14ac:dyDescent="0.2">
      <c r="A22" s="427"/>
      <c r="B22" s="428" t="s">
        <v>23</v>
      </c>
      <c r="C22" s="443">
        <f>'CPCA-I-01-A (EDO RESULTADOS)'!C32</f>
        <v>384710.24</v>
      </c>
      <c r="D22" s="442">
        <f>'CPCA-I-01-A (EDO RESULTADOS)'!D32</f>
        <v>730444</v>
      </c>
    </row>
    <row r="23" spans="1:7" ht="11.25" customHeight="1" x14ac:dyDescent="0.2">
      <c r="A23" s="427"/>
      <c r="B23" s="428" t="s">
        <v>24</v>
      </c>
      <c r="C23" s="443">
        <f>'CPCA-I-01-A (EDO RESULTADOS)'!C33</f>
        <v>924774.12</v>
      </c>
      <c r="D23" s="442">
        <f>'CPCA-I-01-A (EDO RESULTADOS)'!D33</f>
        <v>979415</v>
      </c>
    </row>
    <row r="24" spans="1:7" ht="11.25" customHeight="1" x14ac:dyDescent="0.2">
      <c r="A24" s="427"/>
      <c r="B24" s="428" t="s">
        <v>25</v>
      </c>
      <c r="C24" s="443"/>
      <c r="D24" s="442"/>
    </row>
    <row r="25" spans="1:7" ht="11.25" hidden="1" customHeight="1" x14ac:dyDescent="0.2">
      <c r="A25" s="427"/>
      <c r="B25" s="428" t="s">
        <v>333</v>
      </c>
      <c r="C25" s="443"/>
      <c r="D25" s="442"/>
    </row>
    <row r="26" spans="1:7" ht="11.25" hidden="1" customHeight="1" x14ac:dyDescent="0.2">
      <c r="A26" s="427"/>
      <c r="B26" s="428" t="s">
        <v>334</v>
      </c>
      <c r="C26" s="443"/>
      <c r="D26" s="442"/>
    </row>
    <row r="27" spans="1:7" ht="11.25" hidden="1" customHeight="1" x14ac:dyDescent="0.2">
      <c r="A27" s="427"/>
      <c r="B27" s="428" t="s">
        <v>28</v>
      </c>
      <c r="C27" s="443"/>
      <c r="D27" s="442"/>
    </row>
    <row r="28" spans="1:7" ht="11.25" hidden="1" customHeight="1" x14ac:dyDescent="0.2">
      <c r="A28" s="427"/>
      <c r="B28" s="428" t="s">
        <v>29</v>
      </c>
      <c r="C28" s="443"/>
      <c r="D28" s="442"/>
    </row>
    <row r="29" spans="1:7" ht="11.25" hidden="1" customHeight="1" x14ac:dyDescent="0.2">
      <c r="A29" s="427"/>
      <c r="B29" s="428" t="s">
        <v>30</v>
      </c>
      <c r="C29" s="443"/>
      <c r="D29" s="442"/>
    </row>
    <row r="30" spans="1:7" ht="11.25" hidden="1" customHeight="1" x14ac:dyDescent="0.2">
      <c r="A30" s="427"/>
      <c r="B30" s="428" t="s">
        <v>31</v>
      </c>
      <c r="C30" s="443"/>
      <c r="D30" s="442"/>
    </row>
    <row r="31" spans="1:7" ht="11.25" hidden="1" customHeight="1" x14ac:dyDescent="0.2">
      <c r="A31" s="427"/>
      <c r="B31" s="428" t="s">
        <v>32</v>
      </c>
      <c r="C31" s="443"/>
      <c r="D31" s="442"/>
    </row>
    <row r="32" spans="1:7" ht="11.25" hidden="1" customHeight="1" x14ac:dyDescent="0.2">
      <c r="A32" s="427"/>
      <c r="B32" s="428" t="s">
        <v>33</v>
      </c>
      <c r="C32" s="443"/>
      <c r="D32" s="442"/>
    </row>
    <row r="33" spans="1:9" ht="11.25" hidden="1" customHeight="1" x14ac:dyDescent="0.2">
      <c r="A33" s="427"/>
      <c r="B33" s="428" t="s">
        <v>335</v>
      </c>
      <c r="C33" s="443"/>
      <c r="D33" s="442"/>
    </row>
    <row r="34" spans="1:9" ht="11.25" hidden="1" customHeight="1" x14ac:dyDescent="0.2">
      <c r="A34" s="427"/>
      <c r="B34" s="428" t="s">
        <v>36</v>
      </c>
      <c r="C34" s="443"/>
      <c r="D34" s="442"/>
    </row>
    <row r="35" spans="1:9" ht="11.25" customHeight="1" x14ac:dyDescent="0.2">
      <c r="A35" s="427"/>
      <c r="B35" s="428" t="s">
        <v>37</v>
      </c>
      <c r="C35" s="443"/>
      <c r="D35" s="442"/>
      <c r="I35" s="435"/>
    </row>
    <row r="36" spans="1:9" ht="11.25" customHeight="1" x14ac:dyDescent="0.2">
      <c r="A36" s="427"/>
      <c r="B36" s="428" t="s">
        <v>336</v>
      </c>
      <c r="D36" s="442"/>
    </row>
    <row r="37" spans="1:9" ht="12" customHeight="1" x14ac:dyDescent="0.2">
      <c r="A37" s="449" t="s">
        <v>337</v>
      </c>
      <c r="B37" s="450"/>
      <c r="C37" s="451">
        <f>C8-C20</f>
        <v>952597.22999999952</v>
      </c>
      <c r="D37" s="456">
        <f>D8-D20</f>
        <v>1703315</v>
      </c>
    </row>
    <row r="38" spans="1:9" ht="4.5" customHeight="1" x14ac:dyDescent="0.2">
      <c r="A38" s="438"/>
      <c r="B38" s="439"/>
      <c r="C38" s="445"/>
      <c r="D38" s="446"/>
    </row>
    <row r="39" spans="1:9" x14ac:dyDescent="0.2">
      <c r="A39" s="432" t="s">
        <v>338</v>
      </c>
      <c r="B39" s="433"/>
      <c r="C39" s="441"/>
      <c r="D39" s="442">
        <f>SUM(D41:D43)</f>
        <v>34800</v>
      </c>
    </row>
    <row r="40" spans="1:9" ht="10.5" customHeight="1" x14ac:dyDescent="0.2">
      <c r="A40" s="427"/>
      <c r="B40" s="433" t="s">
        <v>123</v>
      </c>
      <c r="C40" s="441">
        <f>SUM(C41:C43)</f>
        <v>0</v>
      </c>
      <c r="D40" s="442"/>
    </row>
    <row r="41" spans="1:9" ht="13.5" customHeight="1" x14ac:dyDescent="0.2">
      <c r="A41" s="427"/>
      <c r="B41" s="429" t="s">
        <v>82</v>
      </c>
      <c r="C41" s="443"/>
      <c r="D41" s="442"/>
    </row>
    <row r="42" spans="1:9" ht="10.5" customHeight="1" x14ac:dyDescent="0.2">
      <c r="A42" s="427"/>
      <c r="B42" s="429" t="s">
        <v>85</v>
      </c>
      <c r="D42" s="442">
        <v>34800</v>
      </c>
    </row>
    <row r="43" spans="1:9" ht="10.5" customHeight="1" x14ac:dyDescent="0.2">
      <c r="A43" s="427"/>
      <c r="B43" s="429" t="s">
        <v>339</v>
      </c>
      <c r="C43" s="443"/>
      <c r="D43" s="442"/>
    </row>
    <row r="44" spans="1:9" ht="10.5" customHeight="1" x14ac:dyDescent="0.2">
      <c r="A44" s="427"/>
      <c r="B44" s="433" t="s">
        <v>124</v>
      </c>
      <c r="C44" s="441">
        <f>SUM(C45:C47)</f>
        <v>96754.44</v>
      </c>
      <c r="D44" s="442">
        <f>SUM(D45:D47)</f>
        <v>286141</v>
      </c>
      <c r="H44" s="440"/>
    </row>
    <row r="45" spans="1:9" ht="10.5" customHeight="1" x14ac:dyDescent="0.2">
      <c r="A45" s="427"/>
      <c r="B45" s="429" t="s">
        <v>82</v>
      </c>
      <c r="C45" s="443"/>
      <c r="D45" s="442"/>
    </row>
    <row r="46" spans="1:9" ht="12.75" customHeight="1" x14ac:dyDescent="0.2">
      <c r="A46" s="427"/>
      <c r="B46" s="429" t="s">
        <v>85</v>
      </c>
      <c r="C46" s="443">
        <f>'CPCA-I-01-A (EDO RESULTADOS)'!C60</f>
        <v>96754.44</v>
      </c>
      <c r="D46" s="442">
        <v>286141</v>
      </c>
    </row>
    <row r="47" spans="1:9" ht="10.5" customHeight="1" x14ac:dyDescent="0.2">
      <c r="A47" s="427"/>
      <c r="B47" s="429" t="s">
        <v>340</v>
      </c>
      <c r="C47" s="443"/>
      <c r="D47" s="442"/>
    </row>
    <row r="48" spans="1:9" ht="12.75" customHeight="1" x14ac:dyDescent="0.2">
      <c r="A48" s="449" t="s">
        <v>341</v>
      </c>
      <c r="B48" s="450"/>
      <c r="C48" s="451">
        <f>C40-C44</f>
        <v>-96754.44</v>
      </c>
      <c r="D48" s="456">
        <f>D39-D44</f>
        <v>-251341</v>
      </c>
    </row>
    <row r="49" spans="1:10" ht="4.5" customHeight="1" x14ac:dyDescent="0.2">
      <c r="A49" s="438"/>
      <c r="B49" s="439"/>
      <c r="C49" s="445"/>
      <c r="D49" s="446"/>
    </row>
    <row r="50" spans="1:10" x14ac:dyDescent="0.2">
      <c r="A50" s="432" t="s">
        <v>342</v>
      </c>
      <c r="B50" s="433"/>
      <c r="C50" s="441"/>
      <c r="D50" s="442"/>
      <c r="H50" s="435"/>
    </row>
    <row r="51" spans="1:10" ht="14.25" customHeight="1" x14ac:dyDescent="0.2">
      <c r="A51" s="427"/>
      <c r="B51" s="433" t="s">
        <v>123</v>
      </c>
      <c r="C51" s="441">
        <f>SUM(C53:C55)</f>
        <v>951303</v>
      </c>
      <c r="D51" s="455">
        <f>SUM(D53:D55)</f>
        <v>97049</v>
      </c>
    </row>
    <row r="52" spans="1:10" ht="11.25" customHeight="1" x14ac:dyDescent="0.2">
      <c r="A52" s="427"/>
      <c r="B52" s="429" t="s">
        <v>196</v>
      </c>
      <c r="C52" s="443"/>
      <c r="D52" s="442"/>
      <c r="G52" s="8" t="s">
        <v>171</v>
      </c>
      <c r="H52" s="431"/>
    </row>
    <row r="53" spans="1:10" ht="11.25" customHeight="1" x14ac:dyDescent="0.2">
      <c r="A53" s="427"/>
      <c r="B53" s="429" t="s">
        <v>343</v>
      </c>
      <c r="C53" s="443"/>
      <c r="D53" s="442">
        <v>85986</v>
      </c>
      <c r="G53" s="8" t="s">
        <v>171</v>
      </c>
      <c r="H53" s="431"/>
    </row>
    <row r="54" spans="1:10" ht="11.25" customHeight="1" x14ac:dyDescent="0.2">
      <c r="A54" s="427"/>
      <c r="B54" s="429" t="s">
        <v>344</v>
      </c>
      <c r="C54" s="443">
        <v>0</v>
      </c>
      <c r="D54" s="442">
        <v>11063</v>
      </c>
      <c r="G54" s="8" t="s">
        <v>171</v>
      </c>
      <c r="H54" s="431"/>
      <c r="I54" s="431"/>
    </row>
    <row r="55" spans="1:10" ht="11.25" customHeight="1" x14ac:dyDescent="0.2">
      <c r="A55" s="427"/>
      <c r="B55" s="429" t="s">
        <v>345</v>
      </c>
      <c r="C55" s="443">
        <v>951303</v>
      </c>
      <c r="D55" s="442"/>
      <c r="E55" s="453"/>
      <c r="G55" s="8" t="s">
        <v>171</v>
      </c>
      <c r="H55" s="431"/>
    </row>
    <row r="56" spans="1:10" ht="11.25" customHeight="1" x14ac:dyDescent="0.2">
      <c r="A56" s="427"/>
      <c r="B56" s="433" t="s">
        <v>124</v>
      </c>
      <c r="C56" s="441">
        <f>SUM(C57:C60)</f>
        <v>91633</v>
      </c>
      <c r="D56" s="455">
        <f>SUM(D57:D60)</f>
        <v>1091894</v>
      </c>
      <c r="H56" s="431"/>
      <c r="I56" s="431"/>
    </row>
    <row r="57" spans="1:10" ht="11.25" customHeight="1" x14ac:dyDescent="0.2">
      <c r="A57" s="427"/>
      <c r="B57" s="429" t="s">
        <v>346</v>
      </c>
      <c r="C57" s="443"/>
      <c r="D57" s="442"/>
      <c r="H57" s="431"/>
      <c r="J57" s="431"/>
    </row>
    <row r="58" spans="1:10" ht="11.25" customHeight="1" x14ac:dyDescent="0.2">
      <c r="A58" s="427"/>
      <c r="B58" s="429" t="s">
        <v>343</v>
      </c>
      <c r="C58" s="443">
        <v>0</v>
      </c>
      <c r="D58" s="442"/>
      <c r="H58" s="431"/>
      <c r="J58" s="431"/>
    </row>
    <row r="59" spans="1:10" ht="11.25" customHeight="1" x14ac:dyDescent="0.2">
      <c r="A59" s="427"/>
      <c r="B59" s="429" t="s">
        <v>344</v>
      </c>
      <c r="C59" s="443">
        <v>0</v>
      </c>
      <c r="D59" s="442">
        <v>983757</v>
      </c>
      <c r="J59" s="431"/>
    </row>
    <row r="60" spans="1:10" ht="11.25" customHeight="1" x14ac:dyDescent="0.2">
      <c r="A60" s="427"/>
      <c r="B60" s="429" t="s">
        <v>347</v>
      </c>
      <c r="C60" s="443">
        <v>91633</v>
      </c>
      <c r="D60" s="442">
        <v>108137</v>
      </c>
      <c r="I60" s="431"/>
    </row>
    <row r="61" spans="1:10" ht="13.5" customHeight="1" x14ac:dyDescent="0.2">
      <c r="A61" s="449" t="s">
        <v>348</v>
      </c>
      <c r="B61" s="450"/>
      <c r="C61" s="451">
        <f>C51-C56</f>
        <v>859670</v>
      </c>
      <c r="D61" s="456">
        <f>D51-D56</f>
        <v>-994845</v>
      </c>
      <c r="I61" s="431"/>
    </row>
    <row r="62" spans="1:10" ht="3" customHeight="1" x14ac:dyDescent="0.2">
      <c r="A62" s="438"/>
      <c r="B62" s="439"/>
      <c r="C62" s="445"/>
      <c r="D62" s="446"/>
      <c r="I62" s="431"/>
    </row>
    <row r="63" spans="1:10" ht="11.25" customHeight="1" x14ac:dyDescent="0.2">
      <c r="A63" s="642" t="s">
        <v>349</v>
      </c>
      <c r="B63" s="643"/>
      <c r="C63" s="462">
        <f>C37+C48+C61</f>
        <v>1715512.7899999996</v>
      </c>
      <c r="D63" s="463">
        <f>D37+D48+D61</f>
        <v>457129</v>
      </c>
      <c r="E63" s="431"/>
      <c r="F63" s="431"/>
      <c r="I63" s="431"/>
    </row>
    <row r="64" spans="1:10" ht="3.75" customHeight="1" x14ac:dyDescent="0.2">
      <c r="A64" s="438"/>
      <c r="B64" s="439"/>
      <c r="C64" s="444"/>
      <c r="D64" s="463"/>
    </row>
    <row r="65" spans="1:9" x14ac:dyDescent="0.2">
      <c r="A65" s="436" t="s">
        <v>287</v>
      </c>
      <c r="B65" s="437"/>
      <c r="C65" s="444">
        <v>1706375</v>
      </c>
      <c r="D65" s="463">
        <v>1249246</v>
      </c>
      <c r="E65" s="453"/>
      <c r="I65" s="435"/>
    </row>
    <row r="66" spans="1:9" ht="15" customHeight="1" thickBot="1" x14ac:dyDescent="0.25">
      <c r="A66" s="640" t="s">
        <v>288</v>
      </c>
      <c r="B66" s="641"/>
      <c r="C66" s="461">
        <f>C63+C65</f>
        <v>3421887.7899999996</v>
      </c>
      <c r="D66" s="464">
        <f>D63+D65</f>
        <v>1706375</v>
      </c>
      <c r="E66" s="453"/>
      <c r="F66" s="431"/>
      <c r="G66" s="435"/>
      <c r="H66" s="435"/>
    </row>
    <row r="67" spans="1:9" x14ac:dyDescent="0.2">
      <c r="C67" s="457" t="s">
        <v>171</v>
      </c>
      <c r="D67" s="458"/>
      <c r="F67" s="435"/>
      <c r="H67" s="435"/>
    </row>
    <row r="68" spans="1:9" x14ac:dyDescent="0.2">
      <c r="C68" s="457"/>
      <c r="D68" s="458"/>
      <c r="F68" s="453"/>
    </row>
    <row r="69" spans="1:9" x14ac:dyDescent="0.2">
      <c r="C69" s="435"/>
      <c r="F69" s="453"/>
    </row>
  </sheetData>
  <mergeCells count="7">
    <mergeCell ref="A66:B66"/>
    <mergeCell ref="A63:B63"/>
    <mergeCell ref="A1:D1"/>
    <mergeCell ref="A3:D3"/>
    <mergeCell ref="A2:D2"/>
    <mergeCell ref="A4:D4"/>
    <mergeCell ref="A5:D5"/>
  </mergeCells>
  <pageMargins left="0.17" right="0.16" top="0.28000000000000003" bottom="0.32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I39"/>
  <sheetViews>
    <sheetView topLeftCell="A25" workbookViewId="0">
      <selection activeCell="D46" sqref="D46"/>
    </sheetView>
  </sheetViews>
  <sheetFormatPr baseColWidth="10" defaultColWidth="11.42578125" defaultRowHeight="15" x14ac:dyDescent="0.25"/>
  <cols>
    <col min="1" max="1" width="50.5703125" customWidth="1"/>
    <col min="2" max="2" width="14.140625" customWidth="1"/>
    <col min="3" max="3" width="13.140625" customWidth="1"/>
    <col min="4" max="4" width="13.140625" bestFit="1" customWidth="1"/>
    <col min="5" max="5" width="9.7109375" customWidth="1"/>
    <col min="6" max="6" width="14.5703125" customWidth="1"/>
  </cols>
  <sheetData>
    <row r="1" spans="1:6" s="1" customFormat="1" x14ac:dyDescent="0.25">
      <c r="A1" s="639" t="s">
        <v>170</v>
      </c>
      <c r="B1" s="639"/>
      <c r="C1" s="639"/>
      <c r="D1" s="639"/>
      <c r="E1" s="639"/>
      <c r="F1" s="639"/>
    </row>
    <row r="2" spans="1:6" s="93" customFormat="1" ht="15.75" x14ac:dyDescent="0.25">
      <c r="A2" s="637" t="s">
        <v>112</v>
      </c>
      <c r="B2" s="637"/>
      <c r="C2" s="637"/>
      <c r="D2" s="637"/>
      <c r="E2" s="637"/>
      <c r="F2" s="637"/>
    </row>
    <row r="3" spans="1:6" s="93" customFormat="1" ht="15.75" x14ac:dyDescent="0.25">
      <c r="A3" s="637" t="str">
        <f>'CPCA-I-01'!C3</f>
        <v>PROCURADURÍA AMBIENTAL DEL ESTADO DE SONORA</v>
      </c>
      <c r="B3" s="637"/>
      <c r="C3" s="637"/>
      <c r="D3" s="637"/>
      <c r="E3" s="637"/>
      <c r="F3" s="637"/>
    </row>
    <row r="4" spans="1:6" s="93" customFormat="1" ht="15.75" x14ac:dyDescent="0.25">
      <c r="A4" s="637" t="s">
        <v>856</v>
      </c>
      <c r="B4" s="637"/>
      <c r="C4" s="637"/>
      <c r="D4" s="637"/>
      <c r="E4" s="637"/>
      <c r="F4" s="637"/>
    </row>
    <row r="5" spans="1:6" s="92" customFormat="1" ht="15.75" thickBot="1" x14ac:dyDescent="0.3">
      <c r="A5" s="638" t="s">
        <v>121</v>
      </c>
      <c r="B5" s="638"/>
      <c r="C5" s="638"/>
      <c r="D5" s="638"/>
      <c r="E5" s="638"/>
      <c r="F5" s="638"/>
    </row>
    <row r="6" spans="1:6" s="9" customFormat="1" ht="72.75" thickBot="1" x14ac:dyDescent="0.25">
      <c r="A6" s="117" t="s">
        <v>113</v>
      </c>
      <c r="B6" s="118" t="s">
        <v>114</v>
      </c>
      <c r="C6" s="118" t="s">
        <v>115</v>
      </c>
      <c r="D6" s="118" t="s">
        <v>116</v>
      </c>
      <c r="E6" s="118" t="s">
        <v>117</v>
      </c>
      <c r="F6" s="118" t="s">
        <v>118</v>
      </c>
    </row>
    <row r="7" spans="1:6" s="121" customFormat="1" ht="16.5" customHeight="1" x14ac:dyDescent="0.25">
      <c r="A7" s="119"/>
      <c r="B7" s="120"/>
      <c r="C7" s="120"/>
      <c r="D7" s="120"/>
      <c r="E7" s="120"/>
      <c r="F7" s="120"/>
    </row>
    <row r="8" spans="1:6" s="123" customFormat="1" ht="16.5" customHeight="1" x14ac:dyDescent="0.25">
      <c r="A8" s="122" t="s">
        <v>105</v>
      </c>
      <c r="B8" s="608"/>
      <c r="C8" s="608"/>
      <c r="D8" s="608"/>
      <c r="E8" s="608"/>
      <c r="F8" s="608"/>
    </row>
    <row r="9" spans="1:6" s="123" customFormat="1" ht="16.5" customHeight="1" x14ac:dyDescent="0.25">
      <c r="A9" s="122"/>
      <c r="B9" s="608"/>
      <c r="C9" s="608"/>
      <c r="D9" s="608"/>
      <c r="E9" s="608"/>
      <c r="F9" s="608"/>
    </row>
    <row r="10" spans="1:6" s="123" customFormat="1" ht="16.5" customHeight="1" x14ac:dyDescent="0.25">
      <c r="A10" s="122" t="s">
        <v>119</v>
      </c>
      <c r="B10" s="608">
        <v>3887286.96</v>
      </c>
      <c r="C10" s="608">
        <v>1426324.51</v>
      </c>
      <c r="D10" s="608">
        <v>-498057.07</v>
      </c>
      <c r="E10" s="608"/>
      <c r="F10" s="608">
        <f>SUM(B10:E10)</f>
        <v>4815554.3999999994</v>
      </c>
    </row>
    <row r="11" spans="1:6" s="123" customFormat="1" ht="16.5" customHeight="1" x14ac:dyDescent="0.25">
      <c r="A11" s="124" t="s">
        <v>36</v>
      </c>
      <c r="B11" s="608"/>
      <c r="C11" s="608"/>
      <c r="D11" s="608"/>
      <c r="E11" s="608"/>
      <c r="F11" s="608"/>
    </row>
    <row r="12" spans="1:6" s="123" customFormat="1" ht="16.5" customHeight="1" x14ac:dyDescent="0.25">
      <c r="A12" s="124" t="s">
        <v>97</v>
      </c>
      <c r="B12" s="608"/>
      <c r="C12" s="608"/>
      <c r="D12" s="608"/>
      <c r="E12" s="608"/>
      <c r="F12" s="608"/>
    </row>
    <row r="13" spans="1:6" s="123" customFormat="1" ht="16.5" customHeight="1" x14ac:dyDescent="0.25">
      <c r="A13" s="124" t="s">
        <v>99</v>
      </c>
      <c r="B13" s="608"/>
      <c r="C13" s="608"/>
      <c r="D13" s="608"/>
      <c r="E13" s="608"/>
      <c r="F13" s="608"/>
    </row>
    <row r="14" spans="1:6" s="123" customFormat="1" ht="16.5" customHeight="1" x14ac:dyDescent="0.25">
      <c r="A14" s="122"/>
      <c r="B14" s="608"/>
      <c r="C14" s="608"/>
      <c r="D14" s="608"/>
      <c r="E14" s="608"/>
      <c r="F14" s="608"/>
    </row>
    <row r="15" spans="1:6" s="123" customFormat="1" ht="24" x14ac:dyDescent="0.25">
      <c r="A15" s="122" t="s">
        <v>120</v>
      </c>
      <c r="B15" s="608"/>
      <c r="C15" s="608"/>
      <c r="D15" s="608"/>
      <c r="E15" s="608"/>
      <c r="F15" s="608"/>
    </row>
    <row r="16" spans="1:6" s="123" customFormat="1" ht="16.5" customHeight="1" x14ac:dyDescent="0.25">
      <c r="A16" s="124" t="s">
        <v>54</v>
      </c>
      <c r="B16" s="608"/>
      <c r="C16" s="608"/>
      <c r="D16" s="608">
        <v>1417174.06</v>
      </c>
      <c r="E16" s="608"/>
      <c r="F16" s="608">
        <f>SUM(B16:E16)</f>
        <v>1417174.06</v>
      </c>
    </row>
    <row r="17" spans="1:9" s="123" customFormat="1" ht="16.5" customHeight="1" x14ac:dyDescent="0.25">
      <c r="A17" s="124" t="s">
        <v>859</v>
      </c>
      <c r="B17" s="608"/>
      <c r="C17" s="608">
        <v>-498057.07</v>
      </c>
      <c r="D17" s="608">
        <v>498057.07</v>
      </c>
      <c r="E17" s="608"/>
      <c r="F17" s="608">
        <f>SUM(B17:E17)</f>
        <v>0</v>
      </c>
    </row>
    <row r="18" spans="1:9" s="123" customFormat="1" ht="16.5" customHeight="1" x14ac:dyDescent="0.25">
      <c r="A18" s="124" t="s">
        <v>860</v>
      </c>
      <c r="B18" s="608"/>
      <c r="C18" s="608">
        <v>-861031.29</v>
      </c>
      <c r="D18" s="608"/>
      <c r="E18" s="608"/>
      <c r="F18" s="608">
        <f>SUM(B18:E18)</f>
        <v>-861031.29</v>
      </c>
    </row>
    <row r="19" spans="1:9" s="123" customFormat="1" ht="16.5" customHeight="1" x14ac:dyDescent="0.25">
      <c r="A19" s="124" t="s">
        <v>102</v>
      </c>
      <c r="B19" s="609"/>
      <c r="C19" s="609"/>
      <c r="D19" s="609"/>
      <c r="E19" s="609"/>
      <c r="F19" s="609"/>
    </row>
    <row r="20" spans="1:9" s="123" customFormat="1" ht="16.5" customHeight="1" x14ac:dyDescent="0.25">
      <c r="A20" s="124" t="s">
        <v>103</v>
      </c>
      <c r="B20" s="608"/>
      <c r="C20" s="608"/>
      <c r="D20" s="608"/>
      <c r="E20" s="608"/>
      <c r="F20" s="608"/>
    </row>
    <row r="21" spans="1:9" s="123" customFormat="1" ht="16.5" customHeight="1" x14ac:dyDescent="0.25">
      <c r="A21" s="124" t="s">
        <v>104</v>
      </c>
      <c r="B21" s="608"/>
      <c r="C21" s="608"/>
      <c r="D21" s="608"/>
      <c r="E21" s="608"/>
      <c r="F21" s="608"/>
    </row>
    <row r="22" spans="1:9" s="123" customFormat="1" ht="16.5" customHeight="1" x14ac:dyDescent="0.25">
      <c r="A22" s="124" t="s">
        <v>858</v>
      </c>
      <c r="B22" s="608">
        <v>251341.14</v>
      </c>
      <c r="C22" s="608"/>
      <c r="D22" s="608"/>
      <c r="E22" s="608"/>
      <c r="F22" s="608">
        <f>SUM(B22:E22)</f>
        <v>251341.14</v>
      </c>
    </row>
    <row r="23" spans="1:9" s="123" customFormat="1" ht="16.5" customHeight="1" x14ac:dyDescent="0.25">
      <c r="A23" s="122" t="s">
        <v>857</v>
      </c>
      <c r="B23" s="608">
        <f>+B10+B22</f>
        <v>4138628.1</v>
      </c>
      <c r="C23" s="608">
        <f>+C10+C17+C18</f>
        <v>67236.149999999907</v>
      </c>
      <c r="D23" s="608">
        <f>+D10+D16+D17</f>
        <v>1417174.06</v>
      </c>
      <c r="E23" s="608"/>
      <c r="F23" s="608">
        <f>SUM(B23:E23)</f>
        <v>5623038.3100000005</v>
      </c>
    </row>
    <row r="24" spans="1:9" s="123" customFormat="1" ht="16.5" customHeight="1" x14ac:dyDescent="0.25">
      <c r="A24" s="122"/>
      <c r="B24" s="608"/>
      <c r="C24" s="608"/>
      <c r="D24" s="608"/>
      <c r="E24" s="608"/>
      <c r="F24" s="608"/>
    </row>
    <row r="25" spans="1:9" s="123" customFormat="1" ht="24" x14ac:dyDescent="0.25">
      <c r="A25" s="122" t="s">
        <v>861</v>
      </c>
      <c r="B25" s="608"/>
      <c r="C25" s="608"/>
      <c r="D25" s="608"/>
      <c r="E25" s="608"/>
      <c r="F25" s="608"/>
    </row>
    <row r="26" spans="1:9" s="123" customFormat="1" ht="16.5" customHeight="1" x14ac:dyDescent="0.25">
      <c r="A26" s="124" t="s">
        <v>36</v>
      </c>
      <c r="B26" s="608"/>
      <c r="C26" s="608"/>
      <c r="D26" s="608"/>
      <c r="E26" s="608"/>
      <c r="F26" s="608"/>
    </row>
    <row r="27" spans="1:9" s="123" customFormat="1" ht="16.5" customHeight="1" x14ac:dyDescent="0.25">
      <c r="A27" s="124" t="s">
        <v>97</v>
      </c>
      <c r="B27" s="608"/>
      <c r="C27" s="608"/>
      <c r="D27" s="608"/>
      <c r="E27" s="608"/>
      <c r="F27" s="608"/>
      <c r="I27" s="123" t="s">
        <v>171</v>
      </c>
    </row>
    <row r="28" spans="1:9" s="123" customFormat="1" ht="16.5" customHeight="1" x14ac:dyDescent="0.25">
      <c r="A28" s="124" t="s">
        <v>99</v>
      </c>
      <c r="B28" s="608"/>
      <c r="C28" s="608"/>
      <c r="D28" s="608"/>
      <c r="E28" s="608"/>
      <c r="F28" s="608"/>
      <c r="I28" s="123" t="s">
        <v>171</v>
      </c>
    </row>
    <row r="29" spans="1:9" s="123" customFormat="1" ht="16.5" customHeight="1" x14ac:dyDescent="0.25">
      <c r="A29" s="122"/>
      <c r="B29" s="608"/>
      <c r="C29" s="608"/>
      <c r="D29" s="608"/>
      <c r="E29" s="608"/>
      <c r="F29" s="608"/>
      <c r="I29" s="123" t="s">
        <v>171</v>
      </c>
    </row>
    <row r="30" spans="1:9" s="123" customFormat="1" ht="24" x14ac:dyDescent="0.25">
      <c r="A30" s="122" t="s">
        <v>120</v>
      </c>
      <c r="B30" s="608"/>
      <c r="C30" s="608"/>
      <c r="D30" s="608"/>
      <c r="E30" s="608"/>
      <c r="F30" s="608"/>
    </row>
    <row r="31" spans="1:9" s="123" customFormat="1" ht="16.5" customHeight="1" x14ac:dyDescent="0.25">
      <c r="A31" s="124" t="s">
        <v>54</v>
      </c>
      <c r="B31" s="608"/>
      <c r="C31" s="608"/>
      <c r="D31" s="608">
        <v>855842.79</v>
      </c>
      <c r="E31" s="608"/>
      <c r="F31" s="608">
        <f>+D31</f>
        <v>855842.79</v>
      </c>
    </row>
    <row r="32" spans="1:9" s="123" customFormat="1" ht="16.5" customHeight="1" x14ac:dyDescent="0.25">
      <c r="A32" s="124" t="s">
        <v>863</v>
      </c>
      <c r="B32" s="608"/>
      <c r="C32" s="608">
        <v>1417174.06</v>
      </c>
      <c r="D32" s="608">
        <v>-1417174.06</v>
      </c>
      <c r="E32" s="608"/>
      <c r="F32" s="608">
        <f>SUM(C32:E32)</f>
        <v>0</v>
      </c>
      <c r="I32" s="123" t="s">
        <v>171</v>
      </c>
    </row>
    <row r="33" spans="1:6" s="123" customFormat="1" ht="16.5" customHeight="1" x14ac:dyDescent="0.25">
      <c r="A33" s="124" t="s">
        <v>858</v>
      </c>
      <c r="B33" s="608">
        <v>96754.44</v>
      </c>
      <c r="C33" s="608"/>
      <c r="D33" s="608"/>
      <c r="E33" s="608"/>
      <c r="F33" s="608">
        <f>SUM(B33:E33)</f>
        <v>96754.44</v>
      </c>
    </row>
    <row r="34" spans="1:6" s="123" customFormat="1" ht="16.5" customHeight="1" x14ac:dyDescent="0.25">
      <c r="A34" s="124" t="s">
        <v>864</v>
      </c>
      <c r="B34" s="609"/>
      <c r="C34" s="608">
        <v>-64984.73</v>
      </c>
      <c r="D34" s="609"/>
      <c r="E34" s="609"/>
      <c r="F34" s="609"/>
    </row>
    <row r="35" spans="1:6" s="123" customFormat="1" ht="16.5" customHeight="1" x14ac:dyDescent="0.25">
      <c r="A35" s="124" t="s">
        <v>103</v>
      </c>
      <c r="B35" s="608"/>
      <c r="C35" s="608"/>
      <c r="D35" s="608"/>
      <c r="E35" s="608"/>
      <c r="F35" s="608"/>
    </row>
    <row r="36" spans="1:6" s="123" customFormat="1" ht="16.5" customHeight="1" x14ac:dyDescent="0.25">
      <c r="A36" s="124" t="s">
        <v>104</v>
      </c>
      <c r="B36" s="608"/>
      <c r="C36" s="608"/>
      <c r="D36" s="608"/>
      <c r="E36" s="608"/>
      <c r="F36" s="608"/>
    </row>
    <row r="37" spans="1:6" s="123" customFormat="1" ht="16.5" customHeight="1" x14ac:dyDescent="0.25">
      <c r="A37" s="122"/>
      <c r="B37" s="609"/>
      <c r="C37" s="609"/>
      <c r="D37" s="609"/>
      <c r="E37" s="609"/>
      <c r="F37" s="609"/>
    </row>
    <row r="38" spans="1:6" s="123" customFormat="1" ht="16.5" customHeight="1" x14ac:dyDescent="0.25">
      <c r="A38" s="122" t="s">
        <v>862</v>
      </c>
      <c r="B38" s="609">
        <f>+B23+B33</f>
        <v>4235382.54</v>
      </c>
      <c r="C38" s="609">
        <f>+C23+C32+C34</f>
        <v>1419425.48</v>
      </c>
      <c r="D38" s="609">
        <f>+D23+D31+D32</f>
        <v>855842.79</v>
      </c>
      <c r="E38" s="609"/>
      <c r="F38" s="608">
        <f>SUM(B38:E38)</f>
        <v>6510650.8099999996</v>
      </c>
    </row>
    <row r="39" spans="1:6" s="121" customFormat="1" ht="16.5" customHeight="1" thickBot="1" x14ac:dyDescent="0.3">
      <c r="A39" s="125"/>
      <c r="B39" s="610" t="s">
        <v>171</v>
      </c>
      <c r="C39" s="610" t="s">
        <v>171</v>
      </c>
      <c r="D39" s="610" t="s">
        <v>171</v>
      </c>
      <c r="E39" s="610"/>
      <c r="F39" s="610" t="s">
        <v>171</v>
      </c>
    </row>
  </sheetData>
  <mergeCells count="5">
    <mergeCell ref="A4:F4"/>
    <mergeCell ref="A2:F2"/>
    <mergeCell ref="A3:F3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6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A1:C67"/>
  <sheetViews>
    <sheetView workbookViewId="0">
      <selection activeCell="C68" sqref="C68"/>
    </sheetView>
  </sheetViews>
  <sheetFormatPr baseColWidth="10" defaultColWidth="11.42578125" defaultRowHeight="15" x14ac:dyDescent="0.25"/>
  <cols>
    <col min="1" max="1" width="80.85546875" style="127" bestFit="1" customWidth="1"/>
    <col min="2" max="3" width="17" style="127" customWidth="1"/>
    <col min="4" max="16384" width="11.42578125" style="127"/>
  </cols>
  <sheetData>
    <row r="1" spans="1:3" s="128" customFormat="1" x14ac:dyDescent="0.25">
      <c r="A1" s="639" t="s">
        <v>170</v>
      </c>
      <c r="B1" s="639"/>
      <c r="C1" s="639"/>
    </row>
    <row r="2" spans="1:3" s="93" customFormat="1" ht="15.75" x14ac:dyDescent="0.25">
      <c r="A2" s="637" t="s">
        <v>122</v>
      </c>
      <c r="B2" s="637"/>
      <c r="C2" s="637"/>
    </row>
    <row r="3" spans="1:3" s="93" customFormat="1" ht="15.75" x14ac:dyDescent="0.25">
      <c r="A3" s="637" t="str">
        <f>'CPCA-I-01'!C3</f>
        <v>PROCURADURÍA AMBIENTAL DEL ESTADO DE SONORA</v>
      </c>
      <c r="B3" s="637"/>
      <c r="C3" s="637"/>
    </row>
    <row r="4" spans="1:3" s="93" customFormat="1" ht="15.75" x14ac:dyDescent="0.25">
      <c r="A4" s="637" t="s">
        <v>856</v>
      </c>
      <c r="B4" s="637"/>
      <c r="C4" s="637"/>
    </row>
    <row r="5" spans="1:3" s="92" customFormat="1" ht="15.75" thickBot="1" x14ac:dyDescent="0.3">
      <c r="A5" s="644" t="s">
        <v>121</v>
      </c>
      <c r="B5" s="644"/>
      <c r="C5" s="644"/>
    </row>
    <row r="6" spans="1:3" s="130" customFormat="1" x14ac:dyDescent="0.2">
      <c r="A6" s="150"/>
      <c r="B6" s="151" t="s">
        <v>123</v>
      </c>
      <c r="C6" s="152" t="s">
        <v>124</v>
      </c>
    </row>
    <row r="7" spans="1:3" s="130" customFormat="1" ht="16.5" x14ac:dyDescent="0.2">
      <c r="A7" s="131" t="s">
        <v>125</v>
      </c>
      <c r="B7" s="145" t="s">
        <v>552</v>
      </c>
      <c r="C7" s="132"/>
    </row>
    <row r="8" spans="1:3" s="130" customFormat="1" x14ac:dyDescent="0.2">
      <c r="A8" s="133" t="s">
        <v>58</v>
      </c>
      <c r="B8" s="146" t="s">
        <v>126</v>
      </c>
      <c r="C8" s="132" t="s">
        <v>127</v>
      </c>
    </row>
    <row r="9" spans="1:3" s="130" customFormat="1" ht="14.25" x14ac:dyDescent="0.2">
      <c r="A9" s="135" t="s">
        <v>60</v>
      </c>
      <c r="B9" s="612">
        <v>1715513.23</v>
      </c>
      <c r="C9" s="613">
        <v>0</v>
      </c>
    </row>
    <row r="10" spans="1:3" s="130" customFormat="1" ht="14.25" x14ac:dyDescent="0.2">
      <c r="A10" s="135" t="s">
        <v>62</v>
      </c>
      <c r="B10" s="612">
        <v>26647.42</v>
      </c>
      <c r="C10" s="613">
        <v>0</v>
      </c>
    </row>
    <row r="11" spans="1:3" s="130" customFormat="1" x14ac:dyDescent="0.2">
      <c r="A11" s="135" t="s">
        <v>64</v>
      </c>
      <c r="B11" s="614"/>
      <c r="C11" s="615"/>
    </row>
    <row r="12" spans="1:3" s="130" customFormat="1" x14ac:dyDescent="0.2">
      <c r="A12" s="135" t="s">
        <v>128</v>
      </c>
      <c r="B12" s="614"/>
      <c r="C12" s="615"/>
    </row>
    <row r="13" spans="1:3" s="130" customFormat="1" x14ac:dyDescent="0.2">
      <c r="A13" s="135" t="s">
        <v>68</v>
      </c>
      <c r="B13" s="614"/>
      <c r="C13" s="615"/>
    </row>
    <row r="14" spans="1:3" s="130" customFormat="1" x14ac:dyDescent="0.2">
      <c r="A14" s="135" t="s">
        <v>70</v>
      </c>
      <c r="B14" s="614"/>
      <c r="C14" s="615"/>
    </row>
    <row r="15" spans="1:3" s="130" customFormat="1" x14ac:dyDescent="0.2">
      <c r="A15" s="135" t="s">
        <v>72</v>
      </c>
      <c r="B15" s="614"/>
      <c r="C15" s="615"/>
    </row>
    <row r="16" spans="1:3" s="130" customFormat="1" ht="5.25" customHeight="1" x14ac:dyDescent="0.2">
      <c r="A16" s="131"/>
      <c r="B16" s="614"/>
      <c r="C16" s="615"/>
    </row>
    <row r="17" spans="1:3" s="130" customFormat="1" ht="14.25" x14ac:dyDescent="0.2">
      <c r="A17" s="133" t="s">
        <v>75</v>
      </c>
      <c r="B17" s="616"/>
      <c r="C17" s="617"/>
    </row>
    <row r="18" spans="1:3" s="130" customFormat="1" x14ac:dyDescent="0.2">
      <c r="A18" s="135" t="s">
        <v>77</v>
      </c>
      <c r="B18" s="614"/>
      <c r="C18" s="615"/>
    </row>
    <row r="19" spans="1:3" s="130" customFormat="1" x14ac:dyDescent="0.2">
      <c r="A19" s="135" t="s">
        <v>79</v>
      </c>
      <c r="B19" s="614"/>
      <c r="C19" s="615"/>
    </row>
    <row r="20" spans="1:3" s="130" customFormat="1" x14ac:dyDescent="0.2">
      <c r="A20" s="135" t="s">
        <v>82</v>
      </c>
      <c r="B20" s="614"/>
      <c r="C20" s="615"/>
    </row>
    <row r="21" spans="1:3" s="130" customFormat="1" ht="14.25" x14ac:dyDescent="0.2">
      <c r="A21" s="135" t="s">
        <v>85</v>
      </c>
      <c r="B21" s="612">
        <v>96754.44</v>
      </c>
      <c r="C21" s="613" t="s">
        <v>171</v>
      </c>
    </row>
    <row r="22" spans="1:3" s="130" customFormat="1" x14ac:dyDescent="0.2">
      <c r="A22" s="135" t="s">
        <v>86</v>
      </c>
      <c r="B22" s="614"/>
      <c r="C22" s="615"/>
    </row>
    <row r="23" spans="1:3" s="130" customFormat="1" x14ac:dyDescent="0.2">
      <c r="A23" s="135" t="s">
        <v>88</v>
      </c>
      <c r="B23" s="614"/>
      <c r="C23" s="615"/>
    </row>
    <row r="24" spans="1:3" s="130" customFormat="1" x14ac:dyDescent="0.2">
      <c r="A24" s="135" t="s">
        <v>89</v>
      </c>
      <c r="B24" s="614"/>
      <c r="C24" s="615"/>
    </row>
    <row r="25" spans="1:3" s="130" customFormat="1" x14ac:dyDescent="0.2">
      <c r="A25" s="135" t="s">
        <v>91</v>
      </c>
      <c r="B25" s="614"/>
      <c r="C25" s="615"/>
    </row>
    <row r="26" spans="1:3" s="130" customFormat="1" x14ac:dyDescent="0.2">
      <c r="A26" s="135" t="s">
        <v>93</v>
      </c>
      <c r="B26" s="614"/>
      <c r="C26" s="615"/>
    </row>
    <row r="27" spans="1:3" s="130" customFormat="1" ht="6.75" customHeight="1" x14ac:dyDescent="0.2">
      <c r="A27" s="137"/>
      <c r="B27" s="614"/>
      <c r="C27" s="615"/>
    </row>
    <row r="28" spans="1:3" s="130" customFormat="1" ht="16.5" x14ac:dyDescent="0.2">
      <c r="A28" s="131" t="s">
        <v>129</v>
      </c>
      <c r="B28" s="145" t="s">
        <v>552</v>
      </c>
      <c r="C28" s="136"/>
    </row>
    <row r="29" spans="1:3" s="130" customFormat="1" x14ac:dyDescent="0.2">
      <c r="A29" s="133" t="s">
        <v>59</v>
      </c>
      <c r="B29" s="146" t="s">
        <v>127</v>
      </c>
      <c r="C29" s="132" t="s">
        <v>126</v>
      </c>
    </row>
    <row r="30" spans="1:3" s="130" customFormat="1" ht="14.25" x14ac:dyDescent="0.2">
      <c r="A30" s="135" t="s">
        <v>61</v>
      </c>
    </row>
    <row r="31" spans="1:3" s="130" customFormat="1" x14ac:dyDescent="0.2">
      <c r="A31" s="135" t="s">
        <v>63</v>
      </c>
      <c r="B31" s="466" t="s">
        <v>171</v>
      </c>
      <c r="C31" s="465" t="s">
        <v>171</v>
      </c>
    </row>
    <row r="32" spans="1:3" s="130" customFormat="1" x14ac:dyDescent="0.2">
      <c r="A32" s="135" t="s">
        <v>65</v>
      </c>
      <c r="B32" s="146"/>
      <c r="C32" s="132"/>
    </row>
    <row r="33" spans="1:3" s="130" customFormat="1" x14ac:dyDescent="0.2">
      <c r="A33" s="135" t="s">
        <v>67</v>
      </c>
      <c r="B33" s="614"/>
      <c r="C33" s="615"/>
    </row>
    <row r="34" spans="1:3" s="130" customFormat="1" x14ac:dyDescent="0.2">
      <c r="A34" s="135" t="s">
        <v>69</v>
      </c>
      <c r="B34" s="614"/>
      <c r="C34" s="615"/>
    </row>
    <row r="35" spans="1:3" s="130" customFormat="1" x14ac:dyDescent="0.2">
      <c r="A35" s="135" t="s">
        <v>71</v>
      </c>
      <c r="B35" s="614"/>
      <c r="C35" s="615"/>
    </row>
    <row r="36" spans="1:3" s="130" customFormat="1" x14ac:dyDescent="0.2">
      <c r="A36" s="135" t="s">
        <v>73</v>
      </c>
      <c r="B36" s="614"/>
      <c r="C36" s="615"/>
    </row>
    <row r="37" spans="1:3" s="130" customFormat="1" ht="14.25" x14ac:dyDescent="0.2">
      <c r="A37" s="135" t="s">
        <v>74</v>
      </c>
      <c r="B37" s="612" t="s">
        <v>171</v>
      </c>
      <c r="C37" s="618">
        <v>951302.65</v>
      </c>
    </row>
    <row r="38" spans="1:3" s="130" customFormat="1" ht="6" customHeight="1" x14ac:dyDescent="0.2">
      <c r="A38" s="131"/>
      <c r="B38" s="614"/>
      <c r="C38" s="615"/>
    </row>
    <row r="39" spans="1:3" s="130" customFormat="1" ht="14.25" x14ac:dyDescent="0.2">
      <c r="A39" s="133" t="s">
        <v>76</v>
      </c>
      <c r="B39" s="616"/>
      <c r="C39" s="617"/>
    </row>
    <row r="40" spans="1:3" s="130" customFormat="1" x14ac:dyDescent="0.2">
      <c r="A40" s="135" t="s">
        <v>78</v>
      </c>
      <c r="B40" s="614"/>
      <c r="C40" s="615"/>
    </row>
    <row r="41" spans="1:3" s="130" customFormat="1" x14ac:dyDescent="0.2">
      <c r="A41" s="135" t="s">
        <v>80</v>
      </c>
      <c r="B41" s="614"/>
      <c r="C41" s="615"/>
    </row>
    <row r="42" spans="1:3" s="130" customFormat="1" x14ac:dyDescent="0.2">
      <c r="A42" s="135" t="s">
        <v>81</v>
      </c>
      <c r="B42" s="614"/>
      <c r="C42" s="615"/>
    </row>
    <row r="43" spans="1:3" s="130" customFormat="1" x14ac:dyDescent="0.2">
      <c r="A43" s="135" t="s">
        <v>83</v>
      </c>
      <c r="B43" s="614"/>
      <c r="C43" s="615"/>
    </row>
    <row r="44" spans="1:3" s="130" customFormat="1" x14ac:dyDescent="0.2">
      <c r="A44" s="135" t="s">
        <v>84</v>
      </c>
      <c r="B44" s="614"/>
      <c r="C44" s="615"/>
    </row>
    <row r="45" spans="1:3" s="130" customFormat="1" x14ac:dyDescent="0.2">
      <c r="A45" s="135" t="s">
        <v>87</v>
      </c>
      <c r="B45" s="146"/>
      <c r="C45" s="132"/>
    </row>
    <row r="46" spans="1:3" s="130" customFormat="1" x14ac:dyDescent="0.2">
      <c r="A46" s="135"/>
      <c r="B46" s="146"/>
      <c r="C46" s="132"/>
    </row>
    <row r="47" spans="1:3" s="130" customFormat="1" ht="16.5" x14ac:dyDescent="0.2">
      <c r="A47" s="131" t="s">
        <v>130</v>
      </c>
      <c r="B47" s="145" t="s">
        <v>552</v>
      </c>
      <c r="C47" s="132"/>
    </row>
    <row r="48" spans="1:3" s="130" customFormat="1" ht="14.25" x14ac:dyDescent="0.2">
      <c r="A48" s="133" t="s">
        <v>95</v>
      </c>
      <c r="B48" s="147" t="s">
        <v>127</v>
      </c>
      <c r="C48" s="136" t="s">
        <v>126</v>
      </c>
    </row>
    <row r="49" spans="1:3" s="130" customFormat="1" ht="14.25" x14ac:dyDescent="0.2">
      <c r="A49" s="135" t="s">
        <v>36</v>
      </c>
      <c r="B49" s="148" t="s">
        <v>171</v>
      </c>
      <c r="C49" s="138">
        <v>96753.38</v>
      </c>
    </row>
    <row r="50" spans="1:3" s="130" customFormat="1" ht="14.25" x14ac:dyDescent="0.2">
      <c r="A50" s="135" t="s">
        <v>97</v>
      </c>
      <c r="B50" s="148"/>
      <c r="C50" s="138"/>
    </row>
    <row r="51" spans="1:3" s="130" customFormat="1" x14ac:dyDescent="0.2">
      <c r="A51" s="135" t="s">
        <v>99</v>
      </c>
      <c r="B51" s="144"/>
      <c r="C51" s="129"/>
    </row>
    <row r="52" spans="1:3" s="130" customFormat="1" ht="6" customHeight="1" x14ac:dyDescent="0.2">
      <c r="A52" s="133"/>
      <c r="B52" s="616"/>
      <c r="C52" s="617"/>
    </row>
    <row r="53" spans="1:3" s="130" customFormat="1" ht="15.75" customHeight="1" x14ac:dyDescent="0.2">
      <c r="A53" s="133" t="s">
        <v>100</v>
      </c>
      <c r="B53" s="616"/>
      <c r="C53" s="617"/>
    </row>
    <row r="54" spans="1:3" s="130" customFormat="1" ht="14.25" x14ac:dyDescent="0.2">
      <c r="A54" s="135" t="s">
        <v>101</v>
      </c>
      <c r="B54" s="619" t="s">
        <v>171</v>
      </c>
      <c r="C54" s="620">
        <v>855842.79</v>
      </c>
    </row>
    <row r="55" spans="1:3" s="130" customFormat="1" ht="14.25" x14ac:dyDescent="0.2">
      <c r="A55" s="135" t="s">
        <v>102</v>
      </c>
      <c r="B55" s="621"/>
      <c r="C55" s="620" t="s">
        <v>171</v>
      </c>
    </row>
    <row r="56" spans="1:3" s="130" customFormat="1" ht="14.25" x14ac:dyDescent="0.2">
      <c r="A56" s="135" t="s">
        <v>103</v>
      </c>
      <c r="B56" s="622"/>
      <c r="C56" s="623"/>
    </row>
    <row r="57" spans="1:3" s="130" customFormat="1" x14ac:dyDescent="0.2">
      <c r="A57" s="135" t="s">
        <v>104</v>
      </c>
      <c r="B57" s="624"/>
      <c r="C57" s="625"/>
    </row>
    <row r="58" spans="1:3" s="130" customFormat="1" ht="14.25" x14ac:dyDescent="0.2">
      <c r="A58" s="135" t="s">
        <v>105</v>
      </c>
      <c r="B58" s="626">
        <v>64983.73</v>
      </c>
      <c r="C58" s="627" t="s">
        <v>171</v>
      </c>
    </row>
    <row r="59" spans="1:3" s="130" customFormat="1" ht="7.5" customHeight="1" x14ac:dyDescent="0.2">
      <c r="A59" s="133"/>
      <c r="B59" s="628"/>
      <c r="C59" s="629"/>
    </row>
    <row r="60" spans="1:3" s="130" customFormat="1" ht="14.25" x14ac:dyDescent="0.2">
      <c r="A60" s="133" t="s">
        <v>131</v>
      </c>
      <c r="B60" s="134"/>
      <c r="C60" s="140"/>
    </row>
    <row r="61" spans="1:3" s="130" customFormat="1" ht="14.25" x14ac:dyDescent="0.2">
      <c r="A61" s="135" t="s">
        <v>107</v>
      </c>
      <c r="B61" s="149"/>
      <c r="C61" s="139"/>
    </row>
    <row r="62" spans="1:3" s="130" customFormat="1" thickBot="1" x14ac:dyDescent="0.25">
      <c r="A62" s="141" t="s">
        <v>108</v>
      </c>
      <c r="B62" s="142"/>
      <c r="C62" s="143"/>
    </row>
    <row r="64" spans="1:3" x14ac:dyDescent="0.25">
      <c r="C64" s="630"/>
    </row>
    <row r="67" spans="2:2" x14ac:dyDescent="0.25">
      <c r="B67" s="611"/>
    </row>
  </sheetData>
  <autoFilter ref="A1:C73"/>
  <mergeCells count="5">
    <mergeCell ref="A5:C5"/>
    <mergeCell ref="A1:C1"/>
    <mergeCell ref="A3:C3"/>
    <mergeCell ref="A2:C2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I22"/>
  <sheetViews>
    <sheetView workbookViewId="0">
      <selection activeCell="A8" sqref="A8:I11"/>
    </sheetView>
  </sheetViews>
  <sheetFormatPr baseColWidth="10" defaultColWidth="11.42578125" defaultRowHeight="15" x14ac:dyDescent="0.25"/>
  <cols>
    <col min="1" max="1" width="18.85546875" customWidth="1"/>
    <col min="9" max="9" width="14.28515625" customWidth="1"/>
  </cols>
  <sheetData>
    <row r="1" spans="1:9" x14ac:dyDescent="0.25">
      <c r="A1" s="639" t="s">
        <v>170</v>
      </c>
      <c r="B1" s="639"/>
      <c r="C1" s="639"/>
      <c r="D1" s="639"/>
      <c r="E1" s="639"/>
      <c r="F1" s="639"/>
      <c r="G1" s="639"/>
      <c r="H1" s="639"/>
      <c r="I1" s="639"/>
    </row>
    <row r="2" spans="1:9" x14ac:dyDescent="0.25">
      <c r="A2" s="637" t="s">
        <v>194</v>
      </c>
      <c r="B2" s="637"/>
      <c r="C2" s="637"/>
      <c r="D2" s="637"/>
      <c r="E2" s="637"/>
      <c r="F2" s="637"/>
      <c r="G2" s="637"/>
      <c r="H2" s="637"/>
      <c r="I2" s="637"/>
    </row>
    <row r="3" spans="1:9" x14ac:dyDescent="0.25">
      <c r="A3" s="637" t="str">
        <f>'CPCA-I-01'!C3</f>
        <v>PROCURADURÍA AMBIENTAL DEL ESTADO DE SONORA</v>
      </c>
      <c r="B3" s="637"/>
      <c r="C3" s="637"/>
      <c r="D3" s="637"/>
      <c r="E3" s="637"/>
      <c r="F3" s="637"/>
      <c r="G3" s="637"/>
      <c r="H3" s="637"/>
      <c r="I3" s="637"/>
    </row>
    <row r="4" spans="1:9" x14ac:dyDescent="0.25">
      <c r="A4" s="637" t="s">
        <v>856</v>
      </c>
      <c r="B4" s="637"/>
      <c r="C4" s="637"/>
      <c r="D4" s="637"/>
      <c r="E4" s="637"/>
      <c r="F4" s="637"/>
      <c r="G4" s="637"/>
      <c r="H4" s="637"/>
      <c r="I4" s="637"/>
    </row>
    <row r="5" spans="1:9" ht="18" customHeight="1" thickBot="1" x14ac:dyDescent="0.3">
      <c r="A5" s="644" t="s">
        <v>121</v>
      </c>
      <c r="B5" s="644"/>
      <c r="C5" s="644"/>
      <c r="D5" s="644"/>
      <c r="E5" s="644"/>
      <c r="F5" s="644"/>
      <c r="G5" s="644"/>
      <c r="H5" s="644"/>
      <c r="I5" s="644"/>
    </row>
    <row r="6" spans="1:9" x14ac:dyDescent="0.25">
      <c r="A6" s="300"/>
      <c r="B6" s="291"/>
      <c r="C6" s="291"/>
      <c r="D6" s="291"/>
      <c r="E6" s="291"/>
      <c r="F6" s="291"/>
      <c r="G6" s="291"/>
      <c r="H6" s="291"/>
      <c r="I6" s="292"/>
    </row>
    <row r="7" spans="1:9" x14ac:dyDescent="0.25">
      <c r="A7" s="293"/>
      <c r="B7" s="294"/>
      <c r="C7" s="294"/>
      <c r="D7" s="294"/>
      <c r="E7" s="294"/>
      <c r="F7" s="294"/>
      <c r="G7" s="294"/>
      <c r="H7" s="294"/>
      <c r="I7" s="295"/>
    </row>
    <row r="8" spans="1:9" x14ac:dyDescent="0.25">
      <c r="A8" s="645" t="s">
        <v>553</v>
      </c>
      <c r="B8" s="646"/>
      <c r="C8" s="646"/>
      <c r="D8" s="646"/>
      <c r="E8" s="646"/>
      <c r="F8" s="646"/>
      <c r="G8" s="646"/>
      <c r="H8" s="646"/>
      <c r="I8" s="647"/>
    </row>
    <row r="9" spans="1:9" x14ac:dyDescent="0.25">
      <c r="A9" s="645"/>
      <c r="B9" s="646"/>
      <c r="C9" s="646"/>
      <c r="D9" s="646"/>
      <c r="E9" s="646"/>
      <c r="F9" s="646"/>
      <c r="G9" s="646"/>
      <c r="H9" s="646"/>
      <c r="I9" s="647"/>
    </row>
    <row r="10" spans="1:9" x14ac:dyDescent="0.25">
      <c r="A10" s="645"/>
      <c r="B10" s="646"/>
      <c r="C10" s="646"/>
      <c r="D10" s="646"/>
      <c r="E10" s="646"/>
      <c r="F10" s="646"/>
      <c r="G10" s="646"/>
      <c r="H10" s="646"/>
      <c r="I10" s="647"/>
    </row>
    <row r="11" spans="1:9" x14ac:dyDescent="0.25">
      <c r="A11" s="645"/>
      <c r="B11" s="646"/>
      <c r="C11" s="646"/>
      <c r="D11" s="646"/>
      <c r="E11" s="646"/>
      <c r="F11" s="646"/>
      <c r="G11" s="646"/>
      <c r="H11" s="646"/>
      <c r="I11" s="647"/>
    </row>
    <row r="12" spans="1:9" ht="23.25" x14ac:dyDescent="0.25">
      <c r="A12" s="467"/>
      <c r="B12" s="468"/>
      <c r="C12" s="469"/>
      <c r="D12" s="469"/>
      <c r="E12" s="469"/>
      <c r="F12" s="469"/>
      <c r="G12" s="469"/>
      <c r="H12" s="469"/>
      <c r="I12" s="470"/>
    </row>
    <row r="13" spans="1:9" ht="15.75" customHeight="1" x14ac:dyDescent="0.25">
      <c r="A13" s="645" t="s">
        <v>554</v>
      </c>
      <c r="B13" s="646"/>
      <c r="C13" s="646"/>
      <c r="D13" s="646"/>
      <c r="E13" s="646"/>
      <c r="F13" s="646"/>
      <c r="G13" s="646"/>
      <c r="H13" s="646"/>
      <c r="I13" s="647"/>
    </row>
    <row r="14" spans="1:9" ht="15" customHeight="1" x14ac:dyDescent="0.25">
      <c r="A14" s="645"/>
      <c r="B14" s="646"/>
      <c r="C14" s="646"/>
      <c r="D14" s="646"/>
      <c r="E14" s="646"/>
      <c r="F14" s="646"/>
      <c r="G14" s="646"/>
      <c r="H14" s="646"/>
      <c r="I14" s="647"/>
    </row>
    <row r="15" spans="1:9" ht="15" customHeight="1" x14ac:dyDescent="0.25">
      <c r="A15" s="645"/>
      <c r="B15" s="646"/>
      <c r="C15" s="646"/>
      <c r="D15" s="646"/>
      <c r="E15" s="646"/>
      <c r="F15" s="646"/>
      <c r="G15" s="646"/>
      <c r="H15" s="646"/>
      <c r="I15" s="647"/>
    </row>
    <row r="16" spans="1:9" ht="15" customHeight="1" x14ac:dyDescent="0.25">
      <c r="A16" s="645"/>
      <c r="B16" s="646"/>
      <c r="C16" s="646"/>
      <c r="D16" s="646"/>
      <c r="E16" s="646"/>
      <c r="F16" s="646"/>
      <c r="G16" s="646"/>
      <c r="H16" s="646"/>
      <c r="I16" s="647"/>
    </row>
    <row r="17" spans="1:9" ht="15" customHeight="1" x14ac:dyDescent="0.25">
      <c r="A17" s="467"/>
      <c r="B17" s="468"/>
      <c r="C17" s="471"/>
      <c r="D17" s="471"/>
      <c r="E17" s="471"/>
      <c r="F17" s="471"/>
      <c r="G17" s="471"/>
      <c r="H17" s="471"/>
      <c r="I17" s="470"/>
    </row>
    <row r="18" spans="1:9" ht="15" customHeight="1" x14ac:dyDescent="0.25">
      <c r="A18" s="645" t="s">
        <v>555</v>
      </c>
      <c r="B18" s="646"/>
      <c r="C18" s="646"/>
      <c r="D18" s="646"/>
      <c r="E18" s="646"/>
      <c r="F18" s="646"/>
      <c r="G18" s="646"/>
      <c r="H18" s="646"/>
      <c r="I18" s="647"/>
    </row>
    <row r="19" spans="1:9" ht="15" customHeight="1" x14ac:dyDescent="0.25">
      <c r="A19" s="645"/>
      <c r="B19" s="646"/>
      <c r="C19" s="646"/>
      <c r="D19" s="646"/>
      <c r="E19" s="646"/>
      <c r="F19" s="646"/>
      <c r="G19" s="646"/>
      <c r="H19" s="646"/>
      <c r="I19" s="647"/>
    </row>
    <row r="20" spans="1:9" ht="15" customHeight="1" x14ac:dyDescent="0.25">
      <c r="A20" s="645"/>
      <c r="B20" s="646"/>
      <c r="C20" s="646"/>
      <c r="D20" s="646"/>
      <c r="E20" s="646"/>
      <c r="F20" s="646"/>
      <c r="G20" s="646"/>
      <c r="H20" s="646"/>
      <c r="I20" s="647"/>
    </row>
    <row r="21" spans="1:9" ht="15" customHeight="1" x14ac:dyDescent="0.25">
      <c r="A21" s="645"/>
      <c r="B21" s="646"/>
      <c r="C21" s="646"/>
      <c r="D21" s="646"/>
      <c r="E21" s="646"/>
      <c r="F21" s="646"/>
      <c r="G21" s="646"/>
      <c r="H21" s="646"/>
      <c r="I21" s="647"/>
    </row>
    <row r="22" spans="1:9" ht="15.75" thickBot="1" x14ac:dyDescent="0.3">
      <c r="A22" s="296"/>
      <c r="B22" s="297"/>
      <c r="C22" s="297"/>
      <c r="D22" s="297"/>
      <c r="E22" s="297"/>
      <c r="F22" s="297"/>
      <c r="G22" s="297"/>
      <c r="H22" s="297"/>
      <c r="I22" s="298"/>
    </row>
  </sheetData>
  <mergeCells count="8">
    <mergeCell ref="A8:I11"/>
    <mergeCell ref="A13:I16"/>
    <mergeCell ref="A18:I21"/>
    <mergeCell ref="A1:I1"/>
    <mergeCell ref="A3:I3"/>
    <mergeCell ref="A2:I2"/>
    <mergeCell ref="A4:I4"/>
    <mergeCell ref="A5:I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1:J53"/>
  <sheetViews>
    <sheetView workbookViewId="0">
      <selection activeCell="H19" sqref="H19"/>
    </sheetView>
  </sheetViews>
  <sheetFormatPr baseColWidth="10" defaultColWidth="11.42578125" defaultRowHeight="15" x14ac:dyDescent="0.25"/>
  <cols>
    <col min="1" max="1" width="3.5703125" customWidth="1"/>
  </cols>
  <sheetData>
    <row r="1" spans="1:10" x14ac:dyDescent="0.25">
      <c r="A1" s="639" t="s">
        <v>170</v>
      </c>
      <c r="B1" s="639"/>
      <c r="C1" s="639"/>
      <c r="D1" s="639"/>
      <c r="E1" s="639"/>
      <c r="F1" s="639"/>
      <c r="G1" s="639"/>
      <c r="H1" s="639"/>
      <c r="I1" s="639"/>
    </row>
    <row r="2" spans="1:10" x14ac:dyDescent="0.25">
      <c r="A2" s="637" t="s">
        <v>195</v>
      </c>
      <c r="B2" s="637"/>
      <c r="C2" s="637"/>
      <c r="D2" s="637"/>
      <c r="E2" s="637"/>
      <c r="F2" s="637"/>
      <c r="G2" s="637"/>
      <c r="H2" s="637"/>
      <c r="I2" s="637"/>
    </row>
    <row r="3" spans="1:10" x14ac:dyDescent="0.25">
      <c r="A3" s="637" t="str">
        <f>'CPCA-I-01'!C3</f>
        <v>PROCURADURÍA AMBIENTAL DEL ESTADO DE SONORA</v>
      </c>
      <c r="B3" s="637"/>
      <c r="C3" s="637"/>
      <c r="D3" s="637"/>
      <c r="E3" s="637"/>
      <c r="F3" s="637"/>
      <c r="G3" s="637"/>
      <c r="H3" s="637"/>
      <c r="I3" s="637"/>
    </row>
    <row r="4" spans="1:10" x14ac:dyDescent="0.25">
      <c r="A4" s="637" t="s">
        <v>461</v>
      </c>
      <c r="B4" s="637"/>
      <c r="C4" s="637"/>
      <c r="D4" s="637"/>
      <c r="E4" s="637"/>
      <c r="F4" s="637"/>
      <c r="G4" s="637"/>
      <c r="H4" s="637"/>
      <c r="I4" s="637"/>
    </row>
    <row r="5" spans="1:10" ht="18" customHeight="1" thickBot="1" x14ac:dyDescent="0.3">
      <c r="A5" s="644" t="s">
        <v>121</v>
      </c>
      <c r="B5" s="644"/>
      <c r="C5" s="644"/>
      <c r="D5" s="644"/>
      <c r="E5" s="644"/>
      <c r="F5" s="644"/>
      <c r="G5" s="644"/>
      <c r="H5" s="644"/>
      <c r="I5" s="644"/>
    </row>
    <row r="6" spans="1:10" x14ac:dyDescent="0.25">
      <c r="A6" s="300"/>
      <c r="B6" s="291"/>
      <c r="C6" s="291"/>
      <c r="D6" s="291"/>
      <c r="E6" s="291"/>
      <c r="F6" s="291"/>
      <c r="G6" s="291"/>
      <c r="H6" s="291"/>
      <c r="I6" s="291"/>
      <c r="J6" s="292"/>
    </row>
    <row r="7" spans="1:10" x14ac:dyDescent="0.25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10" x14ac:dyDescent="0.25">
      <c r="A8" s="293"/>
      <c r="C8" s="294"/>
      <c r="D8" s="294"/>
      <c r="E8" s="294"/>
      <c r="F8" s="294"/>
      <c r="G8" s="294"/>
      <c r="H8" s="294"/>
      <c r="I8" s="294"/>
      <c r="J8" s="295"/>
    </row>
    <row r="9" spans="1:10" ht="6" customHeight="1" x14ac:dyDescent="0.25">
      <c r="A9" s="293"/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9" customHeight="1" x14ac:dyDescent="0.25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5" customHeight="1" x14ac:dyDescent="0.25">
      <c r="A11" s="293"/>
      <c r="B11" s="294"/>
      <c r="C11" s="472"/>
      <c r="D11" s="472"/>
      <c r="E11" s="472"/>
      <c r="F11" s="472"/>
      <c r="G11" s="472"/>
      <c r="H11" s="472"/>
      <c r="I11" s="294"/>
      <c r="J11" s="295"/>
    </row>
    <row r="12" spans="1:10" ht="15" customHeight="1" x14ac:dyDescent="0.25">
      <c r="A12" s="293"/>
      <c r="B12" s="294"/>
      <c r="C12" s="472"/>
      <c r="D12" s="472"/>
      <c r="E12" s="472"/>
      <c r="F12" s="472"/>
      <c r="G12" s="472"/>
      <c r="H12" s="472"/>
      <c r="I12" s="294"/>
      <c r="J12" s="295"/>
    </row>
    <row r="13" spans="1:10" ht="15" customHeight="1" x14ac:dyDescent="0.25">
      <c r="A13" s="293"/>
      <c r="B13" s="294"/>
      <c r="C13" s="472"/>
      <c r="D13" s="472"/>
      <c r="E13" s="472"/>
      <c r="F13" s="472"/>
      <c r="G13" s="472"/>
      <c r="H13" s="472"/>
      <c r="I13" s="294"/>
      <c r="J13" s="295"/>
    </row>
    <row r="14" spans="1:10" ht="15" customHeight="1" x14ac:dyDescent="0.25">
      <c r="A14" s="293"/>
      <c r="B14" s="294"/>
      <c r="C14" s="472"/>
      <c r="D14" s="472"/>
      <c r="E14" s="472"/>
      <c r="F14" s="472"/>
      <c r="G14" s="472"/>
      <c r="H14" s="472"/>
      <c r="I14" s="294"/>
      <c r="J14" s="295"/>
    </row>
    <row r="15" spans="1:10" ht="15" customHeight="1" x14ac:dyDescent="0.25">
      <c r="A15" s="293"/>
      <c r="B15" s="228" t="s">
        <v>556</v>
      </c>
      <c r="C15" s="472"/>
      <c r="D15" s="472"/>
      <c r="E15" s="472"/>
      <c r="F15" s="472"/>
      <c r="G15" s="472"/>
      <c r="H15" s="472"/>
      <c r="I15" s="294"/>
      <c r="J15" s="295"/>
    </row>
    <row r="16" spans="1:10" ht="15" customHeight="1" x14ac:dyDescent="0.25">
      <c r="A16" s="293"/>
      <c r="B16" s="294"/>
      <c r="C16" s="472"/>
      <c r="D16" s="472"/>
      <c r="E16" s="472"/>
      <c r="F16" s="472"/>
      <c r="G16" s="472"/>
      <c r="H16" s="472"/>
      <c r="I16" s="294"/>
      <c r="J16" s="295"/>
    </row>
    <row r="17" spans="1:10" ht="15.75" customHeight="1" x14ac:dyDescent="0.25">
      <c r="A17" s="293"/>
      <c r="B17" s="294"/>
      <c r="C17" s="472"/>
      <c r="D17" s="472"/>
      <c r="E17" s="472"/>
      <c r="F17" s="472"/>
      <c r="G17" s="472"/>
      <c r="H17" s="472"/>
      <c r="I17" s="294"/>
      <c r="J17" s="295"/>
    </row>
    <row r="18" spans="1:10" x14ac:dyDescent="0.25">
      <c r="A18" s="293"/>
      <c r="B18" s="294"/>
      <c r="C18" s="294"/>
      <c r="D18" s="294"/>
      <c r="E18" s="294"/>
      <c r="F18" s="294"/>
      <c r="G18" s="294"/>
      <c r="H18" s="294"/>
      <c r="I18" s="294"/>
      <c r="J18" s="295"/>
    </row>
    <row r="19" spans="1:10" ht="21" x14ac:dyDescent="0.35">
      <c r="A19" s="293"/>
      <c r="B19" s="294"/>
      <c r="C19" s="301"/>
      <c r="D19" s="294"/>
      <c r="E19" s="294"/>
      <c r="F19" s="294"/>
      <c r="G19" s="294"/>
      <c r="H19" s="294"/>
      <c r="I19" s="294"/>
      <c r="J19" s="295"/>
    </row>
    <row r="20" spans="1:10" ht="9.75" customHeight="1" x14ac:dyDescent="0.35">
      <c r="A20" s="293"/>
      <c r="B20" s="294"/>
      <c r="C20" s="301"/>
      <c r="D20" s="294"/>
      <c r="E20" s="294"/>
      <c r="F20" s="294"/>
      <c r="G20" s="294"/>
      <c r="H20" s="294"/>
      <c r="I20" s="294"/>
      <c r="J20" s="295"/>
    </row>
    <row r="21" spans="1:10" ht="21" x14ac:dyDescent="0.35">
      <c r="A21" s="293"/>
      <c r="B21" s="294"/>
      <c r="C21" s="473"/>
      <c r="D21" s="228"/>
      <c r="E21" s="228"/>
      <c r="F21" s="228"/>
      <c r="G21" s="228"/>
      <c r="H21" s="228"/>
      <c r="I21" s="294"/>
      <c r="J21" s="295"/>
    </row>
    <row r="22" spans="1:10" ht="21" x14ac:dyDescent="0.35">
      <c r="A22" s="293"/>
      <c r="B22" s="294"/>
      <c r="C22" s="473"/>
      <c r="D22" s="228"/>
      <c r="E22" s="228"/>
      <c r="F22" s="228"/>
      <c r="G22" s="228"/>
      <c r="H22" s="228"/>
      <c r="I22" s="294"/>
      <c r="J22" s="295"/>
    </row>
    <row r="23" spans="1:10" ht="21" x14ac:dyDescent="0.35">
      <c r="A23" s="293"/>
      <c r="B23" s="294"/>
      <c r="C23" s="473"/>
      <c r="D23" s="228"/>
      <c r="E23" s="228"/>
      <c r="F23" s="228"/>
      <c r="G23" s="228"/>
      <c r="H23" s="228"/>
      <c r="I23" s="294"/>
      <c r="J23" s="295"/>
    </row>
    <row r="24" spans="1:10" ht="21" x14ac:dyDescent="0.35">
      <c r="A24" s="293"/>
      <c r="B24" s="294"/>
      <c r="C24" s="473"/>
      <c r="D24" s="228"/>
      <c r="E24" s="228"/>
      <c r="F24" s="228"/>
      <c r="G24" s="228"/>
      <c r="H24" s="228"/>
      <c r="I24" s="294"/>
      <c r="J24" s="295"/>
    </row>
    <row r="25" spans="1:10" x14ac:dyDescent="0.25">
      <c r="A25" s="293"/>
      <c r="B25" s="294"/>
      <c r="C25" s="294"/>
      <c r="D25" s="294"/>
      <c r="E25" s="294"/>
      <c r="F25" s="294"/>
      <c r="G25" s="294"/>
      <c r="H25" s="294"/>
      <c r="I25" s="294"/>
      <c r="J25" s="295"/>
    </row>
    <row r="26" spans="1:10" x14ac:dyDescent="0.25">
      <c r="A26" s="308"/>
      <c r="B26" s="294"/>
      <c r="C26" s="294"/>
      <c r="D26" s="294"/>
      <c r="E26" s="294"/>
      <c r="F26" s="294"/>
      <c r="G26" s="294"/>
      <c r="H26" s="294"/>
      <c r="I26" s="294"/>
      <c r="J26" s="295"/>
    </row>
    <row r="27" spans="1:10" x14ac:dyDescent="0.25">
      <c r="A27" s="308"/>
      <c r="B27" s="294"/>
      <c r="C27" s="294"/>
      <c r="D27" s="294"/>
      <c r="E27" s="294"/>
      <c r="F27" s="294"/>
      <c r="G27" s="294"/>
      <c r="H27" s="294"/>
      <c r="I27" s="294"/>
      <c r="J27" s="295"/>
    </row>
    <row r="28" spans="1:10" x14ac:dyDescent="0.25">
      <c r="A28" s="308"/>
      <c r="B28" s="294"/>
      <c r="C28" s="294"/>
      <c r="D28" s="294"/>
      <c r="E28" s="294"/>
      <c r="F28" s="294"/>
      <c r="G28" s="294"/>
      <c r="H28" s="294"/>
      <c r="I28" s="294"/>
      <c r="J28" s="295"/>
    </row>
    <row r="29" spans="1:10" x14ac:dyDescent="0.25">
      <c r="A29" s="308"/>
      <c r="B29" s="31"/>
      <c r="C29" s="294"/>
      <c r="D29" s="294"/>
      <c r="E29" s="294"/>
      <c r="F29" s="294"/>
      <c r="G29" s="294"/>
      <c r="H29" s="294"/>
      <c r="I29" s="294"/>
      <c r="J29" s="295"/>
    </row>
    <row r="30" spans="1:10" x14ac:dyDescent="0.25">
      <c r="A30" s="308"/>
      <c r="B30" s="31"/>
      <c r="C30" s="294"/>
      <c r="D30" s="294"/>
      <c r="E30" s="294"/>
      <c r="F30" s="294"/>
      <c r="G30" s="294"/>
      <c r="H30" s="294"/>
      <c r="I30" s="294"/>
      <c r="J30" s="295"/>
    </row>
    <row r="31" spans="1:10" x14ac:dyDescent="0.25">
      <c r="A31" s="308"/>
      <c r="B31" s="31"/>
      <c r="C31" s="294"/>
      <c r="D31" s="294"/>
      <c r="E31" s="294"/>
      <c r="F31" s="294"/>
      <c r="G31" s="294"/>
      <c r="H31" s="294"/>
      <c r="I31" s="294"/>
      <c r="J31" s="295"/>
    </row>
    <row r="32" spans="1:10" x14ac:dyDescent="0.25">
      <c r="A32" s="308"/>
      <c r="B32" s="31"/>
      <c r="C32" s="294"/>
      <c r="D32" s="294"/>
      <c r="E32" s="294"/>
      <c r="F32" s="294"/>
      <c r="G32" s="294"/>
      <c r="H32" s="294"/>
      <c r="I32" s="294"/>
      <c r="J32" s="295"/>
    </row>
    <row r="33" spans="1:10" x14ac:dyDescent="0.25">
      <c r="A33" s="308"/>
      <c r="B33" s="31"/>
      <c r="C33" s="294"/>
      <c r="D33" s="294"/>
      <c r="E33" s="294"/>
      <c r="F33" s="294"/>
      <c r="G33" s="294"/>
      <c r="H33" s="294"/>
      <c r="I33" s="294"/>
      <c r="J33" s="295"/>
    </row>
    <row r="34" spans="1:10" x14ac:dyDescent="0.25">
      <c r="A34" s="308"/>
      <c r="B34" s="31"/>
      <c r="C34" s="294"/>
      <c r="D34" s="294"/>
      <c r="E34" s="294"/>
      <c r="F34" s="294"/>
      <c r="G34" s="294"/>
      <c r="H34" s="294"/>
      <c r="I34" s="294"/>
      <c r="J34" s="295"/>
    </row>
    <row r="35" spans="1:10" x14ac:dyDescent="0.25">
      <c r="A35" s="308"/>
      <c r="B35" s="31"/>
      <c r="C35" s="294"/>
      <c r="D35" s="294"/>
      <c r="E35" s="294"/>
      <c r="F35" s="294"/>
      <c r="G35" s="294"/>
      <c r="H35" s="294"/>
      <c r="I35" s="294"/>
      <c r="J35" s="295"/>
    </row>
    <row r="36" spans="1:10" x14ac:dyDescent="0.25">
      <c r="A36" s="308"/>
      <c r="B36" s="31"/>
      <c r="C36" s="294"/>
      <c r="D36" s="294"/>
      <c r="E36" s="294"/>
      <c r="F36" s="294"/>
      <c r="G36" s="294"/>
      <c r="H36" s="294"/>
      <c r="I36" s="294"/>
      <c r="J36" s="295"/>
    </row>
    <row r="37" spans="1:10" x14ac:dyDescent="0.25">
      <c r="A37" s="308"/>
      <c r="B37" s="31"/>
      <c r="C37" s="294"/>
      <c r="D37" s="294"/>
      <c r="E37" s="294"/>
      <c r="F37" s="294"/>
      <c r="G37" s="294"/>
      <c r="H37" s="294"/>
      <c r="I37" s="294"/>
      <c r="J37" s="295"/>
    </row>
    <row r="38" spans="1:10" x14ac:dyDescent="0.25">
      <c r="A38" s="308"/>
      <c r="B38" s="31"/>
      <c r="C38" s="294"/>
      <c r="D38" s="294"/>
      <c r="E38" s="294"/>
      <c r="F38" s="294"/>
      <c r="G38" s="294"/>
      <c r="H38" s="294"/>
      <c r="I38" s="294"/>
      <c r="J38" s="295"/>
    </row>
    <row r="39" spans="1:10" x14ac:dyDescent="0.25">
      <c r="A39" s="308"/>
      <c r="B39" s="31"/>
      <c r="C39" s="294"/>
      <c r="D39" s="294"/>
      <c r="E39" s="294"/>
      <c r="F39" s="294"/>
      <c r="G39" s="294"/>
      <c r="H39" s="294"/>
      <c r="I39" s="294"/>
      <c r="J39" s="295"/>
    </row>
    <row r="40" spans="1:10" x14ac:dyDescent="0.25">
      <c r="A40" s="308"/>
      <c r="B40" s="31"/>
      <c r="C40" s="294"/>
      <c r="D40" s="294"/>
      <c r="E40" s="294"/>
      <c r="F40" s="294"/>
      <c r="G40" s="294"/>
      <c r="H40" s="294"/>
      <c r="I40" s="294"/>
      <c r="J40" s="295"/>
    </row>
    <row r="41" spans="1:10" x14ac:dyDescent="0.25">
      <c r="A41" s="308"/>
      <c r="B41" s="31"/>
      <c r="C41" s="294"/>
      <c r="D41" s="294"/>
      <c r="E41" s="294"/>
      <c r="F41" s="294"/>
      <c r="G41" s="294"/>
      <c r="H41" s="294"/>
      <c r="I41" s="294"/>
      <c r="J41" s="295"/>
    </row>
    <row r="42" spans="1:10" x14ac:dyDescent="0.25">
      <c r="A42" s="308"/>
      <c r="B42" s="31"/>
      <c r="C42" s="294"/>
      <c r="D42" s="294"/>
      <c r="E42" s="294"/>
      <c r="F42" s="294"/>
      <c r="G42" s="294"/>
      <c r="H42" s="294"/>
      <c r="I42" s="294"/>
      <c r="J42" s="295"/>
    </row>
    <row r="43" spans="1:10" x14ac:dyDescent="0.25">
      <c r="A43" s="293"/>
      <c r="B43" s="294"/>
      <c r="C43" s="294"/>
      <c r="D43" s="294"/>
      <c r="E43" s="294"/>
      <c r="F43" s="294"/>
      <c r="G43" s="294"/>
      <c r="H43" s="294"/>
      <c r="I43" s="294"/>
      <c r="J43" s="295"/>
    </row>
    <row r="44" spans="1:10" x14ac:dyDescent="0.25">
      <c r="A44" s="293"/>
      <c r="B44" s="294"/>
      <c r="C44" s="294"/>
      <c r="D44" s="294"/>
      <c r="E44" s="294"/>
      <c r="F44" s="294"/>
      <c r="G44" s="294"/>
      <c r="H44" s="294"/>
      <c r="I44" s="294"/>
      <c r="J44" s="295"/>
    </row>
    <row r="45" spans="1:10" x14ac:dyDescent="0.25">
      <c r="A45" s="293"/>
      <c r="B45" s="294"/>
      <c r="C45" s="294"/>
      <c r="D45" s="294"/>
      <c r="E45" s="294"/>
      <c r="F45" s="294"/>
      <c r="G45" s="294"/>
      <c r="H45" s="294"/>
      <c r="I45" s="294"/>
      <c r="J45" s="295"/>
    </row>
    <row r="46" spans="1:10" x14ac:dyDescent="0.25">
      <c r="A46" s="293"/>
      <c r="B46" s="294"/>
      <c r="C46" s="294"/>
      <c r="D46" s="294"/>
      <c r="E46" s="294"/>
      <c r="F46" s="294"/>
      <c r="G46" s="294"/>
      <c r="H46" s="294"/>
      <c r="I46" s="294"/>
      <c r="J46" s="295"/>
    </row>
    <row r="47" spans="1:10" x14ac:dyDescent="0.25">
      <c r="A47" s="293"/>
      <c r="B47" s="294"/>
      <c r="C47" s="294"/>
      <c r="D47" s="294"/>
      <c r="E47" s="294"/>
      <c r="F47" s="294"/>
      <c r="G47" s="294"/>
      <c r="H47" s="294"/>
      <c r="I47" s="294"/>
      <c r="J47" s="295"/>
    </row>
    <row r="48" spans="1:10" x14ac:dyDescent="0.25">
      <c r="A48" s="293"/>
      <c r="B48" s="294"/>
      <c r="C48" s="294"/>
      <c r="D48" s="294"/>
      <c r="E48" s="294"/>
      <c r="F48" s="294"/>
      <c r="G48" s="294"/>
      <c r="H48" s="294"/>
      <c r="I48" s="294"/>
      <c r="J48" s="295"/>
    </row>
    <row r="49" spans="1:10" x14ac:dyDescent="0.25">
      <c r="A49" s="293"/>
      <c r="B49" s="294"/>
      <c r="C49" s="294"/>
      <c r="D49" s="294"/>
      <c r="E49" s="294"/>
      <c r="F49" s="294"/>
      <c r="G49" s="294"/>
      <c r="H49" s="294"/>
      <c r="I49" s="294"/>
      <c r="J49" s="295"/>
    </row>
    <row r="50" spans="1:10" x14ac:dyDescent="0.25">
      <c r="A50" s="293"/>
      <c r="B50" s="294"/>
      <c r="C50" s="294"/>
      <c r="D50" s="294"/>
      <c r="E50" s="294"/>
      <c r="F50" s="294"/>
      <c r="G50" s="294"/>
      <c r="H50" s="294"/>
      <c r="I50" s="294"/>
      <c r="J50" s="295"/>
    </row>
    <row r="51" spans="1:10" x14ac:dyDescent="0.25">
      <c r="A51" s="293"/>
      <c r="B51" s="294"/>
      <c r="C51" s="294"/>
      <c r="D51" s="294"/>
      <c r="E51" s="294"/>
      <c r="F51" s="294"/>
      <c r="G51" s="294"/>
      <c r="H51" s="294"/>
      <c r="I51" s="294"/>
      <c r="J51" s="295"/>
    </row>
    <row r="52" spans="1:10" x14ac:dyDescent="0.25">
      <c r="A52" s="293"/>
      <c r="B52" s="294"/>
      <c r="C52" s="294"/>
      <c r="D52" s="294"/>
      <c r="E52" s="294"/>
      <c r="F52" s="294"/>
      <c r="G52" s="294"/>
      <c r="H52" s="294"/>
      <c r="I52" s="302" t="s">
        <v>326</v>
      </c>
      <c r="J52" s="295"/>
    </row>
    <row r="53" spans="1:10" ht="15.75" thickBot="1" x14ac:dyDescent="0.3">
      <c r="A53" s="296"/>
      <c r="B53" s="297"/>
      <c r="C53" s="297"/>
      <c r="D53" s="297"/>
      <c r="E53" s="297"/>
      <c r="F53" s="297"/>
      <c r="G53" s="297"/>
      <c r="H53" s="297"/>
      <c r="I53" s="297"/>
      <c r="J53" s="298"/>
    </row>
  </sheetData>
  <mergeCells count="5">
    <mergeCell ref="A1:I1"/>
    <mergeCell ref="A3:I3"/>
    <mergeCell ref="A2:I2"/>
    <mergeCell ref="A4:I4"/>
    <mergeCell ref="A5:I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  <pageSetUpPr fitToPage="1"/>
  </sheetPr>
  <dimension ref="A1:G29"/>
  <sheetViews>
    <sheetView tabSelected="1" topLeftCell="A19" workbookViewId="0">
      <selection activeCell="F33" sqref="F33"/>
    </sheetView>
  </sheetViews>
  <sheetFormatPr baseColWidth="10" defaultColWidth="11.42578125" defaultRowHeight="14.25" x14ac:dyDescent="0.25"/>
  <cols>
    <col min="1" max="1" width="1.42578125" style="116" customWidth="1"/>
    <col min="2" max="2" width="44.28515625" style="116" bestFit="1" customWidth="1"/>
    <col min="3" max="3" width="14.42578125" style="116" bestFit="1" customWidth="1"/>
    <col min="4" max="7" width="12.7109375" style="116" customWidth="1"/>
    <col min="8" max="16384" width="11.42578125" style="116"/>
  </cols>
  <sheetData>
    <row r="1" spans="1:7" s="155" customFormat="1" ht="15" x14ac:dyDescent="0.25">
      <c r="A1" s="649" t="s">
        <v>170</v>
      </c>
      <c r="B1" s="649"/>
      <c r="C1" s="649"/>
      <c r="D1" s="649"/>
      <c r="E1" s="649"/>
      <c r="F1" s="649"/>
      <c r="G1" s="649"/>
    </row>
    <row r="2" spans="1:7" s="156" customFormat="1" ht="15.75" x14ac:dyDescent="0.25">
      <c r="A2" s="649" t="s">
        <v>132</v>
      </c>
      <c r="B2" s="649"/>
      <c r="C2" s="649"/>
      <c r="D2" s="649"/>
      <c r="E2" s="649"/>
      <c r="F2" s="649"/>
      <c r="G2" s="649"/>
    </row>
    <row r="3" spans="1:7" s="156" customFormat="1" ht="15.75" x14ac:dyDescent="0.25">
      <c r="A3" s="649" t="str">
        <f>'CPCA-I-01'!C3</f>
        <v>PROCURADURÍA AMBIENTAL DEL ESTADO DE SONORA</v>
      </c>
      <c r="B3" s="649"/>
      <c r="C3" s="649"/>
      <c r="D3" s="649"/>
      <c r="E3" s="649"/>
      <c r="F3" s="649"/>
      <c r="G3" s="649"/>
    </row>
    <row r="4" spans="1:7" s="156" customFormat="1" ht="15.75" x14ac:dyDescent="0.25">
      <c r="A4" s="649" t="s">
        <v>856</v>
      </c>
      <c r="B4" s="649"/>
      <c r="C4" s="649"/>
      <c r="D4" s="649"/>
      <c r="E4" s="649"/>
      <c r="F4" s="649"/>
      <c r="G4" s="649"/>
    </row>
    <row r="5" spans="1:7" s="157" customFormat="1" ht="15.75" thickBot="1" x14ac:dyDescent="0.3">
      <c r="A5" s="650" t="s">
        <v>121</v>
      </c>
      <c r="B5" s="650"/>
      <c r="C5" s="650"/>
      <c r="D5" s="650"/>
      <c r="E5" s="650"/>
      <c r="F5" s="650"/>
      <c r="G5" s="650"/>
    </row>
    <row r="6" spans="1:7" s="153" customFormat="1" ht="45.75" thickBot="1" x14ac:dyDescent="0.3">
      <c r="A6" s="648" t="s">
        <v>113</v>
      </c>
      <c r="B6" s="648"/>
      <c r="C6" s="154" t="s">
        <v>212</v>
      </c>
      <c r="D6" s="154" t="s">
        <v>209</v>
      </c>
      <c r="E6" s="154" t="s">
        <v>210</v>
      </c>
      <c r="F6" s="154" t="s">
        <v>213</v>
      </c>
      <c r="G6" s="154" t="s">
        <v>211</v>
      </c>
    </row>
    <row r="7" spans="1:7" ht="20.100000000000001" customHeight="1" x14ac:dyDescent="0.25">
      <c r="A7" s="158"/>
      <c r="B7" s="159"/>
      <c r="C7" s="160"/>
      <c r="D7" s="160"/>
      <c r="E7" s="160"/>
      <c r="F7" s="160"/>
      <c r="G7" s="160"/>
    </row>
    <row r="8" spans="1:7" ht="20.100000000000001" customHeight="1" x14ac:dyDescent="0.25">
      <c r="A8" s="161" t="s">
        <v>56</v>
      </c>
      <c r="B8" s="162"/>
      <c r="C8" s="160"/>
      <c r="D8" s="160"/>
      <c r="E8" s="160"/>
      <c r="F8" s="160"/>
      <c r="G8" s="160"/>
    </row>
    <row r="9" spans="1:7" ht="20.100000000000001" customHeight="1" x14ac:dyDescent="0.25">
      <c r="A9" s="163"/>
      <c r="B9" s="164"/>
      <c r="C9" s="160"/>
      <c r="D9" s="160"/>
      <c r="E9" s="160"/>
      <c r="F9" s="160"/>
      <c r="G9" s="160"/>
    </row>
    <row r="10" spans="1:7" ht="20.100000000000001" customHeight="1" x14ac:dyDescent="0.25">
      <c r="A10" s="163"/>
      <c r="B10" s="164" t="s">
        <v>58</v>
      </c>
      <c r="C10" s="160"/>
      <c r="D10" s="160"/>
      <c r="E10" s="160"/>
      <c r="F10" s="160"/>
      <c r="G10" s="160"/>
    </row>
    <row r="11" spans="1:7" ht="20.100000000000001" customHeight="1" x14ac:dyDescent="0.25">
      <c r="A11" s="165"/>
      <c r="B11" s="166" t="s">
        <v>60</v>
      </c>
      <c r="C11" s="474">
        <v>1706375.1</v>
      </c>
      <c r="D11" s="474">
        <f>3000+3979757.45</f>
        <v>3982757.45</v>
      </c>
      <c r="E11" s="474">
        <v>2267244.2200000002</v>
      </c>
      <c r="F11" s="475">
        <f>C11+D11-E11</f>
        <v>3421888.3300000005</v>
      </c>
      <c r="G11" s="475">
        <f>F11-C11</f>
        <v>1715513.2300000004</v>
      </c>
    </row>
    <row r="12" spans="1:7" ht="20.100000000000001" customHeight="1" x14ac:dyDescent="0.25">
      <c r="A12" s="165"/>
      <c r="B12" s="166" t="s">
        <v>62</v>
      </c>
      <c r="C12" s="474">
        <v>2095.69</v>
      </c>
      <c r="D12" s="474">
        <v>116113.5</v>
      </c>
      <c r="E12" s="474">
        <v>89466.08</v>
      </c>
      <c r="F12" s="475">
        <f>+C12+D12-E12</f>
        <v>28743.11</v>
      </c>
      <c r="G12" s="475">
        <f>F12-C12</f>
        <v>26647.420000000002</v>
      </c>
    </row>
    <row r="13" spans="1:7" ht="20.100000000000001" customHeight="1" x14ac:dyDescent="0.25">
      <c r="A13" s="165"/>
      <c r="B13" s="166" t="s">
        <v>64</v>
      </c>
      <c r="C13" s="160"/>
      <c r="D13" s="160"/>
      <c r="E13" s="160"/>
      <c r="F13" s="160"/>
      <c r="G13" s="160"/>
    </row>
    <row r="14" spans="1:7" ht="20.100000000000001" customHeight="1" x14ac:dyDescent="0.25">
      <c r="A14" s="165"/>
      <c r="B14" s="166" t="s">
        <v>66</v>
      </c>
      <c r="C14" s="160"/>
      <c r="D14" s="160"/>
      <c r="E14" s="160"/>
      <c r="F14" s="160"/>
      <c r="G14" s="160"/>
    </row>
    <row r="15" spans="1:7" ht="20.100000000000001" customHeight="1" x14ac:dyDescent="0.25">
      <c r="A15" s="165"/>
      <c r="B15" s="166" t="s">
        <v>68</v>
      </c>
      <c r="C15" s="160"/>
      <c r="D15" s="160"/>
      <c r="E15" s="160"/>
      <c r="F15" s="160"/>
      <c r="G15" s="160"/>
    </row>
    <row r="16" spans="1:7" ht="20.100000000000001" customHeight="1" x14ac:dyDescent="0.25">
      <c r="A16" s="165"/>
      <c r="B16" s="166" t="s">
        <v>70</v>
      </c>
      <c r="C16" s="160"/>
      <c r="D16" s="160"/>
      <c r="E16" s="160"/>
      <c r="F16" s="160"/>
      <c r="G16" s="160"/>
    </row>
    <row r="17" spans="1:7" ht="20.100000000000001" customHeight="1" x14ac:dyDescent="0.25">
      <c r="A17" s="165"/>
      <c r="B17" s="166" t="s">
        <v>72</v>
      </c>
      <c r="C17" s="160"/>
      <c r="D17" s="160"/>
      <c r="E17" s="160"/>
      <c r="F17" s="160"/>
      <c r="G17" s="160"/>
    </row>
    <row r="18" spans="1:7" ht="20.100000000000001" customHeight="1" x14ac:dyDescent="0.25">
      <c r="A18" s="163"/>
      <c r="B18" s="164"/>
      <c r="C18" s="160"/>
      <c r="D18" s="160"/>
      <c r="E18" s="160"/>
      <c r="F18" s="160"/>
      <c r="G18" s="160"/>
    </row>
    <row r="19" spans="1:7" ht="20.100000000000001" customHeight="1" x14ac:dyDescent="0.25">
      <c r="A19" s="163"/>
      <c r="B19" s="164" t="s">
        <v>75</v>
      </c>
      <c r="C19" s="160"/>
      <c r="D19" s="160"/>
      <c r="E19" s="160"/>
      <c r="F19" s="160"/>
      <c r="G19" s="160"/>
    </row>
    <row r="20" spans="1:7" ht="20.100000000000001" customHeight="1" x14ac:dyDescent="0.25">
      <c r="A20" s="165"/>
      <c r="B20" s="166" t="s">
        <v>77</v>
      </c>
      <c r="C20" s="160"/>
      <c r="D20" s="160"/>
      <c r="E20" s="160"/>
      <c r="F20" s="160"/>
      <c r="G20" s="160"/>
    </row>
    <row r="21" spans="1:7" ht="20.100000000000001" customHeight="1" x14ac:dyDescent="0.25">
      <c r="A21" s="165"/>
      <c r="B21" s="166" t="s">
        <v>79</v>
      </c>
      <c r="C21" s="160"/>
      <c r="D21" s="160"/>
      <c r="E21" s="160"/>
      <c r="F21" s="160"/>
      <c r="G21" s="160"/>
    </row>
    <row r="22" spans="1:7" ht="20.100000000000001" customHeight="1" x14ac:dyDescent="0.25">
      <c r="A22" s="165"/>
      <c r="B22" s="166" t="s">
        <v>82</v>
      </c>
      <c r="C22" s="160"/>
      <c r="D22" s="160"/>
      <c r="E22" s="160"/>
      <c r="F22" s="160"/>
      <c r="G22" s="160"/>
    </row>
    <row r="23" spans="1:7" ht="20.100000000000001" customHeight="1" x14ac:dyDescent="0.25">
      <c r="A23" s="165"/>
      <c r="B23" s="166" t="s">
        <v>85</v>
      </c>
      <c r="C23" s="476">
        <v>4109951.7</v>
      </c>
      <c r="D23" s="476">
        <v>96754.44</v>
      </c>
      <c r="E23" s="476">
        <v>0</v>
      </c>
      <c r="F23" s="475">
        <f>C23+D23-E23</f>
        <v>4206706.1400000006</v>
      </c>
      <c r="G23" s="475">
        <f>F23-C23</f>
        <v>96754.44000000041</v>
      </c>
    </row>
    <row r="24" spans="1:7" ht="20.100000000000001" customHeight="1" x14ac:dyDescent="0.25">
      <c r="A24" s="165"/>
      <c r="B24" s="166" t="s">
        <v>86</v>
      </c>
      <c r="C24" s="475">
        <v>28676.400000000001</v>
      </c>
      <c r="D24" s="475">
        <v>0</v>
      </c>
      <c r="E24" s="475">
        <v>0</v>
      </c>
      <c r="F24" s="475">
        <f>C24+D24-E24</f>
        <v>28676.400000000001</v>
      </c>
      <c r="G24" s="475">
        <f>F24-C24</f>
        <v>0</v>
      </c>
    </row>
    <row r="25" spans="1:7" ht="20.100000000000001" customHeight="1" x14ac:dyDescent="0.25">
      <c r="A25" s="165"/>
      <c r="B25" s="166" t="s">
        <v>88</v>
      </c>
      <c r="C25" s="160"/>
      <c r="D25" s="160"/>
      <c r="E25" s="160"/>
      <c r="F25" s="160"/>
      <c r="G25" s="160"/>
    </row>
    <row r="26" spans="1:7" ht="20.100000000000001" customHeight="1" x14ac:dyDescent="0.25">
      <c r="A26" s="165"/>
      <c r="B26" s="166" t="s">
        <v>89</v>
      </c>
      <c r="C26" s="160"/>
      <c r="D26" s="160"/>
      <c r="E26" s="160"/>
      <c r="F26" s="160"/>
      <c r="G26" s="160"/>
    </row>
    <row r="27" spans="1:7" ht="20.100000000000001" customHeight="1" x14ac:dyDescent="0.25">
      <c r="A27" s="165"/>
      <c r="B27" s="166" t="s">
        <v>91</v>
      </c>
      <c r="C27" s="475">
        <v>28620</v>
      </c>
      <c r="D27" s="475">
        <v>0</v>
      </c>
      <c r="E27" s="475">
        <v>0</v>
      </c>
      <c r="F27" s="475">
        <v>28620</v>
      </c>
      <c r="G27" s="475"/>
    </row>
    <row r="28" spans="1:7" ht="20.100000000000001" customHeight="1" x14ac:dyDescent="0.25">
      <c r="A28" s="165"/>
      <c r="B28" s="166" t="s">
        <v>93</v>
      </c>
      <c r="C28" s="160"/>
      <c r="D28" s="160"/>
      <c r="E28" s="160"/>
      <c r="F28" s="160"/>
      <c r="G28" s="160"/>
    </row>
    <row r="29" spans="1:7" ht="20.100000000000001" customHeight="1" thickBot="1" x14ac:dyDescent="0.3">
      <c r="A29" s="167"/>
      <c r="B29" s="168"/>
      <c r="C29" s="168"/>
      <c r="D29" s="168"/>
      <c r="E29" s="168"/>
      <c r="F29" s="168"/>
      <c r="G29" s="168"/>
    </row>
  </sheetData>
  <mergeCells count="6">
    <mergeCell ref="A6:B6"/>
    <mergeCell ref="A1:G1"/>
    <mergeCell ref="A3:G3"/>
    <mergeCell ref="A2:G2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18</vt:i4>
      </vt:variant>
    </vt:vector>
  </HeadingPairs>
  <TitlesOfParts>
    <vt:vector size="42" baseType="lpstr">
      <vt:lpstr>Lista </vt:lpstr>
      <vt:lpstr>CPCA-I-01</vt:lpstr>
      <vt:lpstr>CPCA-I-01-A (EDO RESULTADOS)</vt:lpstr>
      <vt:lpstr>CPCA-I-01-B</vt:lpstr>
      <vt:lpstr>CPCA-I-02</vt:lpstr>
      <vt:lpstr>CPCA-I-03</vt:lpstr>
      <vt:lpstr>CPCA-I-04</vt:lpstr>
      <vt:lpstr>CPCA-I-05 Notas</vt:lpstr>
      <vt:lpstr>CPCA-I-06</vt:lpstr>
      <vt:lpstr>CPCA-I-07</vt:lpstr>
      <vt:lpstr>CPCA-II-08</vt:lpstr>
      <vt:lpstr>CPCA-II-08-A...CONCIL. INGRESOS</vt:lpstr>
      <vt:lpstr>CPCA-II-09</vt:lpstr>
      <vt:lpstr>CPCA-II-09-A.</vt:lpstr>
      <vt:lpstr>CPCA-II-09-B</vt:lpstr>
      <vt:lpstr>CPCA-II-09-C</vt:lpstr>
      <vt:lpstr>CPCA-II-09-D.CONCIL. EGRESOS</vt:lpstr>
      <vt:lpstr>CPCA-II-10</vt:lpstr>
      <vt:lpstr>CPCA-II-11</vt:lpstr>
      <vt:lpstr>CPCA-II-12</vt:lpstr>
      <vt:lpstr>CPCA-III-13</vt:lpstr>
      <vt:lpstr>CPCA-III-14</vt:lpstr>
      <vt:lpstr>CPCA-IV-15</vt:lpstr>
      <vt:lpstr>CPCA-IV-16</vt:lpstr>
      <vt:lpstr>'CPCA-I-01'!Área_de_impresión</vt:lpstr>
      <vt:lpstr>'CPCA-I-01-A (EDO RESULTADOS)'!Área_de_impresión</vt:lpstr>
      <vt:lpstr>'CPCA-I-01-B'!Área_de_impresión</vt:lpstr>
      <vt:lpstr>'CPCA-I-03'!Área_de_impresión</vt:lpstr>
      <vt:lpstr>'CPCA-I-04'!Área_de_impresión</vt:lpstr>
      <vt:lpstr>'CPCA-I-05 Notas'!Área_de_impresión</vt:lpstr>
      <vt:lpstr>'CPCA-II-09'!Área_de_impresión</vt:lpstr>
      <vt:lpstr>'CPCA-II-09-B'!Área_de_impresión</vt:lpstr>
      <vt:lpstr>'CPCA-II-09-C'!Área_de_impresión</vt:lpstr>
      <vt:lpstr>'CPCA-II-10'!Área_de_impresión</vt:lpstr>
      <vt:lpstr>'CPCA-II-11'!Área_de_impresión</vt:lpstr>
      <vt:lpstr>'CPCA-III-14'!Área_de_impresión</vt:lpstr>
      <vt:lpstr>'CPCA-IV-15'!Área_de_impresión</vt:lpstr>
      <vt:lpstr>'CPCA-IV-16'!Área_de_impresión</vt:lpstr>
      <vt:lpstr>'Lista '!Área_de_impresión</vt:lpstr>
      <vt:lpstr>'CPCA-I-01-A (EDO RESULTADOS)'!Títulos_a_imprimir</vt:lpstr>
      <vt:lpstr>'CPCA-I-03'!Títulos_a_imprimir</vt:lpstr>
      <vt:lpstr>'CPCA-III-13'!Títulos_a_imprimir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corujo</dc:creator>
  <cp:lastModifiedBy>Rocio Rincon</cp:lastModifiedBy>
  <cp:lastPrinted>2015-08-31T18:27:06Z</cp:lastPrinted>
  <dcterms:created xsi:type="dcterms:W3CDTF">2014-03-28T01:13:38Z</dcterms:created>
  <dcterms:modified xsi:type="dcterms:W3CDTF">2015-09-04T21:54:24Z</dcterms:modified>
</cp:coreProperties>
</file>