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215" windowWidth="11970" windowHeight="1725" tabRatio="733" activeTab="1"/>
  </bookViews>
  <sheets>
    <sheet name="ANUAL  ZONA III" sheetId="1" r:id="rId1"/>
    <sheet name="DIFERENCIAL TITULAR A  ZONA III" sheetId="2" r:id="rId2"/>
  </sheets>
  <definedNames>
    <definedName name="_Regression_Int" localSheetId="0" hidden="1">1</definedName>
    <definedName name="_Regression_Int" localSheetId="1" hidden="1">1</definedName>
    <definedName name="A_impresión_IM" localSheetId="0">'ANUAL  ZONA III'!#REF!</definedName>
    <definedName name="A_impresión_IM" localSheetId="1">'DIFERENCIAL TITULAR A  ZONA III'!#REF!</definedName>
    <definedName name="_xlnm.Print_Area" localSheetId="0">'ANUAL  ZONA III'!$A$1:$E$169</definedName>
    <definedName name="_xlnm.Print_Area" localSheetId="1">'DIFERENCIAL TITULAR A  ZONA III'!$A$1:$E$40</definedName>
    <definedName name="_xlnm.Print_Titles" localSheetId="0">'ANUAL  ZONA III'!$4:$4</definedName>
    <definedName name="_xlnm.Print_Titles" localSheetId="1">'DIFERENCIAL TITULAR A  ZONA III'!$1:$1</definedName>
  </definedNames>
  <calcPr fullCalcOnLoad="1"/>
</workbook>
</file>

<file path=xl/sharedStrings.xml><?xml version="1.0" encoding="utf-8"?>
<sst xmlns="http://schemas.openxmlformats.org/spreadsheetml/2006/main" count="200" uniqueCount="104">
  <si>
    <t xml:space="preserve">PLANTILLA DE PERSONAL DE MANDOS MEDIOS Y SUPERIORES </t>
  </si>
  <si>
    <t xml:space="preserve"> </t>
  </si>
  <si>
    <t xml:space="preserve">COSTO </t>
  </si>
  <si>
    <t>PLAZAS</t>
  </si>
  <si>
    <t>MENSUAL</t>
  </si>
  <si>
    <t>Jefe de Departamento</t>
  </si>
  <si>
    <t>TOTAL</t>
  </si>
  <si>
    <t>PRESTACIONES</t>
  </si>
  <si>
    <t>FOVISSSTE: 5%</t>
  </si>
  <si>
    <t>S.A.R: 2%</t>
  </si>
  <si>
    <t>TOTAL DE PRESTACIONES</t>
  </si>
  <si>
    <t xml:space="preserve"> HORAS</t>
  </si>
  <si>
    <t>Y PLAZAS</t>
  </si>
  <si>
    <t>Hora/semana/mes</t>
  </si>
  <si>
    <t xml:space="preserve">PLANTILLA DE PERSONAL ADMINISTRATIVO Y SECRETARIAL </t>
  </si>
  <si>
    <t>Abogado</t>
  </si>
  <si>
    <t>Jefe de Oficina</t>
  </si>
  <si>
    <t>Técnico en Contabilidad</t>
  </si>
  <si>
    <t>Técnico Bibliotecario</t>
  </si>
  <si>
    <t>Rector</t>
  </si>
  <si>
    <t>Secretario Académico</t>
  </si>
  <si>
    <t>Secretario de Vinculación</t>
  </si>
  <si>
    <t>Abogado General</t>
  </si>
  <si>
    <t>Contralor Interno</t>
  </si>
  <si>
    <t>Enfermera</t>
  </si>
  <si>
    <t>Ingeniero en Sistemas</t>
  </si>
  <si>
    <t>SUELDOS</t>
  </si>
  <si>
    <t>SECRETARÍA DE EDUCACIÓN  PÚBLICA</t>
  </si>
  <si>
    <t xml:space="preserve">PLANTILLA DE PERSONAL ACADÉMICO </t>
  </si>
  <si>
    <t>PARA EL PERSONAL ACADÉMICO  Y PERSONAL ADMINISTRATIVO Y SECRETARIAL</t>
  </si>
  <si>
    <t xml:space="preserve">TOTAL DE PRESTACIONES </t>
  </si>
  <si>
    <t>NÓMINA</t>
  </si>
  <si>
    <t>Chofer de Rector</t>
  </si>
  <si>
    <t>Chofer Administrativo</t>
  </si>
  <si>
    <t>Investigador Especializado</t>
  </si>
  <si>
    <t>Secretaria de Rector</t>
  </si>
  <si>
    <t>Secretaria de Secretario</t>
  </si>
  <si>
    <t>Alumnos</t>
  </si>
  <si>
    <t>Carreras:</t>
  </si>
  <si>
    <t>Coordinador</t>
  </si>
  <si>
    <t>NOTA:</t>
  </si>
  <si>
    <t xml:space="preserve">Invariablemente esta plantilla queda sujeta a: </t>
  </si>
  <si>
    <t xml:space="preserve">En este analítico de personal se consideran las plazas autorizadas por la SHCP para el </t>
  </si>
  <si>
    <t>TOTAL SUELDOS ENERO-DICIEMBRE</t>
  </si>
  <si>
    <t>TOTAL PRESTACIONES ENERO-DICIEMBRE</t>
  </si>
  <si>
    <t>SUELDO</t>
  </si>
  <si>
    <t>UNITARIO</t>
  </si>
  <si>
    <t>Matrícula Real:</t>
  </si>
  <si>
    <t>SUBSECRETARÍA DE EDUCACIÓN SUPERIOR E INVESTIGACIÓN CIENTÍFICA</t>
  </si>
  <si>
    <t>COORDINACIÓN GENERAL DE UNIVERSIDADES TECNOLÓGICAS</t>
  </si>
  <si>
    <t>Director de Área</t>
  </si>
  <si>
    <t>Subdirector de Área</t>
  </si>
  <si>
    <t>Aguinaldo: 40 días anual</t>
  </si>
  <si>
    <t>Prima Vacacional: 10 días anual</t>
  </si>
  <si>
    <t>NÚM.DE</t>
  </si>
  <si>
    <t>C  A  T  E  G  O  R  Í  A</t>
  </si>
  <si>
    <t>TOTAL (SUELDOS MÁS PRESTACIONES)</t>
  </si>
  <si>
    <t>TOTAL SUELDOS MÁS PRESTACIONES ENERO-DICIEMBRE</t>
  </si>
  <si>
    <t>Prima Vacacional: 24 días anual</t>
  </si>
  <si>
    <t>Secretaria de Director de Área</t>
  </si>
  <si>
    <t>Secretaria de Subdirector de Área</t>
  </si>
  <si>
    <t>Técnico Especializado en Electrónica</t>
  </si>
  <si>
    <t>Secretaria de Jefe de Departamento</t>
  </si>
  <si>
    <t>Analista Administrativo</t>
  </si>
  <si>
    <t>Asistente de Servicios y Mantenimiento</t>
  </si>
  <si>
    <t>Jefe de Servicios de Mantenimiento</t>
  </si>
  <si>
    <t>Técnico Especializado en Mantenimiento</t>
  </si>
  <si>
    <t>SUBTOTAL</t>
  </si>
  <si>
    <t>PRESTACIONES LIGADAS AL SALARIO</t>
  </si>
  <si>
    <t>PRESTACIONES NO LIGADAS AL SALARIO</t>
  </si>
  <si>
    <t>FEDERAL</t>
  </si>
  <si>
    <t>ESTATAL</t>
  </si>
  <si>
    <t xml:space="preserve">Seguridad Social (ISSSTE): 12.75% </t>
  </si>
  <si>
    <t xml:space="preserve">Despensa (P.I.): $350.00  mensuales </t>
  </si>
  <si>
    <t>Despensa (H/S/M): $350.00  mensuales</t>
  </si>
  <si>
    <t>Despensa: $350.00 mensuales</t>
  </si>
  <si>
    <t>Material Didáctico (P.I.): $320.55  mensuales</t>
  </si>
  <si>
    <t xml:space="preserve">Material Didáctico (H/S/M): $7.20  mensuales </t>
  </si>
  <si>
    <t>PTC Asociado C</t>
  </si>
  <si>
    <t>PRESTACIONES NO LIGADAS</t>
  </si>
  <si>
    <t>CAPITULO 1000</t>
  </si>
  <si>
    <t>SERVICIOS PERSONALES</t>
  </si>
  <si>
    <t>CAPITULO 2000</t>
  </si>
  <si>
    <t>SERVICIOS GENERALES</t>
  </si>
  <si>
    <t>CAPITULO 3000</t>
  </si>
  <si>
    <t>PRESUPUESTO TOTAL</t>
  </si>
  <si>
    <t>ENE-DIC 06</t>
  </si>
  <si>
    <t xml:space="preserve">ciclo  escolar  2005 - 2006   para  atender  una  matrícula  de </t>
  </si>
  <si>
    <r>
      <t>a)</t>
    </r>
    <r>
      <rPr>
        <i/>
        <sz val="10"/>
        <color indexed="8"/>
        <rFont val="Times New Roman"/>
        <family val="1"/>
      </rPr>
      <t xml:space="preserve"> Disponibilidad presupuestal  del Gobierno Federal en el año fiscal 2006.</t>
    </r>
  </si>
  <si>
    <r>
      <t>b)</t>
    </r>
    <r>
      <rPr>
        <i/>
        <sz val="10"/>
        <color indexed="8"/>
        <rFont val="Times New Roman"/>
        <family val="1"/>
      </rPr>
      <t xml:space="preserve"> La variación de matrícula real alcanzada por la Universidad Tecnológica en cada uno de los cuatrimestres del ciclo escolar 2005- 2006.</t>
    </r>
  </si>
  <si>
    <t>MATERIALES Y SUMINISTROS</t>
  </si>
  <si>
    <t>UNIVERSIDAD TECNOLÓGICA DE NOGALES, SONORA</t>
  </si>
  <si>
    <t>ANALÍTICO DE SERVICIOS PERSONALES 2006</t>
  </si>
  <si>
    <t>ETAPA "C" ZONA ECONOMICA III</t>
  </si>
  <si>
    <t>20 Servicios de Guardería: $310.00 mensuales</t>
  </si>
  <si>
    <t xml:space="preserve">12 Canastillas de Maternidad: $750.00 anuales </t>
  </si>
  <si>
    <t>70 Lentes: $2,000.00 anuales</t>
  </si>
  <si>
    <t>26 Útiles: $200.00 anuales</t>
  </si>
  <si>
    <t>10 Tesis: $1,200.00 anuales</t>
  </si>
  <si>
    <t>Diferencial Titular  "A"</t>
  </si>
  <si>
    <t xml:space="preserve">SUBTOTAL </t>
  </si>
  <si>
    <t xml:space="preserve">TOTAL </t>
  </si>
  <si>
    <t>DIFERENCIAL PTC TITULAR "A"</t>
  </si>
  <si>
    <t>CON BASE AL TABULADOR DE VIGENCIA 01-02-06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</si>
</sst>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General_)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#,##0.000_);[Red]\(#,##0.000\)"/>
    <numFmt numFmtId="200" formatCode="#,##0.0000_);[Red]\(#,##0.0000\)"/>
    <numFmt numFmtId="201" formatCode="#,##0.00000_);[Red]\(#,##0.00000\)"/>
    <numFmt numFmtId="202" formatCode="#,##0.000000_);[Red]\(#,##0.000000\)"/>
    <numFmt numFmtId="203" formatCode="#,##0.0000000_);[Red]\(#,##0.0000000\)"/>
    <numFmt numFmtId="204" formatCode="#,##0.0_);\(#,##0.0\)"/>
    <numFmt numFmtId="205" formatCode="#,##0.000;\-#,##0.000"/>
    <numFmt numFmtId="206" formatCode="#,##0.0;\-#,##0.0"/>
    <numFmt numFmtId="207" formatCode="#,##0.0000;\-#,##0.0000"/>
    <numFmt numFmtId="208" formatCode="0;[Red]0"/>
    <numFmt numFmtId="209" formatCode="#,##0;[Red]#,##0"/>
  </numFmts>
  <fonts count="19">
    <font>
      <sz val="14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7.5"/>
      <name val="Courier"/>
      <family val="0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0">
    <xf numFmtId="39" fontId="0" fillId="0" borderId="0" xfId="0" applyAlignment="1">
      <alignment/>
    </xf>
    <xf numFmtId="39" fontId="5" fillId="0" borderId="0" xfId="0" applyFont="1" applyFill="1" applyAlignment="1">
      <alignment/>
    </xf>
    <xf numFmtId="39" fontId="5" fillId="0" borderId="1" xfId="0" applyFont="1" applyFill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/>
      <protection/>
    </xf>
    <xf numFmtId="39" fontId="5" fillId="0" borderId="2" xfId="0" applyFont="1" applyFill="1" applyBorder="1" applyAlignment="1">
      <alignment/>
    </xf>
    <xf numFmtId="39" fontId="5" fillId="0" borderId="1" xfId="0" applyFont="1" applyFill="1" applyBorder="1" applyAlignment="1" applyProtection="1">
      <alignment/>
      <protection/>
    </xf>
    <xf numFmtId="40" fontId="5" fillId="0" borderId="0" xfId="0" applyNumberFormat="1" applyFont="1" applyFill="1" applyAlignment="1" applyProtection="1">
      <alignment/>
      <protection/>
    </xf>
    <xf numFmtId="192" fontId="5" fillId="0" borderId="0" xfId="0" applyNumberFormat="1" applyFont="1" applyFill="1" applyAlignment="1" applyProtection="1">
      <alignment/>
      <protection/>
    </xf>
    <xf numFmtId="40" fontId="5" fillId="0" borderId="3" xfId="0" applyNumberFormat="1" applyFont="1" applyFill="1" applyBorder="1" applyAlignment="1" applyProtection="1">
      <alignment/>
      <protection/>
    </xf>
    <xf numFmtId="40" fontId="5" fillId="0" borderId="2" xfId="0" applyNumberFormat="1" applyFont="1" applyFill="1" applyBorder="1" applyAlignment="1">
      <alignment/>
    </xf>
    <xf numFmtId="192" fontId="5" fillId="0" borderId="2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/>
    </xf>
    <xf numFmtId="39" fontId="5" fillId="0" borderId="0" xfId="0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39" fontId="5" fillId="0" borderId="3" xfId="0" applyFont="1" applyFill="1" applyBorder="1" applyAlignment="1">
      <alignment/>
    </xf>
    <xf numFmtId="39" fontId="5" fillId="0" borderId="0" xfId="0" applyFont="1" applyFill="1" applyBorder="1" applyAlignment="1" applyProtection="1">
      <alignment/>
      <protection/>
    </xf>
    <xf numFmtId="39" fontId="5" fillId="0" borderId="0" xfId="0" applyFont="1" applyFill="1" applyAlignment="1" applyProtection="1">
      <alignment horizontal="centerContinuous"/>
      <protection/>
    </xf>
    <xf numFmtId="39" fontId="5" fillId="0" borderId="0" xfId="0" applyFont="1" applyFill="1" applyAlignment="1">
      <alignment horizontal="centerContinuous"/>
    </xf>
    <xf numFmtId="40" fontId="5" fillId="0" borderId="0" xfId="0" applyNumberFormat="1" applyFont="1" applyFill="1" applyBorder="1" applyAlignment="1" applyProtection="1">
      <alignment/>
      <protection/>
    </xf>
    <xf numFmtId="39" fontId="0" fillId="0" borderId="1" xfId="0" applyBorder="1" applyAlignment="1">
      <alignment/>
    </xf>
    <xf numFmtId="39" fontId="5" fillId="0" borderId="4" xfId="0" applyFont="1" applyFill="1" applyBorder="1" applyAlignment="1" applyProtection="1">
      <alignment/>
      <protection/>
    </xf>
    <xf numFmtId="39" fontId="5" fillId="0" borderId="5" xfId="0" applyFont="1" applyFill="1" applyBorder="1" applyAlignment="1">
      <alignment/>
    </xf>
    <xf numFmtId="192" fontId="5" fillId="0" borderId="0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/>
      <protection/>
    </xf>
    <xf numFmtId="39" fontId="5" fillId="2" borderId="6" xfId="0" applyFont="1" applyFill="1" applyBorder="1" applyAlignment="1">
      <alignment/>
    </xf>
    <xf numFmtId="39" fontId="5" fillId="2" borderId="7" xfId="0" applyFont="1" applyFill="1" applyBorder="1" applyAlignment="1" applyProtection="1">
      <alignment horizontal="center"/>
      <protection/>
    </xf>
    <xf numFmtId="39" fontId="5" fillId="2" borderId="8" xfId="0" applyFont="1" applyFill="1" applyBorder="1" applyAlignment="1" applyProtection="1">
      <alignment horizontal="center"/>
      <protection/>
    </xf>
    <xf numFmtId="39" fontId="5" fillId="2" borderId="1" xfId="0" applyFont="1" applyFill="1" applyBorder="1" applyAlignment="1" applyProtection="1">
      <alignment horizontal="center"/>
      <protection/>
    </xf>
    <xf numFmtId="39" fontId="5" fillId="2" borderId="0" xfId="0" applyFont="1" applyFill="1" applyAlignment="1" applyProtection="1">
      <alignment horizontal="center"/>
      <protection/>
    </xf>
    <xf numFmtId="39" fontId="5" fillId="2" borderId="3" xfId="0" applyFont="1" applyFill="1" applyBorder="1" applyAlignment="1" applyProtection="1">
      <alignment horizontal="center"/>
      <protection/>
    </xf>
    <xf numFmtId="39" fontId="5" fillId="2" borderId="9" xfId="0" applyFont="1" applyFill="1" applyBorder="1" applyAlignment="1">
      <alignment/>
    </xf>
    <xf numFmtId="39" fontId="5" fillId="2" borderId="10" xfId="0" applyFont="1" applyFill="1" applyBorder="1" applyAlignment="1">
      <alignment horizontal="center"/>
    </xf>
    <xf numFmtId="39" fontId="5" fillId="2" borderId="4" xfId="0" applyFont="1" applyFill="1" applyBorder="1" applyAlignment="1">
      <alignment horizontal="center"/>
    </xf>
    <xf numFmtId="39" fontId="5" fillId="3" borderId="11" xfId="0" applyFont="1" applyFill="1" applyBorder="1" applyAlignment="1" applyProtection="1">
      <alignment/>
      <protection/>
    </xf>
    <xf numFmtId="39" fontId="5" fillId="3" borderId="2" xfId="0" applyFont="1" applyFill="1" applyBorder="1" applyAlignment="1">
      <alignment/>
    </xf>
    <xf numFmtId="39" fontId="5" fillId="3" borderId="5" xfId="0" applyNumberFormat="1" applyFont="1" applyFill="1" applyBorder="1" applyAlignment="1" applyProtection="1">
      <alignment/>
      <protection/>
    </xf>
    <xf numFmtId="39" fontId="5" fillId="3" borderId="4" xfId="0" applyFont="1" applyFill="1" applyBorder="1" applyAlignment="1" applyProtection="1">
      <alignment/>
      <protection/>
    </xf>
    <xf numFmtId="39" fontId="5" fillId="3" borderId="12" xfId="0" applyFont="1" applyFill="1" applyBorder="1" applyAlignment="1">
      <alignment/>
    </xf>
    <xf numFmtId="39" fontId="5" fillId="3" borderId="13" xfId="0" applyFont="1" applyFill="1" applyBorder="1" applyAlignment="1">
      <alignment/>
    </xf>
    <xf numFmtId="39" fontId="5" fillId="2" borderId="0" xfId="0" applyFont="1" applyFill="1" applyBorder="1" applyAlignment="1">
      <alignment horizontal="center"/>
    </xf>
    <xf numFmtId="39" fontId="5" fillId="2" borderId="4" xfId="0" applyFont="1" applyFill="1" applyBorder="1" applyAlignment="1" applyProtection="1">
      <alignment horizontal="center"/>
      <protection/>
    </xf>
    <xf numFmtId="39" fontId="5" fillId="3" borderId="4" xfId="0" applyFont="1" applyFill="1" applyBorder="1" applyAlignment="1">
      <alignment/>
    </xf>
    <xf numFmtId="39" fontId="0" fillId="0" borderId="0" xfId="0" applyAlignment="1">
      <alignment horizontal="center"/>
    </xf>
    <xf numFmtId="39" fontId="5" fillId="0" borderId="0" xfId="0" applyFont="1" applyFill="1" applyBorder="1" applyAlignment="1">
      <alignment horizontal="left"/>
    </xf>
    <xf numFmtId="192" fontId="5" fillId="0" borderId="0" xfId="0" applyNumberFormat="1" applyFont="1" applyFill="1" applyAlignment="1" applyProtection="1">
      <alignment horizontal="center"/>
      <protection/>
    </xf>
    <xf numFmtId="40" fontId="5" fillId="0" borderId="0" xfId="0" applyNumberFormat="1" applyFont="1" applyFill="1" applyAlignment="1" applyProtection="1">
      <alignment horizontal="center"/>
      <protection/>
    </xf>
    <xf numFmtId="40" fontId="5" fillId="0" borderId="3" xfId="0" applyNumberFormat="1" applyFont="1" applyFill="1" applyBorder="1" applyAlignment="1" applyProtection="1">
      <alignment horizontal="center"/>
      <protection/>
    </xf>
    <xf numFmtId="192" fontId="5" fillId="0" borderId="0" xfId="0" applyNumberFormat="1" applyFont="1" applyFill="1" applyBorder="1" applyAlignment="1" applyProtection="1">
      <alignment horizontal="center"/>
      <protection/>
    </xf>
    <xf numFmtId="40" fontId="5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Font="1" applyFill="1" applyBorder="1" applyAlignment="1">
      <alignment horizontal="center"/>
    </xf>
    <xf numFmtId="39" fontId="5" fillId="0" borderId="3" xfId="0" applyFont="1" applyFill="1" applyBorder="1" applyAlignment="1">
      <alignment horizontal="center"/>
    </xf>
    <xf numFmtId="3" fontId="5" fillId="0" borderId="0" xfId="0" applyNumberFormat="1" applyFont="1" applyFill="1" applyAlignment="1" applyProtection="1">
      <alignment horizontal="center"/>
      <protection/>
    </xf>
    <xf numFmtId="39" fontId="0" fillId="0" borderId="3" xfId="0" applyBorder="1" applyAlignment="1">
      <alignment horizontal="center"/>
    </xf>
    <xf numFmtId="3" fontId="5" fillId="2" borderId="12" xfId="0" applyNumberFormat="1" applyFont="1" applyFill="1" applyBorder="1" applyAlignment="1" applyProtection="1">
      <alignment horizontal="center"/>
      <protection/>
    </xf>
    <xf numFmtId="40" fontId="5" fillId="2" borderId="12" xfId="0" applyNumberFormat="1" applyFont="1" applyFill="1" applyBorder="1" applyAlignment="1" applyProtection="1">
      <alignment horizontal="center"/>
      <protection/>
    </xf>
    <xf numFmtId="40" fontId="5" fillId="2" borderId="13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 horizontal="center"/>
      <protection/>
    </xf>
    <xf numFmtId="192" fontId="5" fillId="2" borderId="12" xfId="0" applyNumberFormat="1" applyFont="1" applyFill="1" applyBorder="1" applyAlignment="1" applyProtection="1">
      <alignment horizontal="center"/>
      <protection/>
    </xf>
    <xf numFmtId="39" fontId="7" fillId="0" borderId="0" xfId="0" applyFont="1" applyAlignment="1">
      <alignment/>
    </xf>
    <xf numFmtId="40" fontId="5" fillId="2" borderId="12" xfId="0" applyNumberFormat="1" applyFont="1" applyFill="1" applyBorder="1" applyAlignment="1">
      <alignment horizontal="center"/>
    </xf>
    <xf numFmtId="40" fontId="5" fillId="2" borderId="13" xfId="0" applyNumberFormat="1" applyFont="1" applyFill="1" applyBorder="1" applyAlignment="1">
      <alignment horizontal="center"/>
    </xf>
    <xf numFmtId="39" fontId="5" fillId="0" borderId="0" xfId="0" applyNumberFormat="1" applyFont="1" applyFill="1" applyAlignment="1" applyProtection="1">
      <alignment horizontal="center"/>
      <protection/>
    </xf>
    <xf numFmtId="39" fontId="8" fillId="0" borderId="0" xfId="0" applyFont="1" applyFill="1" applyAlignment="1" applyProtection="1">
      <alignment horizontal="centerContinuous" vertical="center"/>
      <protection/>
    </xf>
    <xf numFmtId="39" fontId="11" fillId="0" borderId="10" xfId="0" applyFont="1" applyFill="1" applyBorder="1" applyAlignment="1" applyProtection="1">
      <alignment horizontal="center"/>
      <protection/>
    </xf>
    <xf numFmtId="39" fontId="0" fillId="0" borderId="0" xfId="0" applyFont="1" applyAlignment="1">
      <alignment/>
    </xf>
    <xf numFmtId="39" fontId="13" fillId="3" borderId="13" xfId="0" applyFont="1" applyFill="1" applyBorder="1" applyAlignment="1">
      <alignment/>
    </xf>
    <xf numFmtId="39" fontId="10" fillId="0" borderId="0" xfId="0" applyFont="1" applyFill="1" applyBorder="1" applyAlignment="1">
      <alignment horizontal="center"/>
    </xf>
    <xf numFmtId="39" fontId="5" fillId="0" borderId="0" xfId="0" applyFont="1" applyFill="1" applyAlignment="1">
      <alignment horizontal="right"/>
    </xf>
    <xf numFmtId="39" fontId="11" fillId="0" borderId="0" xfId="0" applyFont="1" applyFill="1" applyBorder="1" applyAlignment="1" applyProtection="1">
      <alignment horizontal="center"/>
      <protection/>
    </xf>
    <xf numFmtId="49" fontId="5" fillId="2" borderId="14" xfId="0" applyNumberFormat="1" applyFont="1" applyFill="1" applyBorder="1" applyAlignment="1">
      <alignment horizontal="center"/>
    </xf>
    <xf numFmtId="39" fontId="8" fillId="0" borderId="0" xfId="0" applyFont="1" applyFill="1" applyBorder="1" applyAlignment="1">
      <alignment horizontal="right"/>
    </xf>
    <xf numFmtId="39" fontId="5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9" fontId="13" fillId="0" borderId="0" xfId="0" applyFont="1" applyFill="1" applyAlignment="1">
      <alignment/>
    </xf>
    <xf numFmtId="39" fontId="15" fillId="0" borderId="0" xfId="0" applyFont="1" applyFill="1" applyAlignment="1">
      <alignment/>
    </xf>
    <xf numFmtId="39" fontId="15" fillId="0" borderId="0" xfId="0" applyFont="1" applyFill="1" applyAlignment="1">
      <alignment horizontal="left" vertical="center"/>
    </xf>
    <xf numFmtId="37" fontId="15" fillId="0" borderId="0" xfId="0" applyNumberFormat="1" applyFont="1" applyFill="1" applyAlignment="1">
      <alignment horizontal="left" vertical="center"/>
    </xf>
    <xf numFmtId="39" fontId="16" fillId="0" borderId="0" xfId="0" applyFont="1" applyFill="1" applyAlignment="1">
      <alignment/>
    </xf>
    <xf numFmtId="209" fontId="5" fillId="0" borderId="0" xfId="0" applyNumberFormat="1" applyFont="1" applyFill="1" applyAlignment="1">
      <alignment horizontal="center"/>
    </xf>
    <xf numFmtId="39" fontId="5" fillId="0" borderId="11" xfId="0" applyFont="1" applyFill="1" applyBorder="1" applyAlignment="1" applyProtection="1">
      <alignment horizontal="center"/>
      <protection/>
    </xf>
    <xf numFmtId="192" fontId="5" fillId="0" borderId="2" xfId="0" applyNumberFormat="1" applyFont="1" applyFill="1" applyBorder="1" applyAlignment="1" applyProtection="1">
      <alignment horizontal="center"/>
      <protection/>
    </xf>
    <xf numFmtId="40" fontId="5" fillId="0" borderId="2" xfId="0" applyNumberFormat="1" applyFont="1" applyFill="1" applyBorder="1" applyAlignment="1" applyProtection="1">
      <alignment horizontal="center"/>
      <protection/>
    </xf>
    <xf numFmtId="39" fontId="5" fillId="0" borderId="11" xfId="0" applyFont="1" applyFill="1" applyBorder="1" applyAlignment="1" applyProtection="1">
      <alignment horizontal="right"/>
      <protection/>
    </xf>
    <xf numFmtId="192" fontId="5" fillId="0" borderId="2" xfId="0" applyNumberFormat="1" applyFont="1" applyFill="1" applyBorder="1" applyAlignment="1" applyProtection="1">
      <alignment horizontal="right"/>
      <protection/>
    </xf>
    <xf numFmtId="40" fontId="5" fillId="0" borderId="0" xfId="0" applyNumberFormat="1" applyFont="1" applyFill="1" applyBorder="1" applyAlignment="1" applyProtection="1">
      <alignment horizontal="right"/>
      <protection/>
    </xf>
    <xf numFmtId="40" fontId="5" fillId="0" borderId="3" xfId="0" applyNumberFormat="1" applyFont="1" applyFill="1" applyBorder="1" applyAlignment="1" applyProtection="1">
      <alignment horizontal="right"/>
      <protection/>
    </xf>
    <xf numFmtId="192" fontId="5" fillId="3" borderId="12" xfId="0" applyNumberFormat="1" applyFont="1" applyFill="1" applyBorder="1" applyAlignment="1" applyProtection="1">
      <alignment horizontal="right"/>
      <protection/>
    </xf>
    <xf numFmtId="40" fontId="5" fillId="3" borderId="12" xfId="0" applyNumberFormat="1" applyFont="1" applyFill="1" applyBorder="1" applyAlignment="1" applyProtection="1">
      <alignment horizontal="right"/>
      <protection/>
    </xf>
    <xf numFmtId="40" fontId="5" fillId="3" borderId="13" xfId="0" applyNumberFormat="1" applyFont="1" applyFill="1" applyBorder="1" applyAlignment="1" applyProtection="1">
      <alignment horizontal="right"/>
      <protection/>
    </xf>
    <xf numFmtId="39" fontId="5" fillId="3" borderId="4" xfId="0" applyFont="1" applyFill="1" applyBorder="1" applyAlignment="1" applyProtection="1">
      <alignment horizontal="center"/>
      <protection/>
    </xf>
    <xf numFmtId="192" fontId="5" fillId="3" borderId="12" xfId="0" applyNumberFormat="1" applyFont="1" applyFill="1" applyBorder="1" applyAlignment="1" applyProtection="1">
      <alignment horizontal="center"/>
      <protection/>
    </xf>
    <xf numFmtId="40" fontId="5" fillId="3" borderId="12" xfId="0" applyNumberFormat="1" applyFont="1" applyFill="1" applyBorder="1" applyAlignment="1" applyProtection="1">
      <alignment horizontal="center"/>
      <protection/>
    </xf>
    <xf numFmtId="40" fontId="5" fillId="0" borderId="13" xfId="0" applyNumberFormat="1" applyFont="1" applyFill="1" applyBorder="1" applyAlignment="1" applyProtection="1">
      <alignment horizontal="center"/>
      <protection/>
    </xf>
    <xf numFmtId="40" fontId="5" fillId="0" borderId="5" xfId="0" applyNumberFormat="1" applyFont="1" applyFill="1" applyBorder="1" applyAlignment="1" applyProtection="1">
      <alignment horizontal="center"/>
      <protection/>
    </xf>
    <xf numFmtId="39" fontId="5" fillId="0" borderId="15" xfId="0" applyFont="1" applyFill="1" applyBorder="1" applyAlignment="1" applyProtection="1">
      <alignment/>
      <protection/>
    </xf>
    <xf numFmtId="39" fontId="5" fillId="0" borderId="15" xfId="0" applyFont="1" applyFill="1" applyBorder="1" applyAlignment="1">
      <alignment/>
    </xf>
    <xf numFmtId="39" fontId="5" fillId="0" borderId="0" xfId="0" applyFont="1" applyFill="1" applyAlignment="1">
      <alignment/>
    </xf>
    <xf numFmtId="39" fontId="13" fillId="0" borderId="0" xfId="0" applyFont="1" applyFill="1" applyBorder="1" applyAlignment="1">
      <alignment/>
    </xf>
    <xf numFmtId="39" fontId="13" fillId="0" borderId="0" xfId="0" applyFont="1" applyFill="1" applyAlignment="1">
      <alignment horizontal="left"/>
    </xf>
    <xf numFmtId="39" fontId="18" fillId="0" borderId="1" xfId="0" applyFont="1" applyFill="1" applyBorder="1" applyAlignment="1" applyProtection="1">
      <alignment/>
      <protection/>
    </xf>
    <xf numFmtId="39" fontId="18" fillId="0" borderId="0" xfId="0" applyFont="1" applyFill="1" applyBorder="1" applyAlignment="1">
      <alignment/>
    </xf>
    <xf numFmtId="39" fontId="18" fillId="0" borderId="3" xfId="0" applyNumberFormat="1" applyFont="1" applyFill="1" applyBorder="1" applyAlignment="1" applyProtection="1">
      <alignment/>
      <protection/>
    </xf>
    <xf numFmtId="39" fontId="18" fillId="0" borderId="1" xfId="0" applyFont="1" applyFill="1" applyBorder="1" applyAlignment="1">
      <alignment/>
    </xf>
    <xf numFmtId="39" fontId="18" fillId="0" borderId="2" xfId="0" applyFont="1" applyFill="1" applyBorder="1" applyAlignment="1">
      <alignment/>
    </xf>
    <xf numFmtId="39" fontId="18" fillId="0" borderId="5" xfId="0" applyFont="1" applyFill="1" applyBorder="1" applyAlignment="1">
      <alignment/>
    </xf>
    <xf numFmtId="39" fontId="18" fillId="3" borderId="4" xfId="0" applyFont="1" applyFill="1" applyBorder="1" applyAlignment="1" applyProtection="1">
      <alignment/>
      <protection/>
    </xf>
    <xf numFmtId="39" fontId="18" fillId="3" borderId="12" xfId="0" applyFont="1" applyFill="1" applyBorder="1" applyAlignment="1">
      <alignment/>
    </xf>
    <xf numFmtId="39" fontId="13" fillId="2" borderId="16" xfId="0" applyFont="1" applyFill="1" applyBorder="1" applyAlignment="1">
      <alignment horizontal="center" vertical="center"/>
    </xf>
    <xf numFmtId="39" fontId="17" fillId="0" borderId="16" xfId="0" applyFont="1" applyBorder="1" applyAlignment="1">
      <alignment horizontal="center"/>
    </xf>
    <xf numFmtId="39" fontId="17" fillId="0" borderId="16" xfId="0" applyNumberFormat="1" applyFont="1" applyBorder="1" applyAlignment="1">
      <alignment horizontal="center"/>
    </xf>
    <xf numFmtId="39" fontId="18" fillId="0" borderId="11" xfId="0" applyFont="1" applyFill="1" applyBorder="1" applyAlignment="1" applyProtection="1">
      <alignment/>
      <protection/>
    </xf>
    <xf numFmtId="39" fontId="18" fillId="0" borderId="17" xfId="0" applyFont="1" applyFill="1" applyBorder="1" applyAlignment="1">
      <alignment/>
    </xf>
    <xf numFmtId="39" fontId="18" fillId="0" borderId="15" xfId="0" applyFont="1" applyFill="1" applyBorder="1" applyAlignment="1">
      <alignment/>
    </xf>
    <xf numFmtId="39" fontId="18" fillId="0" borderId="18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>
      <alignment horizontal="center"/>
    </xf>
    <xf numFmtId="39" fontId="0" fillId="0" borderId="0" xfId="0" applyFill="1" applyAlignment="1">
      <alignment/>
    </xf>
    <xf numFmtId="39" fontId="5" fillId="3" borderId="4" xfId="0" applyFont="1" applyFill="1" applyBorder="1" applyAlignment="1" applyProtection="1">
      <alignment horizontal="left"/>
      <protection/>
    </xf>
    <xf numFmtId="39" fontId="17" fillId="0" borderId="4" xfId="0" applyFont="1" applyBorder="1" applyAlignment="1">
      <alignment horizontal="center" vertical="center"/>
    </xf>
    <xf numFmtId="39" fontId="17" fillId="0" borderId="4" xfId="0" applyNumberFormat="1" applyFont="1" applyBorder="1" applyAlignment="1">
      <alignment horizontal="center" vertical="center"/>
    </xf>
    <xf numFmtId="39" fontId="17" fillId="0" borderId="16" xfId="0" applyNumberFormat="1" applyFont="1" applyBorder="1" applyAlignment="1">
      <alignment horizontal="center" vertical="center"/>
    </xf>
    <xf numFmtId="39" fontId="13" fillId="2" borderId="4" xfId="0" applyFont="1" applyFill="1" applyBorder="1" applyAlignment="1">
      <alignment horizontal="center" vertical="center"/>
    </xf>
    <xf numFmtId="39" fontId="8" fillId="3" borderId="19" xfId="0" applyFont="1" applyFill="1" applyBorder="1" applyAlignment="1" applyProtection="1">
      <alignment horizontal="left"/>
      <protection/>
    </xf>
    <xf numFmtId="39" fontId="8" fillId="3" borderId="20" xfId="0" applyFont="1" applyFill="1" applyBorder="1" applyAlignment="1" applyProtection="1">
      <alignment horizontal="left"/>
      <protection/>
    </xf>
    <xf numFmtId="39" fontId="9" fillId="0" borderId="0" xfId="0" applyFont="1" applyFill="1" applyAlignment="1" applyProtection="1">
      <alignment horizontal="center"/>
      <protection/>
    </xf>
    <xf numFmtId="39" fontId="5" fillId="0" borderId="0" xfId="0" applyFont="1" applyFill="1" applyAlignment="1" applyProtection="1">
      <alignment horizontal="center"/>
      <protection/>
    </xf>
    <xf numFmtId="39" fontId="5" fillId="0" borderId="0" xfId="0" applyFont="1" applyFill="1" applyAlignment="1">
      <alignment horizontal="center"/>
    </xf>
    <xf numFmtId="39" fontId="8" fillId="0" borderId="0" xfId="0" applyFont="1" applyFill="1" applyAlignment="1" applyProtection="1">
      <alignment horizontal="center" vertical="center"/>
      <protection/>
    </xf>
    <xf numFmtId="39" fontId="10" fillId="0" borderId="0" xfId="0" applyFont="1" applyFill="1" applyBorder="1" applyAlignment="1" applyProtection="1">
      <alignment horizontal="center"/>
      <protection/>
    </xf>
    <xf numFmtId="39" fontId="12" fillId="0" borderId="0" xfId="0" applyFont="1" applyFill="1" applyBorder="1" applyAlignment="1" applyProtection="1">
      <alignment horizontal="center"/>
      <protection/>
    </xf>
    <xf numFmtId="40" fontId="10" fillId="0" borderId="0" xfId="0" applyNumberFormat="1" applyFont="1" applyFill="1" applyBorder="1" applyAlignment="1" applyProtection="1">
      <alignment horizontal="center"/>
      <protection/>
    </xf>
    <xf numFmtId="39" fontId="13" fillId="2" borderId="16" xfId="0" applyFont="1" applyFill="1" applyBorder="1" applyAlignment="1">
      <alignment horizontal="center" vertical="center"/>
    </xf>
    <xf numFmtId="39" fontId="17" fillId="0" borderId="16" xfId="0" applyFont="1" applyBorder="1" applyAlignment="1">
      <alignment horizontal="center"/>
    </xf>
    <xf numFmtId="39" fontId="10" fillId="0" borderId="0" xfId="0" applyFont="1" applyFill="1" applyBorder="1" applyAlignment="1">
      <alignment horizontal="center"/>
    </xf>
    <xf numFmtId="39" fontId="11" fillId="0" borderId="0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3" fillId="0" borderId="0" xfId="0" applyFont="1" applyFill="1" applyAlignment="1">
      <alignment horizontal="left" wrapText="1"/>
    </xf>
    <xf numFmtId="39" fontId="14" fillId="0" borderId="0" xfId="0" applyFont="1" applyFill="1" applyBorder="1" applyAlignment="1" applyProtection="1">
      <alignment horizontal="center"/>
      <protection/>
    </xf>
    <xf numFmtId="39" fontId="13" fillId="2" borderId="4" xfId="0" applyFont="1" applyFill="1" applyBorder="1" applyAlignment="1">
      <alignment horizontal="center" vertical="center"/>
    </xf>
    <xf numFmtId="39" fontId="17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207"/>
  <sheetViews>
    <sheetView showGridLines="0" workbookViewId="0" topLeftCell="A1">
      <selection activeCell="A26" sqref="A26"/>
    </sheetView>
  </sheetViews>
  <sheetFormatPr defaultColWidth="9.75" defaultRowHeight="18"/>
  <cols>
    <col min="1" max="1" width="18.91015625" style="0" customWidth="1"/>
    <col min="2" max="2" width="8.41015625" style="0" customWidth="1"/>
    <col min="3" max="3" width="9.75" style="0" customWidth="1"/>
    <col min="4" max="4" width="10.58203125" style="0" customWidth="1"/>
    <col min="5" max="5" width="11.08203125" style="0" customWidth="1"/>
  </cols>
  <sheetData>
    <row r="1" spans="1:5" ht="15">
      <c r="A1" s="17" t="s">
        <v>27</v>
      </c>
      <c r="B1" s="18"/>
      <c r="C1" s="18"/>
      <c r="D1" s="18"/>
      <c r="E1" s="18"/>
    </row>
    <row r="2" spans="1:5" ht="15">
      <c r="A2" s="17" t="s">
        <v>48</v>
      </c>
      <c r="B2" s="18"/>
      <c r="C2" s="18"/>
      <c r="D2" s="18"/>
      <c r="E2" s="18"/>
    </row>
    <row r="3" spans="1:5" ht="12.75" customHeight="1">
      <c r="A3" s="17" t="s">
        <v>49</v>
      </c>
      <c r="B3" s="18"/>
      <c r="C3" s="18"/>
      <c r="D3" s="18"/>
      <c r="E3" s="18"/>
    </row>
    <row r="4" spans="1:5" ht="15" customHeight="1">
      <c r="A4" s="124" t="s">
        <v>91</v>
      </c>
      <c r="B4" s="124"/>
      <c r="C4" s="124"/>
      <c r="D4" s="124"/>
      <c r="E4" s="124"/>
    </row>
    <row r="5" spans="1:5" ht="15" customHeight="1">
      <c r="A5" s="125" t="s">
        <v>92</v>
      </c>
      <c r="B5" s="125"/>
      <c r="C5" s="125"/>
      <c r="D5" s="125"/>
      <c r="E5" s="125"/>
    </row>
    <row r="6" spans="1:5" ht="12.75" customHeight="1">
      <c r="A6" s="126" t="s">
        <v>103</v>
      </c>
      <c r="B6" s="126"/>
      <c r="C6" s="126"/>
      <c r="D6" s="126"/>
      <c r="E6" s="126"/>
    </row>
    <row r="7" spans="1:5" ht="25.5" customHeight="1">
      <c r="A7" s="127" t="s">
        <v>93</v>
      </c>
      <c r="B7" s="127"/>
      <c r="C7" s="127"/>
      <c r="D7" s="127"/>
      <c r="E7" s="127"/>
    </row>
    <row r="8" spans="1:5" ht="11.25" customHeight="1">
      <c r="A8" s="63"/>
      <c r="B8" s="18"/>
      <c r="C8" s="18"/>
      <c r="D8" s="18"/>
      <c r="E8" s="68"/>
    </row>
    <row r="9" spans="1:5" ht="15.75" customHeight="1">
      <c r="A9" s="128" t="s">
        <v>0</v>
      </c>
      <c r="B9" s="128"/>
      <c r="C9" s="128"/>
      <c r="D9" s="128"/>
      <c r="E9" s="128"/>
    </row>
    <row r="10" spans="1:5" ht="16.5" customHeight="1">
      <c r="A10" s="129" t="s">
        <v>26</v>
      </c>
      <c r="B10" s="129"/>
      <c r="C10" s="129"/>
      <c r="D10" s="129"/>
      <c r="E10" s="129"/>
    </row>
    <row r="11" spans="1:5" ht="5.25" customHeight="1" thickBot="1">
      <c r="A11" s="64"/>
      <c r="B11" s="64"/>
      <c r="C11" s="64"/>
      <c r="D11" s="64"/>
      <c r="E11" s="64"/>
    </row>
    <row r="12" spans="1:5" ht="15.75" thickTop="1">
      <c r="A12" s="25"/>
      <c r="B12" s="26" t="s">
        <v>54</v>
      </c>
      <c r="C12" s="26" t="s">
        <v>45</v>
      </c>
      <c r="D12" s="26" t="s">
        <v>2</v>
      </c>
      <c r="E12" s="27" t="s">
        <v>2</v>
      </c>
    </row>
    <row r="13" spans="1:5" ht="15">
      <c r="A13" s="28" t="s">
        <v>55</v>
      </c>
      <c r="B13" s="29" t="s">
        <v>3</v>
      </c>
      <c r="C13" s="29" t="s">
        <v>4</v>
      </c>
      <c r="D13" s="29" t="s">
        <v>31</v>
      </c>
      <c r="E13" s="30" t="s">
        <v>31</v>
      </c>
    </row>
    <row r="14" spans="1:5" ht="15.75" thickBot="1">
      <c r="A14" s="31"/>
      <c r="B14" s="32"/>
      <c r="C14" s="32" t="s">
        <v>46</v>
      </c>
      <c r="D14" s="32" t="s">
        <v>4</v>
      </c>
      <c r="E14" s="70" t="s">
        <v>86</v>
      </c>
    </row>
    <row r="15" spans="1:5" ht="15" customHeight="1" thickTop="1">
      <c r="A15" s="2"/>
      <c r="B15" s="50"/>
      <c r="C15" s="50"/>
      <c r="D15" s="50"/>
      <c r="E15" s="51"/>
    </row>
    <row r="16" spans="1:5" ht="15">
      <c r="A16" s="6" t="s">
        <v>19</v>
      </c>
      <c r="B16" s="45">
        <v>1</v>
      </c>
      <c r="C16" s="62">
        <v>38783.576</v>
      </c>
      <c r="D16" s="46">
        <f aca="true" t="shared" si="0" ref="D16:D23">B16*C16</f>
        <v>38783.576</v>
      </c>
      <c r="E16" s="47">
        <f aca="true" t="shared" si="1" ref="E16:E23">+D16*12</f>
        <v>465402.912</v>
      </c>
    </row>
    <row r="17" spans="1:5" ht="15">
      <c r="A17" s="6" t="s">
        <v>20</v>
      </c>
      <c r="B17" s="45">
        <v>0</v>
      </c>
      <c r="C17" s="62">
        <v>32968.623999999996</v>
      </c>
      <c r="D17" s="46">
        <f t="shared" si="0"/>
        <v>0</v>
      </c>
      <c r="E17" s="47">
        <f t="shared" si="1"/>
        <v>0</v>
      </c>
    </row>
    <row r="18" spans="1:5" ht="15">
      <c r="A18" s="6" t="s">
        <v>21</v>
      </c>
      <c r="B18" s="45">
        <v>0</v>
      </c>
      <c r="C18" s="62">
        <v>32968.623999999996</v>
      </c>
      <c r="D18" s="46">
        <f t="shared" si="0"/>
        <v>0</v>
      </c>
      <c r="E18" s="47">
        <f t="shared" si="1"/>
        <v>0</v>
      </c>
    </row>
    <row r="19" spans="1:5" ht="15">
      <c r="A19" s="6" t="s">
        <v>22</v>
      </c>
      <c r="B19" s="45">
        <v>1</v>
      </c>
      <c r="C19" s="62">
        <v>29091.764</v>
      </c>
      <c r="D19" s="46">
        <f t="shared" si="0"/>
        <v>29091.764</v>
      </c>
      <c r="E19" s="47">
        <f t="shared" si="1"/>
        <v>349101.168</v>
      </c>
    </row>
    <row r="20" spans="1:5" ht="15">
      <c r="A20" s="6" t="s">
        <v>23</v>
      </c>
      <c r="B20" s="45">
        <v>0</v>
      </c>
      <c r="C20" s="62">
        <v>29091.764</v>
      </c>
      <c r="D20" s="46">
        <f t="shared" si="0"/>
        <v>0</v>
      </c>
      <c r="E20" s="47">
        <f t="shared" si="1"/>
        <v>0</v>
      </c>
    </row>
    <row r="21" spans="1:5" ht="15">
      <c r="A21" s="6" t="s">
        <v>50</v>
      </c>
      <c r="B21" s="45">
        <v>9</v>
      </c>
      <c r="C21" s="62">
        <v>29091.764</v>
      </c>
      <c r="D21" s="46">
        <f t="shared" si="0"/>
        <v>261825.876</v>
      </c>
      <c r="E21" s="47">
        <f t="shared" si="1"/>
        <v>3141910.512</v>
      </c>
    </row>
    <row r="22" spans="1:5" ht="15">
      <c r="A22" s="6" t="s">
        <v>51</v>
      </c>
      <c r="B22" s="45">
        <v>0</v>
      </c>
      <c r="C22" s="62">
        <v>20632.456000000002</v>
      </c>
      <c r="D22" s="46">
        <f t="shared" si="0"/>
        <v>0</v>
      </c>
      <c r="E22" s="47">
        <f t="shared" si="1"/>
        <v>0</v>
      </c>
    </row>
    <row r="23" spans="1:5" ht="15">
      <c r="A23" s="6" t="s">
        <v>5</v>
      </c>
      <c r="B23" s="45">
        <v>15</v>
      </c>
      <c r="C23" s="62">
        <v>14993.108000000002</v>
      </c>
      <c r="D23" s="46">
        <f t="shared" si="0"/>
        <v>224896.62000000002</v>
      </c>
      <c r="E23" s="47">
        <f t="shared" si="1"/>
        <v>2698759.4400000004</v>
      </c>
    </row>
    <row r="24" spans="1:5" ht="15" customHeight="1">
      <c r="A24" s="6"/>
      <c r="B24" s="8"/>
      <c r="C24" s="7"/>
      <c r="D24" s="7"/>
      <c r="E24" s="9"/>
    </row>
    <row r="25" spans="1:5" ht="15">
      <c r="A25" s="33" t="s">
        <v>6</v>
      </c>
      <c r="B25" s="58">
        <f>SUM(B16:B24)</f>
        <v>26</v>
      </c>
      <c r="C25" s="60">
        <f>SUM(C16:C24)</f>
        <v>227621.68</v>
      </c>
      <c r="D25" s="60">
        <f>SUM(D16:D24)</f>
        <v>554597.836</v>
      </c>
      <c r="E25" s="61">
        <f>SUM(E16:E24)</f>
        <v>6655174.032000001</v>
      </c>
    </row>
    <row r="26" spans="1:5" ht="5.25" customHeight="1">
      <c r="A26" s="14"/>
      <c r="B26" s="23"/>
      <c r="C26" s="14"/>
      <c r="D26" s="14"/>
      <c r="E26" s="14"/>
    </row>
    <row r="27" spans="1:5" ht="13.5" customHeight="1">
      <c r="A27" s="129" t="s">
        <v>7</v>
      </c>
      <c r="B27" s="129"/>
      <c r="C27" s="129"/>
      <c r="D27" s="129"/>
      <c r="E27" s="129"/>
    </row>
    <row r="28" spans="1:5" ht="9" customHeight="1">
      <c r="A28" s="14"/>
      <c r="B28" s="23"/>
      <c r="C28" s="14"/>
      <c r="D28" s="14"/>
      <c r="E28" s="14"/>
    </row>
    <row r="29" spans="1:5" ht="15" customHeight="1" thickBot="1">
      <c r="A29" s="122" t="s">
        <v>68</v>
      </c>
      <c r="B29" s="123"/>
      <c r="C29" s="5"/>
      <c r="D29" s="5"/>
      <c r="E29" s="22"/>
    </row>
    <row r="30" spans="1:5" ht="17.25" customHeight="1" thickTop="1">
      <c r="A30" s="6" t="s">
        <v>52</v>
      </c>
      <c r="B30" s="1"/>
      <c r="C30" s="1"/>
      <c r="D30" s="1"/>
      <c r="E30" s="24">
        <f>(($D$25)/30)*40</f>
        <v>739463.7813333333</v>
      </c>
    </row>
    <row r="31" spans="1:5" ht="12" customHeight="1">
      <c r="A31" s="6" t="s">
        <v>53</v>
      </c>
      <c r="B31" s="1"/>
      <c r="C31" s="1"/>
      <c r="D31" s="1"/>
      <c r="E31" s="24">
        <f>(($D$25)/30)*10</f>
        <v>184865.94533333334</v>
      </c>
    </row>
    <row r="32" spans="1:5" ht="12" customHeight="1">
      <c r="A32" s="6" t="s">
        <v>72</v>
      </c>
      <c r="B32" s="1"/>
      <c r="C32" s="1"/>
      <c r="D32" s="1"/>
      <c r="E32" s="24">
        <f>((((((46.8*10)*360)*0.1275)*(B25-B23)+E23*0.1275)))</f>
        <v>580385.0286000001</v>
      </c>
    </row>
    <row r="33" spans="1:5" ht="12" customHeight="1">
      <c r="A33" s="6" t="s">
        <v>8</v>
      </c>
      <c r="B33" s="1"/>
      <c r="C33" s="1"/>
      <c r="D33" s="1"/>
      <c r="E33" s="24">
        <f>((((((46.8*10)*360)*0.05)*(B25-B23)+E23*0.05)))</f>
        <v>227601.97200000004</v>
      </c>
    </row>
    <row r="34" spans="1:5" ht="12" customHeight="1">
      <c r="A34" s="6" t="s">
        <v>9</v>
      </c>
      <c r="B34" s="1"/>
      <c r="C34" s="1"/>
      <c r="D34" s="1"/>
      <c r="E34" s="24">
        <f>(E25)*0.02</f>
        <v>133103.48064000002</v>
      </c>
    </row>
    <row r="35" spans="1:5" ht="12" customHeight="1">
      <c r="A35" s="6"/>
      <c r="B35" s="1"/>
      <c r="C35" s="1"/>
      <c r="D35" s="1"/>
      <c r="E35" s="24"/>
    </row>
    <row r="36" spans="1:5" ht="3.75" customHeight="1">
      <c r="A36" s="2"/>
      <c r="B36" s="1"/>
      <c r="C36" s="1"/>
      <c r="D36" s="1"/>
      <c r="E36" s="24"/>
    </row>
    <row r="37" spans="1:5" ht="15">
      <c r="A37" s="34" t="s">
        <v>10</v>
      </c>
      <c r="B37" s="35"/>
      <c r="C37" s="35"/>
      <c r="D37" s="35"/>
      <c r="E37" s="36">
        <f>SUM(E30:E36)</f>
        <v>1865420.207906667</v>
      </c>
    </row>
    <row r="38" spans="1:5" ht="8.25" customHeight="1">
      <c r="A38" s="5"/>
      <c r="B38" s="5"/>
      <c r="C38" s="5"/>
      <c r="D38" s="5"/>
      <c r="E38" s="5"/>
    </row>
    <row r="39" spans="1:5" ht="15.75">
      <c r="A39" s="37" t="s">
        <v>56</v>
      </c>
      <c r="B39" s="38"/>
      <c r="C39" s="38"/>
      <c r="D39" s="38"/>
      <c r="E39" s="66">
        <f>+E37+E25</f>
        <v>8520594.239906667</v>
      </c>
    </row>
    <row r="40" spans="1:5" ht="17.25" customHeight="1">
      <c r="A40" s="71" t="s">
        <v>47</v>
      </c>
      <c r="B40" s="73">
        <v>750</v>
      </c>
      <c r="C40" s="72" t="s">
        <v>37</v>
      </c>
      <c r="D40" s="18"/>
      <c r="E40" s="18"/>
    </row>
    <row r="41" spans="1:5" ht="17.25" customHeight="1">
      <c r="A41" s="71" t="s">
        <v>38</v>
      </c>
      <c r="B41" s="79">
        <v>6</v>
      </c>
      <c r="C41" s="18"/>
      <c r="D41" s="18"/>
      <c r="E41" s="18"/>
    </row>
    <row r="42" spans="1:5" ht="17.25" customHeight="1">
      <c r="A42" s="44"/>
      <c r="B42" s="18"/>
      <c r="C42" s="18"/>
      <c r="D42" s="18"/>
      <c r="E42" s="68"/>
    </row>
    <row r="43" spans="1:5" ht="15.75">
      <c r="A43" s="130" t="s">
        <v>28</v>
      </c>
      <c r="B43" s="130"/>
      <c r="C43" s="130"/>
      <c r="D43" s="130"/>
      <c r="E43" s="130"/>
    </row>
    <row r="44" spans="1:5" s="65" customFormat="1" ht="18.75" customHeight="1" thickBot="1">
      <c r="A44" s="129" t="s">
        <v>26</v>
      </c>
      <c r="B44" s="129"/>
      <c r="C44" s="129"/>
      <c r="D44" s="129"/>
      <c r="E44" s="129"/>
    </row>
    <row r="45" spans="1:5" ht="14.25" customHeight="1" thickTop="1">
      <c r="A45" s="25"/>
      <c r="B45" s="26" t="s">
        <v>54</v>
      </c>
      <c r="C45" s="26" t="s">
        <v>45</v>
      </c>
      <c r="D45" s="26" t="s">
        <v>2</v>
      </c>
      <c r="E45" s="27" t="s">
        <v>2</v>
      </c>
    </row>
    <row r="46" spans="1:5" ht="13.5" customHeight="1">
      <c r="A46" s="28" t="s">
        <v>55</v>
      </c>
      <c r="B46" s="40" t="s">
        <v>11</v>
      </c>
      <c r="C46" s="29" t="s">
        <v>4</v>
      </c>
      <c r="D46" s="29" t="s">
        <v>31</v>
      </c>
      <c r="E46" s="30" t="s">
        <v>31</v>
      </c>
    </row>
    <row r="47" spans="1:5" ht="15" customHeight="1" thickBot="1">
      <c r="A47" s="31"/>
      <c r="B47" s="32" t="s">
        <v>12</v>
      </c>
      <c r="C47" s="32" t="s">
        <v>46</v>
      </c>
      <c r="D47" s="32" t="s">
        <v>4</v>
      </c>
      <c r="E47" s="70" t="s">
        <v>86</v>
      </c>
    </row>
    <row r="48" spans="1:5" ht="12" customHeight="1" thickTop="1">
      <c r="A48" s="2"/>
      <c r="B48" s="8"/>
      <c r="C48" s="7"/>
      <c r="D48" s="7"/>
      <c r="E48" s="9"/>
    </row>
    <row r="49" spans="1:5" ht="12" customHeight="1">
      <c r="A49" s="2" t="s">
        <v>13</v>
      </c>
      <c r="B49" s="52">
        <v>1140</v>
      </c>
      <c r="C49" s="46">
        <v>299.88</v>
      </c>
      <c r="D49" s="46">
        <f>B49*C49</f>
        <v>341863.2</v>
      </c>
      <c r="E49" s="47">
        <f>+D49*12</f>
        <v>4102358.4000000004</v>
      </c>
    </row>
    <row r="50" spans="1:5" ht="12" customHeight="1">
      <c r="A50" s="20"/>
      <c r="B50" s="43"/>
      <c r="C50" s="43"/>
      <c r="D50" s="43"/>
      <c r="E50" s="53"/>
    </row>
    <row r="51" spans="1:5" ht="12" customHeight="1">
      <c r="A51" s="41" t="s">
        <v>100</v>
      </c>
      <c r="B51" s="54">
        <f>SUM(B49:B50)</f>
        <v>1140</v>
      </c>
      <c r="C51" s="55">
        <f>SUM(C49:C50)</f>
        <v>299.88</v>
      </c>
      <c r="D51" s="55">
        <f>SUM(D49:D50)</f>
        <v>341863.2</v>
      </c>
      <c r="E51" s="56">
        <f>SUM(E49:E50)</f>
        <v>4102358.4000000004</v>
      </c>
    </row>
    <row r="52" spans="1:5" ht="12" customHeight="1">
      <c r="A52" s="6"/>
      <c r="B52" s="57"/>
      <c r="C52" s="46"/>
      <c r="D52" s="46"/>
      <c r="E52" s="47"/>
    </row>
    <row r="53" spans="1:5" ht="12" customHeight="1">
      <c r="A53" s="6"/>
      <c r="B53" s="45"/>
      <c r="C53" s="46"/>
      <c r="D53" s="46"/>
      <c r="E53" s="47"/>
    </row>
    <row r="54" spans="1:5" ht="12" customHeight="1">
      <c r="A54" s="6" t="s">
        <v>78</v>
      </c>
      <c r="B54" s="45">
        <v>30</v>
      </c>
      <c r="C54" s="46">
        <v>12968.96</v>
      </c>
      <c r="D54" s="46">
        <f>B54*C54</f>
        <v>389068.8</v>
      </c>
      <c r="E54" s="47">
        <f>+D54*12</f>
        <v>4668825.6</v>
      </c>
    </row>
    <row r="55" spans="1:5" ht="15" customHeight="1">
      <c r="A55" s="6" t="s">
        <v>1</v>
      </c>
      <c r="B55" s="45"/>
      <c r="C55" s="43"/>
      <c r="D55" s="43"/>
      <c r="E55" s="53"/>
    </row>
    <row r="56" spans="1:5" ht="12" customHeight="1">
      <c r="A56" s="41" t="s">
        <v>100</v>
      </c>
      <c r="B56" s="58">
        <f>+B54</f>
        <v>30</v>
      </c>
      <c r="C56" s="55">
        <f>SUM(C53:C55)</f>
        <v>12968.96</v>
      </c>
      <c r="D56" s="55">
        <f>SUM(D53:D55)</f>
        <v>389068.8</v>
      </c>
      <c r="E56" s="56">
        <f>SUM(E53:E55)</f>
        <v>4668825.6</v>
      </c>
    </row>
    <row r="57" spans="1:5" ht="15" customHeight="1">
      <c r="A57" s="21"/>
      <c r="B57" s="48"/>
      <c r="C57" s="49"/>
      <c r="D57" s="49"/>
      <c r="E57" s="47"/>
    </row>
    <row r="58" spans="1:5" ht="15">
      <c r="A58" s="41" t="s">
        <v>6</v>
      </c>
      <c r="B58" s="58"/>
      <c r="C58" s="55"/>
      <c r="D58" s="55">
        <f>D51+D56</f>
        <v>730932</v>
      </c>
      <c r="E58" s="56">
        <f>E51+E56</f>
        <v>8771184</v>
      </c>
    </row>
    <row r="59" spans="1:5" ht="6.75" customHeight="1">
      <c r="A59" s="16"/>
      <c r="B59" s="23"/>
      <c r="C59" s="19"/>
      <c r="D59" s="19"/>
      <c r="E59" s="19"/>
    </row>
    <row r="60" spans="1:5" ht="15" customHeight="1">
      <c r="A60" s="129" t="s">
        <v>7</v>
      </c>
      <c r="B60" s="129"/>
      <c r="C60" s="129"/>
      <c r="D60" s="129"/>
      <c r="E60" s="129"/>
    </row>
    <row r="61" spans="1:5" ht="8.25" customHeight="1">
      <c r="A61" s="16"/>
      <c r="B61" s="23"/>
      <c r="C61" s="19"/>
      <c r="D61" s="19"/>
      <c r="E61" s="19"/>
    </row>
    <row r="62" spans="1:5" ht="15" customHeight="1" thickBot="1">
      <c r="A62" s="122" t="s">
        <v>68</v>
      </c>
      <c r="B62" s="123"/>
      <c r="C62" s="5"/>
      <c r="D62" s="5"/>
      <c r="E62" s="22"/>
    </row>
    <row r="63" spans="1:5" ht="18.75" customHeight="1" thickTop="1">
      <c r="A63" s="6" t="s">
        <v>52</v>
      </c>
      <c r="B63" s="13"/>
      <c r="C63" s="13"/>
      <c r="D63" s="13"/>
      <c r="E63" s="24">
        <f>+(($D$51+$D$56)/30)*40</f>
        <v>974576</v>
      </c>
    </row>
    <row r="64" spans="1:5" ht="15.75" customHeight="1">
      <c r="A64" s="6" t="s">
        <v>58</v>
      </c>
      <c r="B64" s="13"/>
      <c r="C64" s="13"/>
      <c r="D64" s="13"/>
      <c r="E64" s="24">
        <f>+(($D$51+$D$56)/30)*24</f>
        <v>584745.6000000001</v>
      </c>
    </row>
    <row r="65" spans="1:5" ht="15.75" customHeight="1">
      <c r="A65" s="6" t="s">
        <v>72</v>
      </c>
      <c r="B65" s="13"/>
      <c r="C65" s="13"/>
      <c r="D65" s="13"/>
      <c r="E65" s="24">
        <f>+(($E$51+$E$56))*12.75%</f>
        <v>1118325.96</v>
      </c>
    </row>
    <row r="66" spans="1:5" ht="15" customHeight="1">
      <c r="A66" s="6" t="s">
        <v>8</v>
      </c>
      <c r="B66" s="13"/>
      <c r="C66" s="13"/>
      <c r="D66" s="13"/>
      <c r="E66" s="24">
        <f>+(($E$51+$E$56))*5%</f>
        <v>438559.2</v>
      </c>
    </row>
    <row r="67" spans="1:5" ht="13.5" customHeight="1">
      <c r="A67" s="6" t="s">
        <v>9</v>
      </c>
      <c r="B67" s="13"/>
      <c r="C67" s="13"/>
      <c r="D67" s="13"/>
      <c r="E67" s="24">
        <f>+(($E$51+$E$56))*2%</f>
        <v>175423.68</v>
      </c>
    </row>
    <row r="68" spans="1:5" ht="13.5" customHeight="1">
      <c r="A68" s="90" t="s">
        <v>67</v>
      </c>
      <c r="B68" s="87"/>
      <c r="C68" s="88"/>
      <c r="D68" s="88"/>
      <c r="E68" s="89">
        <f>SUM(E63:E67)</f>
        <v>3291630.4400000004</v>
      </c>
    </row>
    <row r="69" spans="1:5" ht="13.5" customHeight="1">
      <c r="A69" s="83"/>
      <c r="B69" s="84"/>
      <c r="C69" s="85"/>
      <c r="D69" s="85"/>
      <c r="E69" s="86"/>
    </row>
    <row r="70" spans="1:5" ht="15" customHeight="1" thickBot="1">
      <c r="A70" s="122" t="s">
        <v>69</v>
      </c>
      <c r="B70" s="123"/>
      <c r="C70" s="13"/>
      <c r="D70" s="13"/>
      <c r="E70" s="24"/>
    </row>
    <row r="71" spans="1:5" ht="20.25" customHeight="1" thickTop="1">
      <c r="A71" s="6" t="s">
        <v>73</v>
      </c>
      <c r="B71" s="13"/>
      <c r="C71" s="13"/>
      <c r="D71" s="13"/>
      <c r="E71" s="24">
        <f>350*B56*12</f>
        <v>126000</v>
      </c>
    </row>
    <row r="72" spans="1:5" ht="13.5" customHeight="1">
      <c r="A72" s="6" t="s">
        <v>74</v>
      </c>
      <c r="B72" s="13"/>
      <c r="C72" s="13"/>
      <c r="D72" s="13"/>
      <c r="E72" s="24">
        <f>+B51/10*87.5*12</f>
        <v>119700</v>
      </c>
    </row>
    <row r="73" spans="1:5" ht="13.5" customHeight="1">
      <c r="A73" s="6" t="s">
        <v>76</v>
      </c>
      <c r="B73" s="13"/>
      <c r="C73" s="13"/>
      <c r="D73" s="13"/>
      <c r="E73" s="24">
        <f>+B56*320.55*12</f>
        <v>115398</v>
      </c>
    </row>
    <row r="74" spans="1:5" ht="13.5" customHeight="1">
      <c r="A74" s="6" t="s">
        <v>77</v>
      </c>
      <c r="B74" s="13"/>
      <c r="C74" s="13"/>
      <c r="D74" s="13"/>
      <c r="E74" s="24">
        <f>+B51*7.2*12</f>
        <v>98496</v>
      </c>
    </row>
    <row r="75" spans="1:5" ht="13.5" customHeight="1">
      <c r="A75" s="90" t="s">
        <v>67</v>
      </c>
      <c r="B75" s="91"/>
      <c r="C75" s="92"/>
      <c r="D75" s="92"/>
      <c r="E75" s="89">
        <f>SUM(E71:E74)</f>
        <v>459594</v>
      </c>
    </row>
    <row r="76" spans="1:5" ht="13.5" customHeight="1">
      <c r="A76" s="80"/>
      <c r="B76" s="81"/>
      <c r="C76" s="82"/>
      <c r="D76" s="82"/>
      <c r="E76" s="93"/>
    </row>
    <row r="77" spans="1:5" ht="15" customHeight="1">
      <c r="A77" s="37" t="s">
        <v>10</v>
      </c>
      <c r="B77" s="38"/>
      <c r="C77" s="38"/>
      <c r="D77" s="38"/>
      <c r="E77" s="39">
        <f>+E68+E75</f>
        <v>3751224.4400000004</v>
      </c>
    </row>
    <row r="78" spans="1:5" ht="11.25" customHeight="1">
      <c r="A78" s="5"/>
      <c r="B78" s="5"/>
      <c r="C78" s="5"/>
      <c r="D78" s="5"/>
      <c r="E78" s="5"/>
    </row>
    <row r="79" spans="1:5" ht="15" customHeight="1">
      <c r="A79" s="37" t="s">
        <v>56</v>
      </c>
      <c r="B79" s="38"/>
      <c r="C79" s="38"/>
      <c r="D79" s="38"/>
      <c r="E79" s="66">
        <f>+E58+E77</f>
        <v>12522408.440000001</v>
      </c>
    </row>
    <row r="80" spans="1:5" ht="6" customHeight="1">
      <c r="A80" s="16"/>
      <c r="B80" s="13"/>
      <c r="C80" s="13"/>
      <c r="D80" s="13"/>
      <c r="E80" s="13"/>
    </row>
    <row r="81" spans="1:5" ht="12" customHeight="1">
      <c r="A81" s="16"/>
      <c r="B81" s="13"/>
      <c r="C81" s="13"/>
      <c r="D81" s="13"/>
      <c r="E81" s="68"/>
    </row>
    <row r="82" spans="1:5" ht="12" customHeight="1">
      <c r="A82" s="133" t="s">
        <v>14</v>
      </c>
      <c r="B82" s="133"/>
      <c r="C82" s="133"/>
      <c r="D82" s="133"/>
      <c r="E82" s="133"/>
    </row>
    <row r="83" spans="1:5" ht="6" customHeight="1">
      <c r="A83" s="67"/>
      <c r="B83" s="67"/>
      <c r="C83" s="67"/>
      <c r="D83" s="67"/>
      <c r="E83" s="67"/>
    </row>
    <row r="84" spans="1:5" ht="16.5" customHeight="1">
      <c r="A84" s="135" t="s">
        <v>26</v>
      </c>
      <c r="B84" s="135"/>
      <c r="C84" s="135"/>
      <c r="D84" s="135"/>
      <c r="E84" s="135"/>
    </row>
    <row r="85" spans="1:5" ht="6.75" customHeight="1" thickBot="1">
      <c r="A85" s="134"/>
      <c r="B85" s="134"/>
      <c r="C85" s="134"/>
      <c r="D85" s="134"/>
      <c r="E85" s="134"/>
    </row>
    <row r="86" spans="1:5" ht="13.5" customHeight="1" thickTop="1">
      <c r="A86" s="25"/>
      <c r="B86" s="26" t="s">
        <v>54</v>
      </c>
      <c r="C86" s="26" t="s">
        <v>45</v>
      </c>
      <c r="D86" s="26" t="s">
        <v>2</v>
      </c>
      <c r="E86" s="27" t="s">
        <v>2</v>
      </c>
    </row>
    <row r="87" spans="1:5" ht="12.75" customHeight="1">
      <c r="A87" s="28" t="s">
        <v>55</v>
      </c>
      <c r="B87" s="29" t="s">
        <v>3</v>
      </c>
      <c r="C87" s="29" t="s">
        <v>4</v>
      </c>
      <c r="D87" s="29" t="s">
        <v>31</v>
      </c>
      <c r="E87" s="30" t="s">
        <v>31</v>
      </c>
    </row>
    <row r="88" spans="1:5" ht="12.75" customHeight="1" thickBot="1">
      <c r="A88" s="31"/>
      <c r="B88" s="32"/>
      <c r="C88" s="32" t="s">
        <v>46</v>
      </c>
      <c r="D88" s="32" t="s">
        <v>4</v>
      </c>
      <c r="E88" s="70" t="s">
        <v>86</v>
      </c>
    </row>
    <row r="89" spans="1:5" s="59" customFormat="1" ht="15" customHeight="1" thickTop="1">
      <c r="A89" s="6" t="s">
        <v>15</v>
      </c>
      <c r="B89" s="45">
        <v>0</v>
      </c>
      <c r="C89" s="46">
        <v>6574.984</v>
      </c>
      <c r="D89" s="46">
        <f aca="true" t="shared" si="2" ref="D89:D108">B89*C89</f>
        <v>0</v>
      </c>
      <c r="E89" s="47">
        <f aca="true" t="shared" si="3" ref="E89:E108">+D89*12</f>
        <v>0</v>
      </c>
    </row>
    <row r="90" spans="1:5" s="59" customFormat="1" ht="15" customHeight="1">
      <c r="A90" s="6" t="s">
        <v>63</v>
      </c>
      <c r="B90" s="45">
        <v>11</v>
      </c>
      <c r="C90" s="46">
        <v>4449.3279999999995</v>
      </c>
      <c r="D90" s="46">
        <f t="shared" si="2"/>
        <v>48942.60799999999</v>
      </c>
      <c r="E90" s="47">
        <f t="shared" si="3"/>
        <v>587311.2959999999</v>
      </c>
    </row>
    <row r="91" spans="1:5" s="59" customFormat="1" ht="15" customHeight="1">
      <c r="A91" s="6" t="s">
        <v>64</v>
      </c>
      <c r="B91" s="45">
        <v>2</v>
      </c>
      <c r="C91" s="46">
        <v>3416.452</v>
      </c>
      <c r="D91" s="46">
        <f t="shared" si="2"/>
        <v>6832.904</v>
      </c>
      <c r="E91" s="47">
        <f t="shared" si="3"/>
        <v>81994.848</v>
      </c>
    </row>
    <row r="92" spans="1:5" s="59" customFormat="1" ht="15" customHeight="1">
      <c r="A92" s="6" t="s">
        <v>33</v>
      </c>
      <c r="B92" s="45">
        <v>1</v>
      </c>
      <c r="C92" s="46">
        <v>3789.5</v>
      </c>
      <c r="D92" s="46">
        <f t="shared" si="2"/>
        <v>3789.5</v>
      </c>
      <c r="E92" s="47">
        <f t="shared" si="3"/>
        <v>45474</v>
      </c>
    </row>
    <row r="93" spans="1:5" s="59" customFormat="1" ht="15" customHeight="1">
      <c r="A93" s="6" t="s">
        <v>32</v>
      </c>
      <c r="B93" s="45">
        <v>1</v>
      </c>
      <c r="C93" s="46">
        <v>4233.58</v>
      </c>
      <c r="D93" s="46">
        <f t="shared" si="2"/>
        <v>4233.58</v>
      </c>
      <c r="E93" s="47">
        <f t="shared" si="3"/>
        <v>50802.96</v>
      </c>
    </row>
    <row r="94" spans="1:5" s="59" customFormat="1" ht="15" customHeight="1">
      <c r="A94" s="6" t="s">
        <v>39</v>
      </c>
      <c r="B94" s="45">
        <v>4</v>
      </c>
      <c r="C94" s="46">
        <v>9194.328000000001</v>
      </c>
      <c r="D94" s="46">
        <f t="shared" si="2"/>
        <v>36777.312000000005</v>
      </c>
      <c r="E94" s="47">
        <f t="shared" si="3"/>
        <v>441327.74400000006</v>
      </c>
    </row>
    <row r="95" spans="1:5" s="59" customFormat="1" ht="15" customHeight="1">
      <c r="A95" s="6" t="s">
        <v>24</v>
      </c>
      <c r="B95" s="45">
        <v>1</v>
      </c>
      <c r="C95" s="46">
        <v>4449.3279999999995</v>
      </c>
      <c r="D95" s="46">
        <f t="shared" si="2"/>
        <v>4449.3279999999995</v>
      </c>
      <c r="E95" s="47">
        <f t="shared" si="3"/>
        <v>53391.935999999994</v>
      </c>
    </row>
    <row r="96" spans="1:5" s="59" customFormat="1" ht="15" customHeight="1">
      <c r="A96" s="6" t="s">
        <v>25</v>
      </c>
      <c r="B96" s="45">
        <v>1</v>
      </c>
      <c r="C96" s="46">
        <v>7233.044000000001</v>
      </c>
      <c r="D96" s="46">
        <f t="shared" si="2"/>
        <v>7233.044000000001</v>
      </c>
      <c r="E96" s="47">
        <f t="shared" si="3"/>
        <v>86796.528</v>
      </c>
    </row>
    <row r="97" spans="1:5" s="59" customFormat="1" ht="15" customHeight="1">
      <c r="A97" s="6" t="s">
        <v>34</v>
      </c>
      <c r="B97" s="45">
        <v>0</v>
      </c>
      <c r="C97" s="46">
        <v>9194.328000000001</v>
      </c>
      <c r="D97" s="46">
        <f t="shared" si="2"/>
        <v>0</v>
      </c>
      <c r="E97" s="47">
        <f t="shared" si="3"/>
        <v>0</v>
      </c>
    </row>
    <row r="98" spans="1:5" s="59" customFormat="1" ht="15" customHeight="1">
      <c r="A98" s="6" t="s">
        <v>16</v>
      </c>
      <c r="B98" s="45">
        <v>12</v>
      </c>
      <c r="C98" s="46">
        <v>5748.392000000001</v>
      </c>
      <c r="D98" s="46">
        <f t="shared" si="2"/>
        <v>68980.70400000001</v>
      </c>
      <c r="E98" s="47">
        <f t="shared" si="3"/>
        <v>827768.4480000001</v>
      </c>
    </row>
    <row r="99" spans="1:5" s="59" customFormat="1" ht="15" customHeight="1">
      <c r="A99" s="6" t="s">
        <v>65</v>
      </c>
      <c r="B99" s="45">
        <v>4</v>
      </c>
      <c r="C99" s="46">
        <v>3918.408</v>
      </c>
      <c r="D99" s="46">
        <f t="shared" si="2"/>
        <v>15673.632</v>
      </c>
      <c r="E99" s="47">
        <f t="shared" si="3"/>
        <v>188083.584</v>
      </c>
    </row>
    <row r="100" spans="1:5" s="59" customFormat="1" ht="15" customHeight="1">
      <c r="A100" s="6" t="s">
        <v>35</v>
      </c>
      <c r="B100" s="45">
        <v>1</v>
      </c>
      <c r="C100" s="46">
        <v>4946.76</v>
      </c>
      <c r="D100" s="46">
        <f t="shared" si="2"/>
        <v>4946.76</v>
      </c>
      <c r="E100" s="47">
        <f t="shared" si="3"/>
        <v>59361.12</v>
      </c>
    </row>
    <row r="101" spans="1:5" s="59" customFormat="1" ht="15" customHeight="1">
      <c r="A101" s="6" t="s">
        <v>36</v>
      </c>
      <c r="B101" s="45">
        <v>0</v>
      </c>
      <c r="C101" s="46">
        <v>4698.2</v>
      </c>
      <c r="D101" s="46">
        <f t="shared" si="2"/>
        <v>0</v>
      </c>
      <c r="E101" s="47">
        <f t="shared" si="3"/>
        <v>0</v>
      </c>
    </row>
    <row r="102" spans="1:5" s="59" customFormat="1" ht="15" customHeight="1">
      <c r="A102" s="6" t="s">
        <v>59</v>
      </c>
      <c r="B102" s="45">
        <v>9</v>
      </c>
      <c r="C102" s="46">
        <v>4449.3279999999995</v>
      </c>
      <c r="D102" s="46">
        <f t="shared" si="2"/>
        <v>40043.952</v>
      </c>
      <c r="E102" s="47">
        <f t="shared" si="3"/>
        <v>480527.424</v>
      </c>
    </row>
    <row r="103" spans="1:5" s="59" customFormat="1" ht="15" customHeight="1">
      <c r="A103" s="6" t="s">
        <v>60</v>
      </c>
      <c r="B103" s="45">
        <v>0</v>
      </c>
      <c r="C103" s="46">
        <v>4221.984</v>
      </c>
      <c r="D103" s="46">
        <f t="shared" si="2"/>
        <v>0</v>
      </c>
      <c r="E103" s="47">
        <f t="shared" si="3"/>
        <v>0</v>
      </c>
    </row>
    <row r="104" spans="1:5" s="59" customFormat="1" ht="15" customHeight="1">
      <c r="A104" s="6" t="s">
        <v>62</v>
      </c>
      <c r="B104" s="45">
        <v>7</v>
      </c>
      <c r="C104" s="46">
        <v>4069.1040000000003</v>
      </c>
      <c r="D104" s="46">
        <f t="shared" si="2"/>
        <v>28483.728000000003</v>
      </c>
      <c r="E104" s="47">
        <f t="shared" si="3"/>
        <v>341804.73600000003</v>
      </c>
    </row>
    <row r="105" spans="1:5" s="59" customFormat="1" ht="15" customHeight="1">
      <c r="A105" s="6" t="s">
        <v>18</v>
      </c>
      <c r="B105" s="45">
        <v>2</v>
      </c>
      <c r="C105" s="46">
        <v>4946.76</v>
      </c>
      <c r="D105" s="46">
        <f t="shared" si="2"/>
        <v>9893.52</v>
      </c>
      <c r="E105" s="47">
        <f t="shared" si="3"/>
        <v>118722.24</v>
      </c>
    </row>
    <row r="106" spans="1:5" s="59" customFormat="1" ht="15" customHeight="1">
      <c r="A106" s="6" t="s">
        <v>17</v>
      </c>
      <c r="B106" s="45">
        <v>2</v>
      </c>
      <c r="C106" s="46">
        <v>4946.76</v>
      </c>
      <c r="D106" s="46">
        <f t="shared" si="2"/>
        <v>9893.52</v>
      </c>
      <c r="E106" s="47">
        <f t="shared" si="3"/>
        <v>118722.24</v>
      </c>
    </row>
    <row r="107" spans="1:5" s="59" customFormat="1" ht="15" customHeight="1">
      <c r="A107" s="6" t="s">
        <v>61</v>
      </c>
      <c r="B107" s="45">
        <v>0</v>
      </c>
      <c r="C107" s="46">
        <v>4449.3279999999995</v>
      </c>
      <c r="D107" s="46">
        <f t="shared" si="2"/>
        <v>0</v>
      </c>
      <c r="E107" s="47">
        <f t="shared" si="3"/>
        <v>0</v>
      </c>
    </row>
    <row r="108" spans="1:5" s="59" customFormat="1" ht="15" customHeight="1">
      <c r="A108" s="6" t="s">
        <v>66</v>
      </c>
      <c r="B108" s="45">
        <v>2</v>
      </c>
      <c r="C108" s="46">
        <v>4449.3279999999995</v>
      </c>
      <c r="D108" s="46">
        <f t="shared" si="2"/>
        <v>8898.655999999999</v>
      </c>
      <c r="E108" s="47">
        <f t="shared" si="3"/>
        <v>106783.87199999999</v>
      </c>
    </row>
    <row r="109" spans="1:5" s="59" customFormat="1" ht="15" customHeight="1">
      <c r="A109" s="41" t="s">
        <v>101</v>
      </c>
      <c r="B109" s="58">
        <f>SUM(B89:B108)</f>
        <v>60</v>
      </c>
      <c r="C109" s="60">
        <f>SUM(C89:C108)</f>
        <v>103379.22399999997</v>
      </c>
      <c r="D109" s="60">
        <f>SUM(D89:D108)</f>
        <v>299072.7480000001</v>
      </c>
      <c r="E109" s="61">
        <f>SUM(E89:E108)</f>
        <v>3588872.9760000003</v>
      </c>
    </row>
    <row r="110" spans="1:5" ht="6" customHeight="1">
      <c r="A110" s="14"/>
      <c r="B110" s="11"/>
      <c r="C110" s="10"/>
      <c r="D110" s="14"/>
      <c r="E110" s="14"/>
    </row>
    <row r="111" spans="1:5" ht="12" customHeight="1">
      <c r="A111" s="129" t="s">
        <v>7</v>
      </c>
      <c r="B111" s="129"/>
      <c r="C111" s="129"/>
      <c r="D111" s="129"/>
      <c r="E111" s="129"/>
    </row>
    <row r="112" spans="1:5" ht="8.25" customHeight="1">
      <c r="A112" s="14"/>
      <c r="B112" s="23"/>
      <c r="C112" s="14"/>
      <c r="D112" s="14"/>
      <c r="E112" s="14"/>
    </row>
    <row r="113" spans="1:5" ht="15" customHeight="1" thickBot="1">
      <c r="A113" s="122" t="s">
        <v>68</v>
      </c>
      <c r="B113" s="123"/>
      <c r="C113" s="5"/>
      <c r="D113" s="5"/>
      <c r="E113" s="22"/>
    </row>
    <row r="114" spans="1:5" ht="24" customHeight="1" thickTop="1">
      <c r="A114" s="6" t="s">
        <v>52</v>
      </c>
      <c r="B114" s="13"/>
      <c r="C114" s="13"/>
      <c r="D114" s="13"/>
      <c r="E114" s="24">
        <f>(($D$109)/30)*40</f>
        <v>398763.6640000001</v>
      </c>
    </row>
    <row r="115" spans="1:5" ht="15.75" customHeight="1">
      <c r="A115" s="6" t="s">
        <v>58</v>
      </c>
      <c r="B115" s="13"/>
      <c r="C115" s="13"/>
      <c r="D115" s="13"/>
      <c r="E115" s="24">
        <f>(($D$109)/30)*24</f>
        <v>239258.19840000008</v>
      </c>
    </row>
    <row r="116" spans="1:5" ht="15.75" customHeight="1">
      <c r="A116" s="6" t="s">
        <v>72</v>
      </c>
      <c r="B116" s="13"/>
      <c r="C116" s="13"/>
      <c r="D116" s="13"/>
      <c r="E116" s="24">
        <f>$E$109*12.75%</f>
        <v>457581.30444000004</v>
      </c>
    </row>
    <row r="117" spans="1:5" ht="15.75" customHeight="1">
      <c r="A117" s="6" t="s">
        <v>8</v>
      </c>
      <c r="B117" s="13"/>
      <c r="C117" s="13"/>
      <c r="D117" s="13"/>
      <c r="E117" s="24">
        <f>$E$109*0.05</f>
        <v>179443.64880000002</v>
      </c>
    </row>
    <row r="118" spans="1:5" ht="15.75" customHeight="1">
      <c r="A118" s="6" t="s">
        <v>9</v>
      </c>
      <c r="B118" s="13"/>
      <c r="C118" s="13"/>
      <c r="D118" s="13"/>
      <c r="E118" s="24">
        <f>$E$109*0.02</f>
        <v>71777.45952</v>
      </c>
    </row>
    <row r="119" spans="1:5" ht="15.75" customHeight="1">
      <c r="A119" s="90" t="s">
        <v>67</v>
      </c>
      <c r="B119" s="91"/>
      <c r="C119" s="92"/>
      <c r="D119" s="92"/>
      <c r="E119" s="89">
        <f>SUM(E114:E118)</f>
        <v>1346824.2751600004</v>
      </c>
    </row>
    <row r="120" spans="1:5" ht="13.5" customHeight="1">
      <c r="A120" s="80"/>
      <c r="B120" s="81"/>
      <c r="C120" s="82"/>
      <c r="D120" s="82"/>
      <c r="E120" s="94"/>
    </row>
    <row r="121" spans="1:5" ht="15.75" customHeight="1" thickBot="1">
      <c r="A121" s="122" t="s">
        <v>69</v>
      </c>
      <c r="B121" s="123"/>
      <c r="C121" s="13"/>
      <c r="D121" s="13"/>
      <c r="E121" s="15"/>
    </row>
    <row r="122" spans="1:5" ht="20.25" customHeight="1" thickTop="1">
      <c r="A122" s="6" t="s">
        <v>75</v>
      </c>
      <c r="B122" s="13"/>
      <c r="C122" s="13"/>
      <c r="D122" s="13"/>
      <c r="E122" s="24">
        <f>350*B109*12</f>
        <v>252000</v>
      </c>
    </row>
    <row r="123" spans="1:5" ht="13.5" customHeight="1">
      <c r="A123" s="90" t="s">
        <v>67</v>
      </c>
      <c r="B123" s="91"/>
      <c r="C123" s="92"/>
      <c r="D123" s="92"/>
      <c r="E123" s="89">
        <f>SUM(E122)</f>
        <v>252000</v>
      </c>
    </row>
    <row r="124" spans="1:5" ht="12.75" customHeight="1">
      <c r="A124" s="80"/>
      <c r="B124" s="81"/>
      <c r="C124" s="82"/>
      <c r="D124" s="82"/>
      <c r="E124" s="93"/>
    </row>
    <row r="125" spans="1:5" ht="15.75" customHeight="1">
      <c r="A125" s="37" t="s">
        <v>10</v>
      </c>
      <c r="B125" s="38"/>
      <c r="C125" s="38"/>
      <c r="D125" s="38"/>
      <c r="E125" s="39">
        <f>+E119+E123</f>
        <v>1598824.2751600004</v>
      </c>
    </row>
    <row r="126" spans="1:5" ht="10.5" customHeight="1">
      <c r="A126" s="95"/>
      <c r="B126" s="96"/>
      <c r="C126" s="96"/>
      <c r="D126" s="96"/>
      <c r="E126" s="96"/>
    </row>
    <row r="127" spans="1:5" ht="15" customHeight="1">
      <c r="A127" s="37" t="s">
        <v>56</v>
      </c>
      <c r="B127" s="38"/>
      <c r="C127" s="38"/>
      <c r="D127" s="38"/>
      <c r="E127" s="66">
        <f>+E109+E125</f>
        <v>5187697.25116</v>
      </c>
    </row>
    <row r="128" spans="1:5" ht="23.25" customHeight="1">
      <c r="A128" s="1"/>
      <c r="B128" s="1"/>
      <c r="C128" s="1"/>
      <c r="D128" s="1"/>
      <c r="E128" s="1"/>
    </row>
    <row r="129" spans="1:5" ht="15" customHeight="1">
      <c r="A129" s="42" t="s">
        <v>43</v>
      </c>
      <c r="B129" s="38"/>
      <c r="C129" s="38"/>
      <c r="D129" s="38"/>
      <c r="E129" s="39">
        <f>E25+E58+E109</f>
        <v>19015231.008</v>
      </c>
    </row>
    <row r="130" spans="1:5" ht="15" customHeight="1">
      <c r="A130" s="42" t="s">
        <v>44</v>
      </c>
      <c r="B130" s="38"/>
      <c r="C130" s="38"/>
      <c r="D130" s="38"/>
      <c r="E130" s="39">
        <f>E37+E77+E125</f>
        <v>7215468.923066668</v>
      </c>
    </row>
    <row r="131" spans="1:5" ht="15" customHeight="1">
      <c r="A131" s="42" t="s">
        <v>57</v>
      </c>
      <c r="B131" s="38"/>
      <c r="C131" s="38"/>
      <c r="D131" s="38"/>
      <c r="E131" s="66">
        <f>E39+E79+E127</f>
        <v>26230699.931066666</v>
      </c>
    </row>
    <row r="132" spans="1:5" ht="15" customHeight="1">
      <c r="A132" s="13"/>
      <c r="B132" s="13"/>
      <c r="C132" s="13"/>
      <c r="D132" s="13"/>
      <c r="E132" s="98"/>
    </row>
    <row r="133" spans="1:5" ht="9.75" customHeight="1">
      <c r="A133" s="1"/>
      <c r="B133" s="1"/>
      <c r="C133" s="1"/>
      <c r="D133" s="1"/>
      <c r="E133" s="1"/>
    </row>
    <row r="134" spans="1:5" ht="21" customHeight="1">
      <c r="A134" s="131" t="s">
        <v>80</v>
      </c>
      <c r="B134" s="131"/>
      <c r="C134" s="108" t="s">
        <v>70</v>
      </c>
      <c r="D134" s="108" t="s">
        <v>71</v>
      </c>
      <c r="E134" s="108" t="s">
        <v>6</v>
      </c>
    </row>
    <row r="135" spans="1:5" ht="15">
      <c r="A135" s="132" t="s">
        <v>81</v>
      </c>
      <c r="B135" s="132"/>
      <c r="C135" s="109">
        <f>+E131/2</f>
        <v>13115349.965533333</v>
      </c>
      <c r="D135" s="110">
        <f>+C135</f>
        <v>13115349.965533333</v>
      </c>
      <c r="E135" s="110">
        <f>SUM(C135:D135)</f>
        <v>26230699.931066666</v>
      </c>
    </row>
    <row r="136" spans="1:5" ht="15">
      <c r="A136" s="132" t="s">
        <v>79</v>
      </c>
      <c r="B136" s="132"/>
      <c r="C136" s="109">
        <f>+E161/2</f>
        <v>120300</v>
      </c>
      <c r="D136" s="110">
        <f>+C136</f>
        <v>120300</v>
      </c>
      <c r="E136" s="110">
        <f>SUM(C136:D136)</f>
        <v>240600</v>
      </c>
    </row>
    <row r="137" spans="1:5" ht="15">
      <c r="A137" s="132" t="s">
        <v>102</v>
      </c>
      <c r="B137" s="132"/>
      <c r="C137" s="109">
        <f>+'DIFERENCIAL TITULAR A  ZONA III'!C34</f>
        <v>135491.95408333332</v>
      </c>
      <c r="D137" s="110">
        <f>+C137</f>
        <v>135491.95408333332</v>
      </c>
      <c r="E137" s="110">
        <f>SUM(C137:D137)</f>
        <v>270983.90816666663</v>
      </c>
    </row>
    <row r="138" spans="1:5" ht="20.25" customHeight="1">
      <c r="A138" s="131" t="s">
        <v>67</v>
      </c>
      <c r="B138" s="131"/>
      <c r="C138" s="108">
        <f>SUM(C135:C137)</f>
        <v>13371141.919616666</v>
      </c>
      <c r="D138" s="108">
        <f>SUM(D135:D137)</f>
        <v>13371141.919616666</v>
      </c>
      <c r="E138" s="108">
        <f>SUM(E135:E137)</f>
        <v>26742283.83923333</v>
      </c>
    </row>
    <row r="139" spans="1:5" ht="15">
      <c r="A139" s="97"/>
      <c r="B139" s="97"/>
      <c r="C139" s="97"/>
      <c r="D139" s="97"/>
      <c r="E139" s="97"/>
    </row>
    <row r="140" spans="1:5" ht="15">
      <c r="A140" s="131" t="s">
        <v>82</v>
      </c>
      <c r="B140" s="131"/>
      <c r="C140" s="108" t="s">
        <v>70</v>
      </c>
      <c r="D140" s="108" t="s">
        <v>71</v>
      </c>
      <c r="E140" s="108" t="s">
        <v>6</v>
      </c>
    </row>
    <row r="141" spans="1:5" ht="15">
      <c r="A141" s="132" t="s">
        <v>90</v>
      </c>
      <c r="B141" s="132"/>
      <c r="C141" s="109">
        <v>525074</v>
      </c>
      <c r="D141" s="110">
        <f>+C141</f>
        <v>525074</v>
      </c>
      <c r="E141" s="110">
        <f>SUM(C141:D141)</f>
        <v>1050148</v>
      </c>
    </row>
    <row r="142" spans="1:5" ht="18.75" customHeight="1">
      <c r="A142" s="131" t="s">
        <v>67</v>
      </c>
      <c r="B142" s="131"/>
      <c r="C142" s="108">
        <f>SUM(C141)</f>
        <v>525074</v>
      </c>
      <c r="D142" s="108">
        <f>SUM(D141)</f>
        <v>525074</v>
      </c>
      <c r="E142" s="108">
        <f>SUM(E141)</f>
        <v>1050148</v>
      </c>
    </row>
    <row r="143" spans="1:5" ht="15">
      <c r="A143" s="97"/>
      <c r="B143" s="97"/>
      <c r="C143" s="97"/>
      <c r="D143" s="97"/>
      <c r="E143" s="97"/>
    </row>
    <row r="144" spans="1:5" ht="17.25" customHeight="1">
      <c r="A144" s="131" t="s">
        <v>84</v>
      </c>
      <c r="B144" s="131"/>
      <c r="C144" s="108" t="s">
        <v>70</v>
      </c>
      <c r="D144" s="108" t="s">
        <v>71</v>
      </c>
      <c r="E144" s="108" t="s">
        <v>6</v>
      </c>
    </row>
    <row r="145" spans="1:5" ht="15" customHeight="1">
      <c r="A145" s="132" t="s">
        <v>83</v>
      </c>
      <c r="B145" s="132"/>
      <c r="C145" s="109">
        <v>1486893</v>
      </c>
      <c r="D145" s="110">
        <f>+C145</f>
        <v>1486893</v>
      </c>
      <c r="E145" s="110">
        <f>SUM(C145:D145)</f>
        <v>2973786</v>
      </c>
    </row>
    <row r="146" spans="1:5" ht="15" customHeight="1">
      <c r="A146" s="131" t="s">
        <v>67</v>
      </c>
      <c r="B146" s="131"/>
      <c r="C146" s="108">
        <f>SUM(C145:C145)</f>
        <v>1486893</v>
      </c>
      <c r="D146" s="108">
        <f>SUM(D145:D145)</f>
        <v>1486893</v>
      </c>
      <c r="E146" s="108">
        <f>SUM(E145:E145)</f>
        <v>2973786</v>
      </c>
    </row>
    <row r="147" spans="1:5" ht="15" customHeight="1">
      <c r="A147" s="97"/>
      <c r="B147" s="97"/>
      <c r="C147" s="97"/>
      <c r="D147" s="97"/>
      <c r="E147" s="97"/>
    </row>
    <row r="148" spans="1:5" ht="22.5" customHeight="1">
      <c r="A148" s="131" t="s">
        <v>85</v>
      </c>
      <c r="B148" s="131"/>
      <c r="C148" s="108">
        <f>+C138+C142+C146</f>
        <v>15383108.919616666</v>
      </c>
      <c r="D148" s="108">
        <f>+D138+D142+D146</f>
        <v>15383108.919616666</v>
      </c>
      <c r="E148" s="108">
        <f>+E138+E142+E146</f>
        <v>30766217.83923333</v>
      </c>
    </row>
    <row r="149" spans="1:5" ht="15" customHeight="1">
      <c r="A149" s="97"/>
      <c r="B149" s="97"/>
      <c r="C149" s="97"/>
      <c r="D149" s="97"/>
      <c r="E149" s="97"/>
    </row>
    <row r="150" spans="1:5" ht="15" customHeight="1">
      <c r="A150" s="97"/>
      <c r="B150" s="97"/>
      <c r="C150" s="97"/>
      <c r="D150" s="97"/>
      <c r="E150" s="97"/>
    </row>
    <row r="151" spans="1:5" ht="15" customHeight="1">
      <c r="A151" s="129" t="s">
        <v>79</v>
      </c>
      <c r="B151" s="129"/>
      <c r="C151" s="129"/>
      <c r="D151" s="129"/>
      <c r="E151" s="129"/>
    </row>
    <row r="152" spans="1:5" ht="15" customHeight="1">
      <c r="A152" s="137" t="s">
        <v>29</v>
      </c>
      <c r="B152" s="137"/>
      <c r="C152" s="137"/>
      <c r="D152" s="137"/>
      <c r="E152" s="137"/>
    </row>
    <row r="153" spans="1:5" ht="9.75" customHeight="1">
      <c r="A153" s="69"/>
      <c r="B153" s="69"/>
      <c r="C153" s="69"/>
      <c r="D153" s="69"/>
      <c r="E153" s="69"/>
    </row>
    <row r="154" spans="1:5" ht="10.5" customHeight="1">
      <c r="A154" s="111"/>
      <c r="B154" s="104"/>
      <c r="C154" s="104"/>
      <c r="D154" s="104"/>
      <c r="E154" s="105"/>
    </row>
    <row r="155" spans="1:5" ht="15" customHeight="1">
      <c r="A155" s="100" t="s">
        <v>94</v>
      </c>
      <c r="B155" s="101"/>
      <c r="C155" s="101"/>
      <c r="D155" s="101"/>
      <c r="E155" s="102">
        <v>74400</v>
      </c>
    </row>
    <row r="156" spans="1:5" ht="15" customHeight="1">
      <c r="A156" s="100" t="s">
        <v>95</v>
      </c>
      <c r="B156" s="101"/>
      <c r="C156" s="101"/>
      <c r="D156" s="101"/>
      <c r="E156" s="102">
        <v>9000</v>
      </c>
    </row>
    <row r="157" spans="1:5" ht="15" customHeight="1">
      <c r="A157" s="100" t="s">
        <v>96</v>
      </c>
      <c r="B157" s="101"/>
      <c r="C157" s="101"/>
      <c r="D157" s="101"/>
      <c r="E157" s="102">
        <v>140000</v>
      </c>
    </row>
    <row r="158" spans="1:5" ht="15" customHeight="1">
      <c r="A158" s="100" t="s">
        <v>97</v>
      </c>
      <c r="B158" s="101"/>
      <c r="C158" s="101"/>
      <c r="D158" s="101"/>
      <c r="E158" s="102">
        <v>5200</v>
      </c>
    </row>
    <row r="159" spans="1:5" ht="15" customHeight="1">
      <c r="A159" s="103" t="s">
        <v>98</v>
      </c>
      <c r="B159" s="101"/>
      <c r="C159" s="101"/>
      <c r="D159" s="101"/>
      <c r="E159" s="102">
        <v>12000</v>
      </c>
    </row>
    <row r="160" spans="1:5" ht="15" customHeight="1">
      <c r="A160" s="112"/>
      <c r="B160" s="113"/>
      <c r="C160" s="113"/>
      <c r="D160" s="113"/>
      <c r="E160" s="114"/>
    </row>
    <row r="161" spans="1:5" ht="15" customHeight="1">
      <c r="A161" s="106" t="s">
        <v>30</v>
      </c>
      <c r="B161" s="107"/>
      <c r="C161" s="107"/>
      <c r="D161" s="107"/>
      <c r="E161" s="66">
        <f>SUM(E155:E159)</f>
        <v>240600</v>
      </c>
    </row>
    <row r="162" spans="1:5" ht="15" customHeight="1">
      <c r="A162" s="97"/>
      <c r="B162" s="97"/>
      <c r="C162" s="97"/>
      <c r="D162" s="97"/>
      <c r="E162" s="97"/>
    </row>
    <row r="163" spans="1:5" ht="12.75" customHeight="1">
      <c r="A163" s="1"/>
      <c r="B163" s="1"/>
      <c r="C163" s="1"/>
      <c r="D163" s="1"/>
      <c r="E163" s="1"/>
    </row>
    <row r="164" spans="1:5" ht="12" customHeight="1">
      <c r="A164" s="78" t="s">
        <v>40</v>
      </c>
      <c r="B164" s="75"/>
      <c r="C164" s="75"/>
      <c r="D164" s="75"/>
      <c r="E164" s="75"/>
    </row>
    <row r="165" spans="1:5" ht="12" customHeight="1">
      <c r="A165" s="76" t="s">
        <v>42</v>
      </c>
      <c r="B165" s="76"/>
      <c r="C165" s="76"/>
      <c r="D165" s="76"/>
      <c r="E165" s="76"/>
    </row>
    <row r="166" spans="1:5" ht="12" customHeight="1">
      <c r="A166" s="76" t="s">
        <v>87</v>
      </c>
      <c r="B166" s="76"/>
      <c r="C166" s="77"/>
      <c r="D166" s="77">
        <f>B40</f>
        <v>750</v>
      </c>
      <c r="E166" s="76"/>
    </row>
    <row r="167" spans="1:5" ht="12" customHeight="1">
      <c r="A167" s="75" t="s">
        <v>41</v>
      </c>
      <c r="B167" s="75"/>
      <c r="C167" s="75"/>
      <c r="D167" s="75"/>
      <c r="E167" s="75"/>
    </row>
    <row r="168" spans="1:5" ht="13.5" customHeight="1">
      <c r="A168" s="74" t="s">
        <v>88</v>
      </c>
      <c r="B168" s="75"/>
      <c r="C168" s="75"/>
      <c r="D168" s="75"/>
      <c r="E168" s="75"/>
    </row>
    <row r="169" spans="1:5" ht="26.25" customHeight="1">
      <c r="A169" s="136" t="s">
        <v>89</v>
      </c>
      <c r="B169" s="136"/>
      <c r="C169" s="136"/>
      <c r="D169" s="136"/>
      <c r="E169" s="99"/>
    </row>
    <row r="170" spans="1:5" ht="15">
      <c r="A170" s="1"/>
      <c r="B170" s="3"/>
      <c r="C170" s="4"/>
      <c r="D170" s="4"/>
      <c r="E170" s="4"/>
    </row>
    <row r="171" spans="1:5" ht="15">
      <c r="A171" s="1"/>
      <c r="B171" s="3"/>
      <c r="C171" s="4"/>
      <c r="D171" s="4"/>
      <c r="E171" s="4"/>
    </row>
    <row r="172" spans="1:5" ht="15">
      <c r="A172" s="1"/>
      <c r="B172" s="3"/>
      <c r="C172" s="4"/>
      <c r="D172" s="4"/>
      <c r="E172" s="4"/>
    </row>
    <row r="173" spans="1:5" ht="15">
      <c r="A173" s="1"/>
      <c r="B173" s="3"/>
      <c r="C173" s="4"/>
      <c r="D173" s="4"/>
      <c r="E173" s="4"/>
    </row>
    <row r="174" spans="1:5" ht="15">
      <c r="A174" s="1"/>
      <c r="B174" s="3"/>
      <c r="C174" s="4"/>
      <c r="D174" s="4"/>
      <c r="E174" s="4"/>
    </row>
    <row r="175" spans="1:5" ht="15">
      <c r="A175" s="1"/>
      <c r="B175" s="3"/>
      <c r="C175" s="4"/>
      <c r="D175" s="4"/>
      <c r="E175" s="4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2"/>
      <c r="B203" s="12"/>
      <c r="C203" s="12"/>
      <c r="D203" s="12"/>
      <c r="E203" s="12"/>
    </row>
    <row r="204" spans="1:5" ht="15">
      <c r="A204" s="12"/>
      <c r="B204" s="12"/>
      <c r="C204" s="12"/>
      <c r="D204" s="12"/>
      <c r="E204" s="12"/>
    </row>
    <row r="205" spans="1:5" ht="15">
      <c r="A205" s="12"/>
      <c r="B205" s="12"/>
      <c r="C205" s="12"/>
      <c r="D205" s="12"/>
      <c r="E205" s="12"/>
    </row>
    <row r="206" spans="1:5" ht="15">
      <c r="A206" s="12"/>
      <c r="B206" s="12"/>
      <c r="C206" s="12"/>
      <c r="D206" s="12"/>
      <c r="E206" s="12"/>
    </row>
    <row r="207" spans="1:5" ht="15">
      <c r="A207" s="12"/>
      <c r="B207" s="12"/>
      <c r="C207" s="12"/>
      <c r="D207" s="12"/>
      <c r="E207" s="12"/>
    </row>
  </sheetData>
  <mergeCells count="34">
    <mergeCell ref="A70:B70"/>
    <mergeCell ref="A136:B136"/>
    <mergeCell ref="A138:B138"/>
    <mergeCell ref="A140:B140"/>
    <mergeCell ref="A137:B137"/>
    <mergeCell ref="A169:D169"/>
    <mergeCell ref="A151:E151"/>
    <mergeCell ref="A152:E152"/>
    <mergeCell ref="A141:B141"/>
    <mergeCell ref="A146:B146"/>
    <mergeCell ref="A148:B148"/>
    <mergeCell ref="A142:B142"/>
    <mergeCell ref="A144:B144"/>
    <mergeCell ref="A145:B145"/>
    <mergeCell ref="A27:E27"/>
    <mergeCell ref="A134:B134"/>
    <mergeCell ref="A135:B135"/>
    <mergeCell ref="A44:E44"/>
    <mergeCell ref="A60:E60"/>
    <mergeCell ref="A111:E111"/>
    <mergeCell ref="A82:E82"/>
    <mergeCell ref="A85:E85"/>
    <mergeCell ref="A84:E84"/>
    <mergeCell ref="A62:B62"/>
    <mergeCell ref="A29:B29"/>
    <mergeCell ref="A113:B113"/>
    <mergeCell ref="A121:B121"/>
    <mergeCell ref="A4:E4"/>
    <mergeCell ref="A5:E5"/>
    <mergeCell ref="A6:E6"/>
    <mergeCell ref="A7:E7"/>
    <mergeCell ref="A9:E9"/>
    <mergeCell ref="A10:E10"/>
    <mergeCell ref="A43:E43"/>
  </mergeCells>
  <printOptions horizontalCentered="1"/>
  <pageMargins left="0.7874015748031497" right="0.7874015748031497" top="0.5905511811023623" bottom="0.5905511811023623" header="0.1968503937007874" footer="0.1968503937007874"/>
  <pageSetup horizontalDpi="300" verticalDpi="300" orientation="portrait" scale="85" r:id="rId1"/>
  <headerFooter alignWithMargins="0">
    <oddFooter>&amp;L&amp;"Times New Roman,Normal"&amp;7C: Sistema/ &amp;F/ &amp;D&amp;8
&amp;"Times New Roman,Negrita"&amp;A&amp;C&amp;"Times New Roman,Normal"&amp;8&amp;P de &amp;N&amp;R&amp;"Times New Roman,Normal"&amp;8F-CPGA-SP-002</oddFooter>
  </headerFooter>
  <rowBreaks count="2" manualBreakCount="2">
    <brk id="41" max="4" man="1"/>
    <brk id="8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5"/>
  <sheetViews>
    <sheetView showGridLines="0" tabSelected="1" workbookViewId="0" topLeftCell="A4">
      <selection activeCell="D11" sqref="D11"/>
    </sheetView>
  </sheetViews>
  <sheetFormatPr defaultColWidth="9.75" defaultRowHeight="18"/>
  <cols>
    <col min="1" max="1" width="19.08203125" style="0" customWidth="1"/>
    <col min="2" max="2" width="10.33203125" style="0" customWidth="1"/>
    <col min="3" max="5" width="11.08203125" style="0" customWidth="1"/>
  </cols>
  <sheetData>
    <row r="1" spans="1:5" ht="15" customHeight="1">
      <c r="A1" s="124" t="s">
        <v>91</v>
      </c>
      <c r="B1" s="124"/>
      <c r="C1" s="124"/>
      <c r="D1" s="124"/>
      <c r="E1" s="124"/>
    </row>
    <row r="2" spans="1:5" ht="17.25" customHeight="1">
      <c r="A2" s="44"/>
      <c r="B2" s="18"/>
      <c r="C2" s="18"/>
      <c r="D2" s="18"/>
      <c r="E2" s="68"/>
    </row>
    <row r="3" spans="1:5" ht="15.75">
      <c r="A3" s="130" t="s">
        <v>28</v>
      </c>
      <c r="B3" s="130"/>
      <c r="C3" s="130"/>
      <c r="D3" s="130"/>
      <c r="E3" s="130"/>
    </row>
    <row r="4" spans="1:5" s="65" customFormat="1" ht="18.75" customHeight="1" thickBot="1">
      <c r="A4" s="129" t="s">
        <v>26</v>
      </c>
      <c r="B4" s="129"/>
      <c r="C4" s="129"/>
      <c r="D4" s="129"/>
      <c r="E4" s="129"/>
    </row>
    <row r="5" spans="1:5" ht="14.25" customHeight="1" thickTop="1">
      <c r="A5" s="25"/>
      <c r="B5" s="26" t="s">
        <v>54</v>
      </c>
      <c r="C5" s="26" t="s">
        <v>45</v>
      </c>
      <c r="D5" s="26" t="s">
        <v>2</v>
      </c>
      <c r="E5" s="27" t="s">
        <v>2</v>
      </c>
    </row>
    <row r="6" spans="1:5" ht="13.5" customHeight="1">
      <c r="A6" s="28" t="s">
        <v>55</v>
      </c>
      <c r="B6" s="40" t="s">
        <v>11</v>
      </c>
      <c r="C6" s="29" t="s">
        <v>4</v>
      </c>
      <c r="D6" s="29" t="s">
        <v>31</v>
      </c>
      <c r="E6" s="30" t="s">
        <v>31</v>
      </c>
    </row>
    <row r="7" spans="1:5" ht="15" customHeight="1" thickBot="1">
      <c r="A7" s="31"/>
      <c r="B7" s="32" t="s">
        <v>12</v>
      </c>
      <c r="C7" s="32" t="s">
        <v>46</v>
      </c>
      <c r="D7" s="32" t="s">
        <v>4</v>
      </c>
      <c r="E7" s="70" t="s">
        <v>86</v>
      </c>
    </row>
    <row r="8" spans="1:5" s="116" customFormat="1" ht="12" customHeight="1" thickTop="1">
      <c r="A8" s="2"/>
      <c r="B8" s="50"/>
      <c r="C8" s="50"/>
      <c r="D8" s="50"/>
      <c r="E8" s="115"/>
    </row>
    <row r="9" spans="1:5" s="116" customFormat="1" ht="12" customHeight="1">
      <c r="A9" s="2"/>
      <c r="B9" s="50"/>
      <c r="C9" s="50"/>
      <c r="D9" s="50"/>
      <c r="E9" s="115"/>
    </row>
    <row r="10" spans="1:5" ht="12.75" customHeight="1">
      <c r="A10" s="6"/>
      <c r="B10" s="57"/>
      <c r="C10" s="46"/>
      <c r="D10" s="46"/>
      <c r="E10" s="47"/>
    </row>
    <row r="11" spans="1:5" ht="12" customHeight="1">
      <c r="A11" s="6" t="s">
        <v>99</v>
      </c>
      <c r="B11" s="45">
        <v>5</v>
      </c>
      <c r="C11" s="46">
        <v>3283.99</v>
      </c>
      <c r="D11" s="46">
        <f>B11*C11</f>
        <v>16419.949999999997</v>
      </c>
      <c r="E11" s="47">
        <f>+D11*12</f>
        <v>197039.39999999997</v>
      </c>
    </row>
    <row r="12" spans="1:5" ht="12" customHeight="1">
      <c r="A12" s="6"/>
      <c r="B12" s="45"/>
      <c r="C12" s="46"/>
      <c r="D12" s="46"/>
      <c r="E12" s="47"/>
    </row>
    <row r="13" spans="1:5" ht="12" customHeight="1">
      <c r="A13" s="6"/>
      <c r="B13" s="45"/>
      <c r="C13" s="46"/>
      <c r="D13" s="46"/>
      <c r="E13" s="47"/>
    </row>
    <row r="14" spans="1:5" ht="15" customHeight="1">
      <c r="A14" s="6" t="s">
        <v>1</v>
      </c>
      <c r="B14" s="45"/>
      <c r="C14" s="43"/>
      <c r="D14" s="43"/>
      <c r="E14" s="53"/>
    </row>
    <row r="15" spans="1:5" ht="12" customHeight="1">
      <c r="A15" s="41" t="s">
        <v>100</v>
      </c>
      <c r="B15" s="58">
        <f>+B11</f>
        <v>5</v>
      </c>
      <c r="C15" s="55">
        <f>SUM(C11:C14)</f>
        <v>3283.99</v>
      </c>
      <c r="D15" s="55">
        <f>SUM(D11:D14)</f>
        <v>16419.949999999997</v>
      </c>
      <c r="E15" s="56">
        <f>SUM(E11:E14)</f>
        <v>197039.39999999997</v>
      </c>
    </row>
    <row r="16" spans="1:5" ht="15" customHeight="1">
      <c r="A16" s="21"/>
      <c r="B16" s="48"/>
      <c r="C16" s="49"/>
      <c r="D16" s="49"/>
      <c r="E16" s="47"/>
    </row>
    <row r="17" spans="1:5" ht="15">
      <c r="A17" s="41" t="s">
        <v>6</v>
      </c>
      <c r="B17" s="58"/>
      <c r="C17" s="55"/>
      <c r="D17" s="55">
        <f>D15</f>
        <v>16419.949999999997</v>
      </c>
      <c r="E17" s="56">
        <f>E15</f>
        <v>197039.39999999997</v>
      </c>
    </row>
    <row r="18" spans="1:5" ht="6.75" customHeight="1">
      <c r="A18" s="16"/>
      <c r="B18" s="23"/>
      <c r="C18" s="19"/>
      <c r="D18" s="19"/>
      <c r="E18" s="19"/>
    </row>
    <row r="19" spans="1:5" ht="15" customHeight="1">
      <c r="A19" s="129" t="s">
        <v>7</v>
      </c>
      <c r="B19" s="129"/>
      <c r="C19" s="129"/>
      <c r="D19" s="129"/>
      <c r="E19" s="129"/>
    </row>
    <row r="20" spans="1:5" ht="8.25" customHeight="1">
      <c r="A20" s="16"/>
      <c r="B20" s="23"/>
      <c r="C20" s="19"/>
      <c r="D20" s="19"/>
      <c r="E20" s="19"/>
    </row>
    <row r="21" spans="1:5" ht="15" customHeight="1" thickBot="1">
      <c r="A21" s="122" t="s">
        <v>68</v>
      </c>
      <c r="B21" s="123"/>
      <c r="C21" s="5"/>
      <c r="D21" s="5"/>
      <c r="E21" s="22"/>
    </row>
    <row r="22" spans="1:5" ht="18.75" customHeight="1" thickTop="1">
      <c r="A22" s="6" t="s">
        <v>52</v>
      </c>
      <c r="B22" s="13"/>
      <c r="C22" s="13"/>
      <c r="D22" s="13"/>
      <c r="E22" s="24">
        <f>+(($D$15)/30)*40</f>
        <v>21893.266666666663</v>
      </c>
    </row>
    <row r="23" spans="1:5" ht="15.75" customHeight="1">
      <c r="A23" s="6" t="s">
        <v>58</v>
      </c>
      <c r="B23" s="13"/>
      <c r="C23" s="13"/>
      <c r="D23" s="13"/>
      <c r="E23" s="24">
        <f>+(($D$15)/30)*24</f>
        <v>13135.96</v>
      </c>
    </row>
    <row r="24" spans="1:5" ht="15.75" customHeight="1">
      <c r="A24" s="6" t="s">
        <v>72</v>
      </c>
      <c r="B24" s="13"/>
      <c r="C24" s="13"/>
      <c r="D24" s="13"/>
      <c r="E24" s="24">
        <f>+(($E$15))*12.75%</f>
        <v>25122.523499999996</v>
      </c>
    </row>
    <row r="25" spans="1:5" ht="15" customHeight="1">
      <c r="A25" s="6" t="s">
        <v>8</v>
      </c>
      <c r="B25" s="13"/>
      <c r="C25" s="13"/>
      <c r="D25" s="13"/>
      <c r="E25" s="24">
        <f>+(($E$15))*5%</f>
        <v>9851.97</v>
      </c>
    </row>
    <row r="26" spans="1:5" ht="13.5" customHeight="1">
      <c r="A26" s="6" t="s">
        <v>9</v>
      </c>
      <c r="B26" s="13"/>
      <c r="C26" s="13"/>
      <c r="D26" s="13"/>
      <c r="E26" s="24">
        <f>+(($E$15))*2%</f>
        <v>3940.7879999999996</v>
      </c>
    </row>
    <row r="27" spans="1:5" ht="13.5" customHeight="1">
      <c r="A27" s="117" t="s">
        <v>10</v>
      </c>
      <c r="B27" s="87"/>
      <c r="C27" s="88"/>
      <c r="D27" s="88"/>
      <c r="E27" s="89">
        <f>SUM(E22:E26)</f>
        <v>73944.50816666665</v>
      </c>
    </row>
    <row r="28" spans="1:5" ht="11.25" customHeight="1">
      <c r="A28" s="5"/>
      <c r="B28" s="5"/>
      <c r="C28" s="5"/>
      <c r="D28" s="5"/>
      <c r="E28" s="5"/>
    </row>
    <row r="29" spans="1:5" ht="15" customHeight="1">
      <c r="A29" s="37" t="s">
        <v>56</v>
      </c>
      <c r="B29" s="38"/>
      <c r="C29" s="38"/>
      <c r="D29" s="38"/>
      <c r="E29" s="66">
        <f>+E17+E27</f>
        <v>270983.90816666663</v>
      </c>
    </row>
    <row r="30" spans="1:5" s="116" customFormat="1" ht="15" customHeight="1">
      <c r="A30" s="16"/>
      <c r="B30" s="13"/>
      <c r="C30" s="13"/>
      <c r="D30" s="13"/>
      <c r="E30" s="98"/>
    </row>
    <row r="31" spans="1:5" s="116" customFormat="1" ht="15" customHeight="1">
      <c r="A31" s="16"/>
      <c r="B31" s="13"/>
      <c r="C31" s="13"/>
      <c r="D31" s="13"/>
      <c r="E31" s="98"/>
    </row>
    <row r="32" spans="1:5" s="116" customFormat="1" ht="15" customHeight="1">
      <c r="A32" s="16"/>
      <c r="B32" s="13"/>
      <c r="C32" s="13"/>
      <c r="D32" s="13"/>
      <c r="E32" s="98"/>
    </row>
    <row r="33" spans="1:5" s="116" customFormat="1" ht="16.5" customHeight="1">
      <c r="A33" s="131" t="s">
        <v>80</v>
      </c>
      <c r="B33" s="131"/>
      <c r="C33" s="108" t="s">
        <v>70</v>
      </c>
      <c r="D33" s="108" t="s">
        <v>71</v>
      </c>
      <c r="E33" s="108" t="s">
        <v>6</v>
      </c>
    </row>
    <row r="34" spans="1:5" s="116" customFormat="1" ht="16.5" customHeight="1">
      <c r="A34" s="132" t="s">
        <v>81</v>
      </c>
      <c r="B34" s="132"/>
      <c r="C34" s="118">
        <f>+E29/2</f>
        <v>135491.95408333332</v>
      </c>
      <c r="D34" s="119">
        <f>+C34</f>
        <v>135491.95408333332</v>
      </c>
      <c r="E34" s="120">
        <f>+C34+D34</f>
        <v>270983.90816666663</v>
      </c>
    </row>
    <row r="35" spans="1:5" s="116" customFormat="1" ht="16.5" customHeight="1">
      <c r="A35" s="138" t="s">
        <v>6</v>
      </c>
      <c r="B35" s="139"/>
      <c r="C35" s="121">
        <f>SUM(C34:C34)</f>
        <v>135491.95408333332</v>
      </c>
      <c r="D35" s="121">
        <f>SUM(D34:D34)</f>
        <v>135491.95408333332</v>
      </c>
      <c r="E35" s="108">
        <f>SUM(E34:E34)</f>
        <v>270983.90816666663</v>
      </c>
    </row>
    <row r="36" spans="1:5" s="116" customFormat="1" ht="15" customHeight="1">
      <c r="A36" s="16"/>
      <c r="B36" s="13"/>
      <c r="C36" s="13"/>
      <c r="D36" s="13"/>
      <c r="E36" s="98"/>
    </row>
    <row r="37" spans="1:5" s="116" customFormat="1" ht="15" customHeight="1">
      <c r="A37" s="16"/>
      <c r="B37" s="13"/>
      <c r="C37" s="13"/>
      <c r="D37" s="13"/>
      <c r="E37" s="98"/>
    </row>
    <row r="38" spans="1:5" s="116" customFormat="1" ht="15" customHeight="1">
      <c r="A38" s="16"/>
      <c r="B38" s="13"/>
      <c r="C38" s="13"/>
      <c r="D38" s="13"/>
      <c r="E38" s="98"/>
    </row>
    <row r="39" spans="1:5" s="116" customFormat="1" ht="15" customHeight="1">
      <c r="A39" s="16"/>
      <c r="B39" s="13"/>
      <c r="C39" s="13"/>
      <c r="D39" s="13"/>
      <c r="E39" s="98"/>
    </row>
    <row r="40" spans="1:5" ht="6" customHeight="1">
      <c r="A40" s="16"/>
      <c r="B40" s="13"/>
      <c r="C40" s="13"/>
      <c r="D40" s="13"/>
      <c r="E40" s="13"/>
    </row>
    <row r="41" spans="1:5" ht="15">
      <c r="A41" s="1"/>
      <c r="B41" s="3"/>
      <c r="C41" s="4"/>
      <c r="D41" s="4"/>
      <c r="E41" s="4"/>
    </row>
    <row r="42" spans="1:5" ht="15">
      <c r="A42" s="1"/>
      <c r="B42" s="3"/>
      <c r="C42" s="4"/>
      <c r="D42" s="4"/>
      <c r="E42" s="4"/>
    </row>
    <row r="43" spans="1:5" ht="15">
      <c r="A43" s="1"/>
      <c r="B43" s="3"/>
      <c r="C43" s="4"/>
      <c r="D43" s="4"/>
      <c r="E43" s="4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2"/>
      <c r="B71" s="12"/>
      <c r="C71" s="12"/>
      <c r="D71" s="12"/>
      <c r="E71" s="12"/>
    </row>
    <row r="72" spans="1:5" ht="15">
      <c r="A72" s="12"/>
      <c r="B72" s="12"/>
      <c r="C72" s="12"/>
      <c r="D72" s="12"/>
      <c r="E72" s="12"/>
    </row>
    <row r="73" spans="1:5" ht="15">
      <c r="A73" s="12"/>
      <c r="B73" s="12"/>
      <c r="C73" s="12"/>
      <c r="D73" s="12"/>
      <c r="E73" s="12"/>
    </row>
    <row r="74" spans="1:5" ht="15">
      <c r="A74" s="12"/>
      <c r="B74" s="12"/>
      <c r="C74" s="12"/>
      <c r="D74" s="12"/>
      <c r="E74" s="12"/>
    </row>
    <row r="75" spans="1:5" ht="15">
      <c r="A75" s="12"/>
      <c r="B75" s="12"/>
      <c r="C75" s="12"/>
      <c r="D75" s="12"/>
      <c r="E75" s="12"/>
    </row>
  </sheetData>
  <mergeCells count="8">
    <mergeCell ref="A1:E1"/>
    <mergeCell ref="A3:E3"/>
    <mergeCell ref="A4:E4"/>
    <mergeCell ref="A19:E19"/>
    <mergeCell ref="A21:B21"/>
    <mergeCell ref="A33:B33"/>
    <mergeCell ref="A34:B34"/>
    <mergeCell ref="A35:B35"/>
  </mergeCells>
  <printOptions horizontalCentered="1"/>
  <pageMargins left="0.7874015748031497" right="0.7874015748031497" top="0.5905511811023623" bottom="0.5905511811023623" header="0.1968503937007874" footer="0.1968503937007874"/>
  <pageSetup horizontalDpi="300" verticalDpi="300" orientation="portrait" scale="87" r:id="rId1"/>
  <headerFooter alignWithMargins="0">
    <oddFooter>&amp;L&amp;"Times New Roman,Normal"&amp;7C: Sistema/ &amp;F/ &amp;D&amp;8
&amp;"Times New Roman,Negrita"&amp;A&amp;C&amp;"Times New Roman,Normal"&amp;8&amp;P de &amp;N&amp;R&amp;"Times New Roman,Normal"&amp;8F-CPGA-SP-002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 / SCP / DPPPto.</dc:creator>
  <cp:keywords/>
  <dc:description/>
  <cp:lastModifiedBy>FParra</cp:lastModifiedBy>
  <cp:lastPrinted>2006-07-17T18:31:52Z</cp:lastPrinted>
  <dcterms:created xsi:type="dcterms:W3CDTF">1999-03-24T01:48:59Z</dcterms:created>
  <dcterms:modified xsi:type="dcterms:W3CDTF">2007-01-17T21:11:06Z</dcterms:modified>
  <cp:category/>
  <cp:version/>
  <cp:contentType/>
  <cp:contentStatus/>
</cp:coreProperties>
</file>