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3705" windowWidth="20550" windowHeight="3765" tabRatio="801" firstSheet="9" activeTab="18"/>
  </bookViews>
  <sheets>
    <sheet name="CPCA-I-01" sheetId="49" r:id="rId1"/>
    <sheet name="CPCA-I-01-A" sheetId="50" r:id="rId2"/>
    <sheet name="CPCA-I-01-B" sheetId="51" r:id="rId3"/>
    <sheet name="CPCA-I-02" sheetId="52" r:id="rId4"/>
    <sheet name="CPCA-I-03" sheetId="53" r:id="rId5"/>
    <sheet name="CPCA-I-04" sheetId="54" r:id="rId6"/>
    <sheet name="CPCA-I-05" sheetId="55" r:id="rId7"/>
    <sheet name="CPCA-I-06" sheetId="56" r:id="rId8"/>
    <sheet name="CPCA-I-07" sheetId="57" r:id="rId9"/>
    <sheet name="CPCA-II-08" sheetId="42" r:id="rId10"/>
    <sheet name="CPCA-II-08-A" sheetId="43" r:id="rId11"/>
    <sheet name="CPCA-II-09 " sheetId="35" r:id="rId12"/>
    <sheet name="CPCA-II-09-A. " sheetId="36" r:id="rId13"/>
    <sheet name="CPCA-II-09-B " sheetId="37" r:id="rId14"/>
    <sheet name="CPCA-II-09-C" sheetId="38" r:id="rId15"/>
    <sheet name="CPCA-II-09-D" sheetId="45" r:id="rId16"/>
    <sheet name="CPCA-II-10" sheetId="16" r:id="rId17"/>
    <sheet name="CPCA-II-11" sheetId="19" r:id="rId18"/>
    <sheet name="CPCA-II-12" sheetId="20" r:id="rId19"/>
    <sheet name="CPCA-III-13" sheetId="22" r:id="rId20"/>
    <sheet name="CPCA-III-14" sheetId="44" r:id="rId21"/>
    <sheet name="CPCA-III-15_" sheetId="47" r:id="rId22"/>
    <sheet name="CPCA-III-15_1" sheetId="48" r:id="rId23"/>
    <sheet name="CPCA-IV-16" sheetId="27" r:id="rId24"/>
    <sheet name="CPCA-IV-17" sheetId="59" r:id="rId25"/>
    <sheet name="CPCA-IV-18" sheetId="33" r:id="rId26"/>
  </sheets>
  <externalReferences>
    <externalReference r:id="rId27"/>
    <externalReference r:id="rId28"/>
    <externalReference r:id="rId29"/>
    <externalReference r:id="rId30"/>
    <externalReference r:id="rId31"/>
  </externalReferences>
  <definedNames>
    <definedName name="_xlnm.Print_Area" localSheetId="10">'CPCA-II-08-A'!$A$1:$D$26</definedName>
    <definedName name="_xlnm.Print_Area" localSheetId="11">'CPCA-II-09 '!$A$1:$I$17</definedName>
    <definedName name="_xlnm.Print_Area" localSheetId="12">'CPCA-II-09-A. '!$A$1:$I$215</definedName>
    <definedName name="_xlnm.Print_Area" localSheetId="13">'CPCA-II-09-B '!$A$1:$H$13</definedName>
    <definedName name="_xlnm.Print_Area" localSheetId="14">'CPCA-II-09-C'!$A$2:$I$167</definedName>
    <definedName name="_xlnm.Print_Area" localSheetId="15">'CPCA-II-09-D'!$A$1:$D$40</definedName>
    <definedName name="_xlnm.Print_Area" localSheetId="16">'CPCA-II-10'!$A$1:$E$34</definedName>
    <definedName name="_xlnm.Print_Area" localSheetId="17">'CPCA-II-11'!$A$1:$D$34</definedName>
    <definedName name="_xlnm.Print_Area" localSheetId="18">'CPCA-II-12'!$A$1:$E$29</definedName>
    <definedName name="_xlnm.Print_Area" localSheetId="19">'CPCA-III-13'!$A$1:$H$53</definedName>
    <definedName name="_xlnm.Print_Area" localSheetId="20">'CPCA-III-14'!$A$1:$E$26</definedName>
    <definedName name="_xlnm.Print_Area" localSheetId="21">'CPCA-III-15_'!$A$1:$N$53</definedName>
    <definedName name="_xlnm.Print_Area" localSheetId="22">'CPCA-III-15_1'!$A$1:$N$53</definedName>
    <definedName name="_xlnm.Print_Area" localSheetId="23">'CPCA-IV-16'!$A$1:$D$21</definedName>
    <definedName name="_xlnm.Print_Area" localSheetId="24">'CPCA-IV-17'!$A$1:$D$26</definedName>
    <definedName name="_xlnm.Print_Area" localSheetId="25">'CPCA-IV-18'!$A$1:$E$34</definedName>
    <definedName name="_xlnm.Database" localSheetId="9">#REF!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17">#REF!</definedName>
    <definedName name="_xlnm.Database" localSheetId="18">#REF!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4">#REF!</definedName>
    <definedName name="_xlnm.Database" localSheetId="25">#REF!</definedName>
    <definedName name="_xlnm.Database">#REF!</definedName>
    <definedName name="ppto" localSheetId="15">[1]Hoja2!$B$3:$M$95</definedName>
    <definedName name="ppto">[2]Hoja2!$B$3:$M$95</definedName>
    <definedName name="qw" localSheetId="15">#REF!</definedName>
    <definedName name="qw" localSheetId="20">#REF!</definedName>
    <definedName name="qw" localSheetId="21">#REF!</definedName>
    <definedName name="qw" localSheetId="22">#REF!</definedName>
    <definedName name="qw">#REF!</definedName>
    <definedName name="_xlnm.Print_Titles" localSheetId="9">'CPCA-II-08'!$1:$8</definedName>
    <definedName name="_xlnm.Print_Titles" localSheetId="12">'CPCA-II-09-A. '!$1:$10</definedName>
  </definedNames>
  <calcPr calcId="124519"/>
</workbook>
</file>

<file path=xl/calcChain.xml><?xml version="1.0" encoding="utf-8"?>
<calcChain xmlns="http://schemas.openxmlformats.org/spreadsheetml/2006/main">
  <c r="E13" i="20"/>
  <c r="D13"/>
  <c r="C13"/>
  <c r="E10"/>
  <c r="D10"/>
  <c r="D16" s="1"/>
  <c r="C10"/>
  <c r="C16" s="1"/>
  <c r="E16" l="1"/>
  <c r="I165" i="38" l="1"/>
  <c r="I150"/>
  <c r="I149"/>
  <c r="I144"/>
  <c r="I142"/>
  <c r="I140"/>
  <c r="I138"/>
  <c r="I122"/>
  <c r="I100"/>
  <c r="I75"/>
  <c r="I74"/>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12" i="37"/>
  <c r="H11"/>
  <c r="H10"/>
  <c r="I215" i="36"/>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7" i="35"/>
  <c r="I16"/>
  <c r="I15"/>
  <c r="I14"/>
  <c r="I13"/>
  <c r="I12"/>
  <c r="I11"/>
  <c r="E12" i="37"/>
  <c r="G11"/>
  <c r="G10"/>
  <c r="C12"/>
  <c r="D12"/>
  <c r="F12"/>
  <c r="G12"/>
  <c r="B12"/>
  <c r="D11"/>
  <c r="E11"/>
  <c r="F11"/>
  <c r="D10"/>
  <c r="E10"/>
  <c r="F10"/>
  <c r="H214" i="36"/>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6" i="35"/>
  <c r="H12"/>
  <c r="H13"/>
  <c r="H14"/>
  <c r="H15"/>
  <c r="H11"/>
  <c r="D17"/>
  <c r="E17"/>
  <c r="F17"/>
  <c r="G17"/>
  <c r="H17"/>
  <c r="C17"/>
  <c r="D63" i="42"/>
  <c r="E63"/>
  <c r="F63"/>
  <c r="G63"/>
  <c r="H63"/>
  <c r="C63"/>
  <c r="I28"/>
  <c r="D27"/>
  <c r="E27"/>
  <c r="F27"/>
  <c r="G27"/>
  <c r="H27"/>
  <c r="C27"/>
  <c r="D11" i="56" l="1"/>
  <c r="C61" i="53"/>
  <c r="C58"/>
  <c r="D56"/>
  <c r="D32"/>
  <c r="D31" s="1"/>
  <c r="D19"/>
  <c r="C9"/>
  <c r="C8" s="1"/>
  <c r="C56" i="51"/>
  <c r="C48"/>
  <c r="C47"/>
  <c r="D41"/>
  <c r="C41"/>
  <c r="C25"/>
  <c r="C24"/>
  <c r="C23"/>
  <c r="C22"/>
  <c r="D19"/>
  <c r="C19"/>
  <c r="C17"/>
  <c r="C31" i="50"/>
  <c r="C28"/>
  <c r="C27"/>
  <c r="C26"/>
  <c r="C13"/>
  <c r="D17" i="49"/>
  <c r="C17"/>
  <c r="D16"/>
  <c r="C16"/>
  <c r="G15"/>
  <c r="F15"/>
  <c r="F14"/>
  <c r="D9"/>
  <c r="C9"/>
  <c r="G8"/>
  <c r="F8"/>
  <c r="D31" i="45" l="1"/>
  <c r="D11"/>
  <c r="D40" s="1"/>
  <c r="E24" i="44" l="1"/>
  <c r="E23"/>
  <c r="E21"/>
  <c r="E20"/>
  <c r="E19"/>
  <c r="E18"/>
  <c r="E17"/>
  <c r="E16"/>
  <c r="E15"/>
  <c r="E14"/>
  <c r="E13"/>
  <c r="E12"/>
  <c r="E9" s="1"/>
  <c r="D19" i="43" l="1"/>
  <c r="D11"/>
  <c r="D25" s="1"/>
  <c r="I63" i="42"/>
  <c r="I58"/>
  <c r="H58"/>
  <c r="I57"/>
  <c r="H57"/>
  <c r="I56"/>
  <c r="H56"/>
  <c r="I25"/>
  <c r="H25"/>
  <c r="I24"/>
  <c r="H24"/>
  <c r="I22"/>
  <c r="H22"/>
  <c r="I64" l="1"/>
  <c r="I27"/>
  <c r="D165" i="38" l="1"/>
  <c r="E165"/>
  <c r="F165"/>
  <c r="G165"/>
  <c r="H165"/>
  <c r="C165"/>
  <c r="D122" l="1"/>
  <c r="E122"/>
  <c r="F122"/>
  <c r="G122"/>
  <c r="H122"/>
  <c r="C122"/>
  <c r="D75"/>
  <c r="E75"/>
  <c r="F75"/>
  <c r="G75"/>
  <c r="H75"/>
  <c r="C75"/>
  <c r="D56"/>
  <c r="E56"/>
  <c r="F56"/>
  <c r="G56"/>
  <c r="H56"/>
  <c r="C56"/>
  <c r="C11" i="37" l="1"/>
  <c r="B11"/>
  <c r="C10"/>
  <c r="B10"/>
  <c r="D215" i="36" l="1"/>
  <c r="E215"/>
  <c r="F215"/>
  <c r="G215"/>
  <c r="H215"/>
  <c r="C215"/>
  <c r="D16" i="35"/>
  <c r="D15"/>
  <c r="D14"/>
  <c r="D13"/>
  <c r="D12"/>
  <c r="D11"/>
</calcChain>
</file>

<file path=xl/sharedStrings.xml><?xml version="1.0" encoding="utf-8"?>
<sst xmlns="http://schemas.openxmlformats.org/spreadsheetml/2006/main" count="1312" uniqueCount="912">
  <si>
    <t>Estado de Actividades</t>
  </si>
  <si>
    <t>Impuestos</t>
  </si>
  <si>
    <t>Cuotas y Aportaciones de Seguridad Social</t>
  </si>
  <si>
    <t>Derechos</t>
  </si>
  <si>
    <t>Participaciones y Aportaciones</t>
  </si>
  <si>
    <t>Servicios Personales</t>
  </si>
  <si>
    <t>Materiales y Suministros</t>
  </si>
  <si>
    <t>Servicios Generales</t>
  </si>
  <si>
    <t>Pensiones y Jubilaciones</t>
  </si>
  <si>
    <t>Provisiones</t>
  </si>
  <si>
    <t>Inversión Pública</t>
  </si>
  <si>
    <t>Flujo de Efectivo</t>
  </si>
  <si>
    <t>Concepto</t>
  </si>
  <si>
    <t>Total</t>
  </si>
  <si>
    <t>(PESOS)</t>
  </si>
  <si>
    <t>Estado de Cambios en la Situación Financiera</t>
  </si>
  <si>
    <t>Estado Analítico del Activo</t>
  </si>
  <si>
    <t>Estado Analítico de la Deuda y Otros Pasivos</t>
  </si>
  <si>
    <t>Estado Analítico de Ingresos</t>
  </si>
  <si>
    <t>Rubros de los Ingresos</t>
  </si>
  <si>
    <t>Corriente</t>
  </si>
  <si>
    <t>Capital</t>
  </si>
  <si>
    <t>Estado Analítico del Ejercicio Presupuesto de Egresos</t>
  </si>
  <si>
    <t>Ejercicio del Presupuesto</t>
  </si>
  <si>
    <t>Ampliaciones/ (Reducciones)</t>
  </si>
  <si>
    <t>Capítulo del Gasto</t>
  </si>
  <si>
    <t>Transferencias, Asignaciones, Subsidios y Otras Ayudas</t>
  </si>
  <si>
    <t>Bienes Muebles, Inmuebles e Intangibles</t>
  </si>
  <si>
    <t>Total del Gasto</t>
  </si>
  <si>
    <t>Sistema Estatal de Evaluación</t>
  </si>
  <si>
    <t xml:space="preserve"> </t>
  </si>
  <si>
    <t>Por Partida del Gasto</t>
  </si>
  <si>
    <t>Informe sobre Pasivos Contingentes</t>
  </si>
  <si>
    <t>Notas a los Estados Financieros</t>
  </si>
  <si>
    <t>Endeudamiento Neto</t>
  </si>
  <si>
    <t>Devengado</t>
  </si>
  <si>
    <t>Contribuciones de Mejoras</t>
  </si>
  <si>
    <t>Productos</t>
  </si>
  <si>
    <t>Aprovechamientos</t>
  </si>
  <si>
    <t>Ingresos por Ventas de Bienes y Servicios</t>
  </si>
  <si>
    <t>Ingresos Derivados de Financiamientos</t>
  </si>
  <si>
    <t xml:space="preserve">     </t>
  </si>
  <si>
    <t>Variación Vs Original</t>
  </si>
  <si>
    <t>Ingresos del Gobierno</t>
  </si>
  <si>
    <t xml:space="preserve">      Corriente</t>
  </si>
  <si>
    <t xml:space="preserve">      Capital</t>
  </si>
  <si>
    <t>Ingresos de Organismos y  Empresas</t>
  </si>
  <si>
    <t>Cuotas y aportaciones de Seguridad Social</t>
  </si>
  <si>
    <t>Ingresos por ventas de Bienes y Servicios</t>
  </si>
  <si>
    <t>Ingresos  derivados de Financiamiento</t>
  </si>
  <si>
    <t>Ingresos Estimado Original  Anual</t>
  </si>
  <si>
    <t>Ingresos Modificado    Anual</t>
  </si>
  <si>
    <t>Saldo Inicial Caja y Bancos</t>
  </si>
  <si>
    <t>Ampliaciones y Reducciones           (+ ó -)</t>
  </si>
  <si>
    <t>Egresos Aprobado   Anual</t>
  </si>
  <si>
    <t>Egresos Modificado   Anual</t>
  </si>
  <si>
    <t>% de Avance  Anual</t>
  </si>
  <si>
    <t>% Avance Anual</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</si>
  <si>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</si>
  <si>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</si>
  <si>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</si>
  <si>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</si>
  <si>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</si>
  <si>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</si>
  <si>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</si>
  <si>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</si>
  <si>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</si>
  <si>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</si>
  <si>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</si>
  <si>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Pagado</t>
  </si>
  <si>
    <t>Total de Interéses Créditos Bancarios</t>
  </si>
  <si>
    <t>Total Intereses Otros Instrumentos de Deuda</t>
  </si>
  <si>
    <t>III. Balance Presupuestario (Superávit o Déficit)</t>
  </si>
  <si>
    <t>IV. Interéses, Comisiones y Gastos de la Deuda</t>
  </si>
  <si>
    <t>A. Financiamiento</t>
  </si>
  <si>
    <t>B. Amortización de la Deuda</t>
  </si>
  <si>
    <t>C. Endeudamiento o Desendeudamiento   (C=A-B)</t>
  </si>
  <si>
    <t>III. Balance Presupuestario (Superávit o Déficit)  (III= I-II)</t>
  </si>
  <si>
    <t>V. Balance Primario (superávit o Déficit)   (V= III-IV)</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</si>
  <si>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</si>
  <si>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</si>
  <si>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</si>
  <si>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</si>
  <si>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</si>
  <si>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</si>
  <si>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</si>
  <si>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</si>
  <si>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Productos de capital</t>
  </si>
  <si>
    <t>Aprovechamientos de capital</t>
  </si>
  <si>
    <t>Ingresos derivados de financiamientos</t>
  </si>
  <si>
    <t>Otros Ingresos presupuestarios no contables</t>
  </si>
  <si>
    <t>(MENOS)</t>
  </si>
  <si>
    <t>Conciliacion entre los Ingresos Presupuestarios y Contables</t>
  </si>
  <si>
    <t>Conciliacion entre los Egresos Presupuestarios y los Gastos Contables</t>
  </si>
  <si>
    <t>1. Total de Egresos Presupuestarios</t>
  </si>
  <si>
    <t xml:space="preserve">2. Egresos Presupuestarios no contables </t>
  </si>
  <si>
    <t>3. Gastos contables no presupuestarios</t>
  </si>
  <si>
    <t>3. Ingresos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</si>
  <si>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</si>
  <si>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</si>
  <si>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</si>
  <si>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</si>
  <si>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</si>
  <si>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</si>
  <si>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</si>
  <si>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</si>
  <si>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</si>
  <si>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</si>
  <si>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</si>
  <si>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</si>
  <si>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</si>
  <si>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</si>
  <si>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</si>
  <si>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Adeudos de ejercicios fiscales anteriores (ADEFAS)</t>
  </si>
  <si>
    <t>Otros Egresos Presupuestales No Contables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</si>
  <si>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</si>
  <si>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</si>
  <si>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</si>
  <si>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</si>
  <si>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</si>
  <si>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(pesos)</t>
  </si>
  <si>
    <t>Relación de Cuentas Bancarias Productivas Específicas</t>
  </si>
  <si>
    <t>Datos de la Cuenta Bancaria</t>
  </si>
  <si>
    <t>Institución Bancaria</t>
  </si>
  <si>
    <t>Fondo, Programa o Convenio</t>
  </si>
  <si>
    <t>Número de Cuenta</t>
  </si>
  <si>
    <t>Subejercicio</t>
  </si>
  <si>
    <t>Clasificación por Objeto del Gasto (Capítulo y Concepto)</t>
  </si>
  <si>
    <t>Clasificación Económica (por Tipo de Gasto)</t>
  </si>
  <si>
    <t>Gasto Corriente</t>
  </si>
  <si>
    <t>Gasto de Capital</t>
  </si>
  <si>
    <t>Clasificación Administrativa (Por Unidad Administrativa)</t>
  </si>
  <si>
    <t>Hoja 2 de 2</t>
  </si>
  <si>
    <t>Hoja 1 de 2</t>
  </si>
  <si>
    <t>Clasificación Administrativa (Por Poderes)</t>
  </si>
  <si>
    <t>Poder Legislativo</t>
  </si>
  <si>
    <t>Poder Judicial</t>
  </si>
  <si>
    <t>Órganos Autónomos</t>
  </si>
  <si>
    <t>Clasificación Funcional (Finalidad y Función)</t>
  </si>
  <si>
    <t>Gobierno</t>
  </si>
  <si>
    <t>Legislación</t>
  </si>
  <si>
    <t>Justicia</t>
  </si>
  <si>
    <t>Relaciones Exteriores</t>
  </si>
  <si>
    <t>Coordinación de la Politica de Gobierno</t>
  </si>
  <si>
    <t>Asuntos Financieros y Hacendarios</t>
  </si>
  <si>
    <t>Seguridad Nacional</t>
  </si>
  <si>
    <t>Asuntos de Orden Público y Seguridad Interior</t>
  </si>
  <si>
    <t>Otros Servicios Generales</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</si>
  <si>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</si>
  <si>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</si>
  <si>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</si>
  <si>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</si>
  <si>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</si>
  <si>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</si>
  <si>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</si>
  <si>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</si>
  <si>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</si>
  <si>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</si>
  <si>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</si>
  <si>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Transporte</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</si>
  <si>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</si>
  <si>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</si>
  <si>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</si>
  <si>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</si>
  <si>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</si>
  <si>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</si>
  <si>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</si>
  <si>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</si>
  <si>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Poder Ejecutivo</t>
  </si>
  <si>
    <t>Minería, Manufacturas y Construcción</t>
  </si>
  <si>
    <t>Programas</t>
  </si>
  <si>
    <t>Gasto Por Categoría Programática</t>
  </si>
  <si>
    <t>Sector Social y Privado o Estados y Municipios</t>
  </si>
  <si>
    <t>Sujetos a Reglas de Operación</t>
  </si>
  <si>
    <t>Otros Subsidios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</si>
  <si>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</si>
  <si>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</si>
  <si>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</si>
  <si>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</si>
  <si>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</si>
  <si>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</si>
  <si>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</si>
  <si>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</si>
  <si>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Apoyo al Proceso Presupuestario y para Mejorar la Eficiencia Institucional</t>
  </si>
  <si>
    <t>Apoyo a la Función Pública y al Mejoramiento de la Gestión</t>
  </si>
  <si>
    <t>Operaciones Ajenas</t>
  </si>
  <si>
    <t>Obligaciones de Cumplimiento de Resolición Jurisdiccional</t>
  </si>
  <si>
    <t>Desastres Naturales</t>
  </si>
  <si>
    <t>Aportaciones a la Seguridad Social</t>
  </si>
  <si>
    <t>Aportaciones a Fondos de Estabilización</t>
  </si>
  <si>
    <t>Aportaciones a Fondos de Inversión y Reestructura de Pensiones</t>
  </si>
  <si>
    <t>Gasto Federalizado</t>
  </si>
  <si>
    <t>Hoja 3 de 3</t>
  </si>
  <si>
    <t>Hoja 2 de 3</t>
  </si>
  <si>
    <t>Hoja 1 de 3</t>
  </si>
  <si>
    <t>Combustibles y Energía</t>
  </si>
  <si>
    <t>Comunicaciones</t>
  </si>
  <si>
    <t>Gastos por proyectos de Inversión</t>
  </si>
  <si>
    <t xml:space="preserve">NOMBRE DEL PROYECTO </t>
  </si>
  <si>
    <t xml:space="preserve">MONTO EROGADO </t>
  </si>
  <si>
    <t xml:space="preserve">                Relación de esquemas bursátiles y de coberturas financieras</t>
  </si>
  <si>
    <t>Identificacion del  Instrumento</t>
  </si>
  <si>
    <t>Valor Actual</t>
  </si>
  <si>
    <t>Otros Instrumentos de Bursatilización</t>
  </si>
  <si>
    <t>C=A+B</t>
  </si>
  <si>
    <t xml:space="preserve">Total </t>
  </si>
  <si>
    <t xml:space="preserve">Total Otros Instrumentos </t>
  </si>
  <si>
    <t>Colocación</t>
  </si>
  <si>
    <t>Interés Ganados</t>
  </si>
  <si>
    <t>Ingresos Devengado Anual</t>
  </si>
  <si>
    <t>Ingresos Recaudado    Anual</t>
  </si>
  <si>
    <t>Egresos Devengado     Anual</t>
  </si>
  <si>
    <t>Egresos Pagado     Anual</t>
  </si>
  <si>
    <t>Al 31 de Diciembre de 2015</t>
  </si>
  <si>
    <t>Del 01 de Enero al 31 de Diciembre de 2015</t>
  </si>
  <si>
    <t>Pagado 3</t>
  </si>
  <si>
    <t>CPCA-II-10</t>
  </si>
  <si>
    <t>CPCA-II-11</t>
  </si>
  <si>
    <t>CPCA-II-12</t>
  </si>
  <si>
    <t>CPCA-III-14</t>
  </si>
  <si>
    <t>Por Fuente de Financiamiento</t>
  </si>
  <si>
    <t>Estado Analitico de Ingresos</t>
  </si>
  <si>
    <t xml:space="preserve">Impuestos </t>
  </si>
  <si>
    <t>Del 1 de Enero al 31 de Diciembre de 2015</t>
  </si>
  <si>
    <t>del 1 de Enero al 31 de Diciembre de 2015</t>
  </si>
  <si>
    <t>CPCA-II-08</t>
  </si>
  <si>
    <t>CPCA-II-08-A</t>
  </si>
  <si>
    <t>CPCA-II-09</t>
  </si>
  <si>
    <t>CPCA-III-13</t>
  </si>
  <si>
    <t>I. Ingresos Presupuestarios (I= 1 + 2 )</t>
  </si>
  <si>
    <t>II. Egresos Presupuestarios ( II= 3+4 )</t>
  </si>
  <si>
    <t>Estimado Original Anual</t>
  </si>
  <si>
    <t>1. Ingresos Gobierno del Estado 1</t>
  </si>
  <si>
    <t>2. Ingresos Sector Paraestatal  1</t>
  </si>
  <si>
    <t>3. Egresos del Gobierno de la Entidad Federativa 2</t>
  </si>
  <si>
    <t>4. Egresos  del Sector Paraestatal  2</t>
  </si>
  <si>
    <t>CPCA-IV-16</t>
  </si>
  <si>
    <t>DATOS DEL PROGRAMA/PROYECTO/PROCESO</t>
  </si>
  <si>
    <t>Número y Nombre del Programa</t>
  </si>
  <si>
    <t>Nombre del Proyecto o Proceso</t>
  </si>
  <si>
    <t>Clave Programática</t>
  </si>
  <si>
    <t>Unidad Responsable</t>
  </si>
  <si>
    <t>Unidad Ejecutora</t>
  </si>
  <si>
    <t>Objetivo del Proceso o Proyecto</t>
  </si>
  <si>
    <t>Resultado Esperado</t>
  </si>
  <si>
    <t>DATOS DEL INDICADOR</t>
  </si>
  <si>
    <t>Nombre del indicador</t>
  </si>
  <si>
    <t>Tipo</t>
  </si>
  <si>
    <t xml:space="preserve">Fórmula de cálculo </t>
  </si>
  <si>
    <t>Dimensión del indicador</t>
  </si>
  <si>
    <t xml:space="preserve">AVANCE DEL INDICADOR </t>
  </si>
  <si>
    <t>Meta anual</t>
  </si>
  <si>
    <t>Semáforo</t>
  </si>
  <si>
    <t>Criterios de semaforización</t>
  </si>
  <si>
    <t>EVALUACIÓN CUALITATIVA</t>
  </si>
  <si>
    <t>Cierre Anual en el Cumplimiento de las Metas del Indicador</t>
  </si>
  <si>
    <t xml:space="preserve">Variables </t>
  </si>
  <si>
    <t>Indicador</t>
  </si>
  <si>
    <t>Indicadores de Postura Fiscal</t>
  </si>
  <si>
    <t>Ingresos Excedentes 1</t>
  </si>
  <si>
    <t>Intereses de la Deuda</t>
  </si>
  <si>
    <t xml:space="preserve"> Sistema Estatal de Evaluación</t>
  </si>
  <si>
    <t>GOBIERNO DEL ESTADO DE SONORA</t>
  </si>
  <si>
    <t>SECRETARÍA DE HACIENDA</t>
  </si>
  <si>
    <t>MATRIZ DE INDICADORES DE RESULTADOS 2015</t>
  </si>
  <si>
    <t>Dependencia y/o Entidad:</t>
  </si>
  <si>
    <t>Nombre del Programa:</t>
  </si>
  <si>
    <t>Beneficiarios ó Área de enfoque:</t>
  </si>
  <si>
    <t>M A T R I Z    D E   I N D I C A D O R E S   2  0 1 5</t>
  </si>
  <si>
    <t>RESUMEN NARRATIVO</t>
  </si>
  <si>
    <t>INDICADORES</t>
  </si>
  <si>
    <t xml:space="preserve">INDICADOR </t>
  </si>
  <si>
    <t>FÓRMULA</t>
  </si>
  <si>
    <t>FRECUENCIA</t>
  </si>
  <si>
    <t>COMPONENTE 1</t>
  </si>
  <si>
    <t>A1 C1</t>
  </si>
  <si>
    <t>Linea base (Año):</t>
  </si>
  <si>
    <t>Meta anual (2015):</t>
  </si>
  <si>
    <t>Cierre:</t>
  </si>
  <si>
    <t>Tipo de indicador:</t>
  </si>
  <si>
    <t>Dimensión del indicador:</t>
  </si>
  <si>
    <t>Numerador:</t>
  </si>
  <si>
    <t>Unidad de medida:</t>
  </si>
  <si>
    <t>Denomidador:</t>
  </si>
  <si>
    <t>Unidad Responsable encargada de reportar el indicador:</t>
  </si>
  <si>
    <t>Medios de verificación y fuentes de información:</t>
  </si>
  <si>
    <t>Supuesto A - C</t>
  </si>
  <si>
    <t>A2 C1</t>
  </si>
  <si>
    <t>Formulación de Proyectos Ejecutivos</t>
  </si>
  <si>
    <t>A3 C1</t>
  </si>
  <si>
    <t>A4 C1</t>
  </si>
  <si>
    <t>Modificadción</t>
  </si>
  <si>
    <t>Resultado</t>
  </si>
  <si>
    <t>CPCA-IV-18</t>
  </si>
  <si>
    <t xml:space="preserve">Dependencia y/o Entidad: </t>
  </si>
  <si>
    <t xml:space="preserve">Eje de Desarrollo del PED: </t>
  </si>
  <si>
    <t>Estrategia  Sectorial del PED:</t>
  </si>
  <si>
    <t xml:space="preserve">Objetivo Estrategico Sectorial del PED: </t>
  </si>
  <si>
    <t>M A T R I Z    D E   I N D I C A D O R E S   2  0  1  5</t>
  </si>
  <si>
    <t>FIN</t>
  </si>
  <si>
    <t>PROPÓSITO</t>
  </si>
  <si>
    <t>Unidad Responsable encargada de reportar el inidicador:</t>
  </si>
  <si>
    <t>COMPONENTE 2</t>
  </si>
  <si>
    <t>Logros y/o Justificaciones:</t>
  </si>
  <si>
    <t>CUENTA PUBLICA 2015</t>
  </si>
  <si>
    <t>Servicios de Salud de Sonora</t>
  </si>
  <si>
    <t>SUELDOS</t>
  </si>
  <si>
    <t>REMUNERACIONES POR SUSTITUCION DE PERSONAL</t>
  </si>
  <si>
    <t>COMPENSACIONES POR RIESGOS PROFESIONALES</t>
  </si>
  <si>
    <t>RIESGO LABORAL</t>
  </si>
  <si>
    <t>AYUDA PARA HABITACION</t>
  </si>
  <si>
    <t>AYUDA PARA DESPENSA</t>
  </si>
  <si>
    <t>HONORARIOS</t>
  </si>
  <si>
    <t>SUELDOS BASE AL PERSONAL EVENTUAL</t>
  </si>
  <si>
    <t>PRIMAS POR AÑOS DE SERVICIOS EFECTIVOS PRESTADOS</t>
  </si>
  <si>
    <t>PRIMAS DE VACACIONES Y DOMINICAL</t>
  </si>
  <si>
    <t>AGUINALDO O GRATIFICACIÓN DE FIN DE AÑO</t>
  </si>
  <si>
    <t>COMPENSACION POR AJUSTE DE CALENDARIO</t>
  </si>
  <si>
    <t>COMPENSACION POR BONO NAVIDEÑO</t>
  </si>
  <si>
    <t>REMUNERACIONES POR HORAS EXTRAORDINARIAS</t>
  </si>
  <si>
    <t>HONORARIOS ESPECIALES</t>
  </si>
  <si>
    <t>APORTACIONES AL ISSSTE</t>
  </si>
  <si>
    <t>APORTACIÓN POR SEGURO DE VIDA AL ISSSTESON</t>
  </si>
  <si>
    <t>APORTAIÓN POR SEGURO DE RETIRO AL ISSSTESON</t>
  </si>
  <si>
    <t>OTRAS PRESTACIONES DE SEGURIDAD SOCIAL</t>
  </si>
  <si>
    <t>APORTACIONES AL FOVISSSTE</t>
  </si>
  <si>
    <t>APORTACIONES AL SISTEMA DE AHORRO PARA EL RETIRO</t>
  </si>
  <si>
    <t>OTRAS APORTACIONES DE SEGUROS COLECTIVOS</t>
  </si>
  <si>
    <t>INDEMNIZACIONES AL PERSONAL</t>
  </si>
  <si>
    <t>PAGO DE LIQUIDACIONES</t>
  </si>
  <si>
    <t>PRESTACIONES ESTABLECIDAS POR CONDICIONES GENERALES</t>
  </si>
  <si>
    <t>DIAS ECONOMICOS Y DE DESCANSO OBLIGATORIOS NO DISFRUTADOS</t>
  </si>
  <si>
    <t>APOYO PARA DESARROLLO Y CAPACITACION</t>
  </si>
  <si>
    <t>COMPENSACION ESPECIFICA A PERSONAL DE BASE</t>
  </si>
  <si>
    <t>BONO DE DIA  DE MADRES</t>
  </si>
  <si>
    <t>OTRAS PRESTACIONES</t>
  </si>
  <si>
    <t>ESTIMULOS AL PERSONAL</t>
  </si>
  <si>
    <t>BONO POR PUNTUALIDAD</t>
  </si>
  <si>
    <t>RECOMPENSAS</t>
  </si>
  <si>
    <t>MATERIALES, UTILES Y EQUIPOS MENORES DE OFICINA</t>
  </si>
  <si>
    <t>MATERIALES Y UTILES DE IMPRESIÓN Y REPRODUCCION</t>
  </si>
  <si>
    <t>MATERIAL ESTADISTICO Y GEOGRAFICO</t>
  </si>
  <si>
    <t>MATERIALES Y UTILES PARA EL PROCESAMIENTO DE EQUIPOS Y BIENES INFORMATICOS</t>
  </si>
  <si>
    <t>MATERIAL PARA INFORMACION</t>
  </si>
  <si>
    <t>MATERIAL DE LIMPIEZA</t>
  </si>
  <si>
    <t>MATERIALES EDUCATIVOS</t>
  </si>
  <si>
    <t>MATERIALES Y SUMINISTROS PARA PLANTELES EDUCATIVOS</t>
  </si>
  <si>
    <t>PLACAS, ENGOMADOS, CALCOMANIAS Y HOLOGRAMAS</t>
  </si>
  <si>
    <t>PRODUCTOS ALIMENTICIOS PARA EL PERSONAL EN LAS INSTALACIONES</t>
  </si>
  <si>
    <t>ALIMENTACION DE PERSONAS HOSPITALIZADAS</t>
  </si>
  <si>
    <t>PRODUCTOS ALIMENTICIOS PARA PERSONAS DERIVADO DE LA PRESTACION DE SERVICIOS PUBLICOS EN UNIDADES DE SALUD, EDUCATIVAS Y OTRAS</t>
  </si>
  <si>
    <t>ADQUISICION DE AGUA POTABLE</t>
  </si>
  <si>
    <t>PRODUCTOS ALIMENTICIOS PARA LA POBLACION EN CASO DE DESASTRE</t>
  </si>
  <si>
    <t>ALIMENTACION DE ANIMALES</t>
  </si>
  <si>
    <t>UTENSILIOS PARA EL SERVICIO DE ALIMENTACION</t>
  </si>
  <si>
    <t>COMBUSTIBLES, LUBRICANTES, ADITIVOS, CARBON Y SUS DERIVADOS ADQUIRIDOS COMO MATERIA PRIMA</t>
  </si>
  <si>
    <t>PRODUCTOS QUIMICOS, FARMACEUTICOS Y DE LABORATORIO ADQUIRIDOS COMO MATERIA PRIMA</t>
  </si>
  <si>
    <t>PRODUCTOS METALICOS Y A BASE DE MINERALES NO METALICOS ADQUIRIDOS COMO MATERIS PRIMA</t>
  </si>
  <si>
    <t>PRODUCTOS DE CUERO, PIEL, PLASTICOS Y HULE ADQUIRIDOS COMO MATERIA PRIMA</t>
  </si>
  <si>
    <t>OTROS PRODUCTOS ADQUIRIDOS COMO MATERIA PRIMA</t>
  </si>
  <si>
    <t>PRODUCTOS MINERALES NO METALICOS</t>
  </si>
  <si>
    <t>CEMENTO Y PRODUCTOS DE CONCRETO</t>
  </si>
  <si>
    <t>CAL, YESO Y PRODUCTOS DE YESO</t>
  </si>
  <si>
    <t>MADERA Y PRODUCTOS DE MADERA</t>
  </si>
  <si>
    <t>VIDRIO Y PRODUCTOS DE VIDRIO</t>
  </si>
  <si>
    <t>MATERIAL ELECTRICO Y ELECTRONICO</t>
  </si>
  <si>
    <t>ARTICULOS METALICOS PARA LA CONSTRUCCION</t>
  </si>
  <si>
    <t>MATERIALES COMPLEMENTARIOS</t>
  </si>
  <si>
    <t>OTROS MATERIALES Y ARTICULOS DE CONSTRUCCION Y REPARACION</t>
  </si>
  <si>
    <t>PRODUCTOS QUIMICOS BASICOS</t>
  </si>
  <si>
    <t>FERTILIZANTES, PESTICIDAS Y OTROS AGROQUIMICOS</t>
  </si>
  <si>
    <t>MEDICINAS Y PRODUCTOS FARMACEUTICOS</t>
  </si>
  <si>
    <t>OXIGENO Y GASES PARA USO MEDICINAL</t>
  </si>
  <si>
    <t>MATERIALES, ACCESORIOS Y SUMINISTROS MEDICOS</t>
  </si>
  <si>
    <t>MATERIALES, ACCESORIOS Y SUMINISTROS DE LABORATORIO</t>
  </si>
  <si>
    <t>FIBRAS SINTETICAS, HULES, PLASTICOS Y DERIVADOS</t>
  </si>
  <si>
    <t>OTROS PRODUCTOS QUIMICOS</t>
  </si>
  <si>
    <t>COMBUSTIBLES</t>
  </si>
  <si>
    <t>LUBRICANTES Y ADITIVOS</t>
  </si>
  <si>
    <t>CARBON Y SUS DERIVADOS</t>
  </si>
  <si>
    <t>VESTUARIOS Y UNIFORMES</t>
  </si>
  <si>
    <t>PRENDAS DE SEGURIDAD Y PROTECCION PERSONAL</t>
  </si>
  <si>
    <t>ARTICULOS DEPORTIVOS</t>
  </si>
  <si>
    <t>PRODUCTOS TEXTILES</t>
  </si>
  <si>
    <t>BLANCOS Y OTROS PRODUCTOS TEXTILES, EXCEPTO PRENDAS DE VESTIR</t>
  </si>
  <si>
    <t>PRENDAS DE PROTECCION PARA SEGURIDAD PUBLICA NACIONAL</t>
  </si>
  <si>
    <t>HERRAMIENTAS MENORES</t>
  </si>
  <si>
    <t>REFACCIONES Y ACCESORIOS MENORES DE EDIFICIOS</t>
  </si>
  <si>
    <t>REFACCIONES Y ACCESORIOS MENORES DE MOBILIARIO Y EQUIPO DE ADMINISTRACION, EDUCACIONAL Y RECREATIVO</t>
  </si>
  <si>
    <t>REFACCIONES Y ACCESORIOS MENORES DE EQUIPO DE COMPUTO Y TECNOLOGIAS DE LA INFORMACION</t>
  </si>
  <si>
    <t>REFACCIONES Y ACCESORIOS MENORES DE EQUIPO E INSTRUMENTAL MEDICO Y DE LABORATORIO</t>
  </si>
  <si>
    <t>REFACCIONES Y ACCESORIOS MENORES DE EQUIPO DE TRANSPORTE</t>
  </si>
  <si>
    <t>REFACCIONES Y ACCESORIOS MENORES DE DEFENSA Y SEGURIDAD</t>
  </si>
  <si>
    <t>REFACCIONES Y ACCESORIOS MENORES DE MAQUINARIA Y OTROS EQUIPOS</t>
  </si>
  <si>
    <t>REFACCIONES Y ACCESORIOS MENORES OTROS BIENES MUEBLES</t>
  </si>
  <si>
    <t>ENERGIA ELECTRICA</t>
  </si>
  <si>
    <t>GAS</t>
  </si>
  <si>
    <t>AGUA POTABLE</t>
  </si>
  <si>
    <t>TELEFONIA TRADICIONAL</t>
  </si>
  <si>
    <t>TELEFONIA CELULAR</t>
  </si>
  <si>
    <t>SERVICIO DE TELECOMUNICACIONES Y SATELITES</t>
  </si>
  <si>
    <t>SERVICIO DE ACCESO A INTERNET, REDES Y PROCESAMIENTO DE INFORMACION</t>
  </si>
  <si>
    <t>SERVICIO POSTAL</t>
  </si>
  <si>
    <t>SERVICIOS INTEGRALES Y OTROS SERVICIOS</t>
  </si>
  <si>
    <t>ARRENDAMIENTO DE EDIFICIOS</t>
  </si>
  <si>
    <t>ARRENDAMIENTO DE MUEBLES, MAQUINARIA Y EQUIPO</t>
  </si>
  <si>
    <t>ARRENDAMIENTO DE EQUIPO Y BIENES INFORMATICOS</t>
  </si>
  <si>
    <t>ARRENDAMIENTO DE EQUIPO E INSTRUMENTAL MEDICO Y DE LABORATORIO</t>
  </si>
  <si>
    <t>ARRENDAMIENTO DE EQUIPO DE TRANSPORTE</t>
  </si>
  <si>
    <t>ARRENDAMIENTO DE MAQUINARIA, OTROS EQUIPOS Y HERRAMIENTAS</t>
  </si>
  <si>
    <t>PATENTES, REGALIAS Y OTROS</t>
  </si>
  <si>
    <t>OTROS ARRENDAMIENTOS</t>
  </si>
  <si>
    <t>SERVICIOS LEGALES, DE CONTABILIDAD, AUDITORIAS Y RELACIONADOS</t>
  </si>
  <si>
    <t>SERVICIOS DE DISEÑO, ARQUITECTURA, INGENIERIA Y ACTIVIDADES RELACIONADAS</t>
  </si>
  <si>
    <t>SERVICIOS DE INFORMATICA</t>
  </si>
  <si>
    <t>SERVICIOS DE CONSULTORIAS</t>
  </si>
  <si>
    <t>SERVICIOS ESTADISTICOS Y GEOGRAFICOS</t>
  </si>
  <si>
    <t>SERVICIOS DE CAPACITACION</t>
  </si>
  <si>
    <t>ESTUDIOS E INVESTIGACIONES</t>
  </si>
  <si>
    <t>APOYOS A COMISARIOS PUBLICOS</t>
  </si>
  <si>
    <t>IMPRESIONES Y PUBLICACIONES OFICIALES</t>
  </si>
  <si>
    <t>EDICTOS</t>
  </si>
  <si>
    <t>LICITACIONES, CONVENIOS Y CONVOCATORIAS</t>
  </si>
  <si>
    <t>SERVICIOS DE VIGILANCIA</t>
  </si>
  <si>
    <t>SERVICIOS PROFESIONALES, CIENTIFICOS Y TECNICOS INTEGRALES</t>
  </si>
  <si>
    <t>SERVICIOS INTEGRALES</t>
  </si>
  <si>
    <t>SERVICIOS FINANCIEROS Y BANCARIOS</t>
  </si>
  <si>
    <t>SERVICIOS DE RECAUDACION, TRASLADO Y CUSTODIA DE VALORES</t>
  </si>
  <si>
    <t>SEGUROS DE RESPONSABILIDAD PATRIMONIAL Y FIANZAS</t>
  </si>
  <si>
    <t>SEGUROS DE BIENES PATRIMONIALES</t>
  </si>
  <si>
    <t>ALMACENAJE, ENVASE Y EMBALAJE</t>
  </si>
  <si>
    <t>FLETES Y MANIOBRAS</t>
  </si>
  <si>
    <t>MANTENIMIENTO Y CONSERVACION DE INMUEBLES</t>
  </si>
  <si>
    <t>MANTENIMIENTO Y CONSERVACION DE MOBILIARIO Y EQUIPO</t>
  </si>
  <si>
    <t>MANTENIMIENTO Y CONSERVACION DE MOBILIARIO Y EQUIPO PARA ESCUELAS, LABORATORIOS Y TALLERES</t>
  </si>
  <si>
    <t>INSTALACIONES</t>
  </si>
  <si>
    <t>MANTENIMIENTO Y CONSERVACION DE BIENES INFORMATICOS</t>
  </si>
  <si>
    <t>INSTALACION, REPARACION Y MANTENIMIENTO DE EQUIPO E INSTRUMENTAL MEDICO Y DE LABORATORIO</t>
  </si>
  <si>
    <t>MANTENIMIENTO Y CONSERVACION DE EQUIPO DE TRANSPORTE</t>
  </si>
  <si>
    <t>MANTENIMIENTO Y CONSERVACION DE MAQUINARIA Y EQUIPO</t>
  </si>
  <si>
    <t>MANTENIMIENTO Y CONSERVACION DE HERRAMIENTAS, MAQUINAS HERRAMIENTAS, INSTRUMENTOS, UTILES Y EQUIPO</t>
  </si>
  <si>
    <t>SERVICIOS DE LIMPIEZA Y MANEJO DE DESECHOS</t>
  </si>
  <si>
    <t>SERVICIOS DE JARDINERIA Y FUMIGACION</t>
  </si>
  <si>
    <t>DIFUSION POR RADIO, TELEVISION Y OTROS MEDIOS DE MENSAJES SOBRE PROGRAMAS Y ACTIVIDADES GUBERNAMENTALES</t>
  </si>
  <si>
    <t>DIFUSION POR RADIO, TELEVISION Y OTROS MEDIOS DE MENSAJES COMERCIALES PARA PROMOVER LA VENTA DE PRODUCTOS O SERVICIOS</t>
  </si>
  <si>
    <t>SERVICIOS DE CREATIVIDAD, PREPRODUCCION Y PRODUCCION DE PUBLICIDAD, EXCEPTO INTERNET</t>
  </si>
  <si>
    <t>SERVICIOS DE REVELADO DE FOTOGRAFIAS</t>
  </si>
  <si>
    <t>SERVICIOS DE CREACION Y DIFUSION DE CONTENIDO EXCLUSIVAMENTE A TRAVES DE INTERNET</t>
  </si>
  <si>
    <t>PASAJES AEREOS</t>
  </si>
  <si>
    <t>PASAJES TERRESTRES</t>
  </si>
  <si>
    <t>AUTOTRANSPORTE</t>
  </si>
  <si>
    <t>VIATICOS EN EL PAIS</t>
  </si>
  <si>
    <t>GASTOS DE CAMINO</t>
  </si>
  <si>
    <t>VIATICOS EN EL EXTRANJERO</t>
  </si>
  <si>
    <t>SERVICIOS INTEGRALES DE TRASLADO Y VIATICOS</t>
  </si>
  <si>
    <t>CUOTAS</t>
  </si>
  <si>
    <t>GASTOS DE CEREMONIAL</t>
  </si>
  <si>
    <t>GASTOS DE ORDEN SOCIAL Y CULTURAL</t>
  </si>
  <si>
    <t>CONGRESOS Y CONVENCIONES</t>
  </si>
  <si>
    <t>GASTOS DE ATENCION Y PROMOCION</t>
  </si>
  <si>
    <t>SERVICIOS FUNERARIOS Y DE CEMENTERIOS</t>
  </si>
  <si>
    <t>IMPUESTOS Y DERECHOS</t>
  </si>
  <si>
    <t>PENAS, MULTAS, ACCESORIOS Y ACTUALIZACIONES</t>
  </si>
  <si>
    <t>OTROS GASTOS POR RESPONSABILIDADES</t>
  </si>
  <si>
    <t>SERVICIOS ASISTENCIALES</t>
  </si>
  <si>
    <t>SUBROGACIONES</t>
  </si>
  <si>
    <t>TRANSFERENCIAS PARA SERVICIOS PERSONALES</t>
  </si>
  <si>
    <t>TRANSFERENCIAS PARA GASTOS DE OPERACIÓN</t>
  </si>
  <si>
    <t>SUBSIDIOS A LA PRESTACION DE SERVICIOS PUBLICOS</t>
  </si>
  <si>
    <t>AYUDAS SOCIALES A PERSONAS</t>
  </si>
  <si>
    <t>GASTOS POR SERVICIOS DE TRASLADO DE PERSONAS</t>
  </si>
  <si>
    <t>AYUDAS SOCIALES A INSTITUCIONES SIN FINES DE LUCRO</t>
  </si>
  <si>
    <t>DONATIVOS A INSTITUCIONES SIN FINES DE LUCRO</t>
  </si>
  <si>
    <t>MOBILIARIO</t>
  </si>
  <si>
    <t>MUEBLES, EXCEPTO DE OFICINA Y ESTANTERIA</t>
  </si>
  <si>
    <t>BIENES INFORMATICOS</t>
  </si>
  <si>
    <t>EQUIPO DE ADMINISTRACION</t>
  </si>
  <si>
    <t>MOBILIARIO Y EQUIPO PARA ESCUELAS, LABORATORIOS Y TALLERES</t>
  </si>
  <si>
    <t>EQUIPOS Y APARATOS AUDIOVISUALES</t>
  </si>
  <si>
    <t>CAMARAS FOTOGRAFICAS Y DE VIDEO</t>
  </si>
  <si>
    <t>OTRO MOBILIARIO Y EQUIPO EDUCACIONAL Y RECREATIVO</t>
  </si>
  <si>
    <t>EQUIPO MEDICO Y DE LABORATORIO</t>
  </si>
  <si>
    <t>INSTRUMENTAL MEDICO Y DE LABORATORIO</t>
  </si>
  <si>
    <t>AUTOMOVILES Y CAMIONES</t>
  </si>
  <si>
    <t>CARROCERIAS Y REMOLQUES</t>
  </si>
  <si>
    <t>OTROS EQUIPOS DE TRANSPORTE</t>
  </si>
  <si>
    <t>MAQUINARIA Y EQUIPO AGROPECUARIO</t>
  </si>
  <si>
    <t>MAQUINARIA Y EQUIPO INDUSTRIAL</t>
  </si>
  <si>
    <t>MAQUINARIA Y EQUIPO DE CONSTRUCCION</t>
  </si>
  <si>
    <t>SISTEMAS DE AIRE ACONDICIONADO, CALEFACCION Y DE REFRIGERACION INDUSTRIAL Y COMERCIAL</t>
  </si>
  <si>
    <t>EQUIPO DE COMUNICACIÓN Y TELECOMUNICACION</t>
  </si>
  <si>
    <t xml:space="preserve">MAQUINARIA Y EQUIPO ELÉCTRICO Y ELECTRÓNICO </t>
  </si>
  <si>
    <t>HERRAMIENTAS</t>
  </si>
  <si>
    <t>REFACCIONES Y ACCESORIOS MAYORES</t>
  </si>
  <si>
    <t>BIENES MUEBLES POR ARRENDAMIENTO</t>
  </si>
  <si>
    <t>OTROS BIENES MUEBLES</t>
  </si>
  <si>
    <t>SOFTWARE</t>
  </si>
  <si>
    <t>LICENCIAS INDUSTRIALES, COMERCIALES Y OTRAS</t>
  </si>
  <si>
    <t>CONSTRUCCION</t>
  </si>
  <si>
    <t>REMODELACION Y REHABILITACION</t>
  </si>
  <si>
    <t>EQUIPAMIENTO</t>
  </si>
  <si>
    <t>ESTUDIOS Y PROYECTOS</t>
  </si>
  <si>
    <t>INFRAESTRUCTURA Y EQUIPAMIENTO EN MATERIA DE SALUD</t>
  </si>
  <si>
    <t>INDIRECTOS PARA OBRAS EN EDIFICACIÓN NO HABITACIONAL</t>
  </si>
  <si>
    <t>CONSTRUCCIÓN DE SISTEMAS DE ABASTECIMIENTO DE AGUA POTABLE</t>
  </si>
  <si>
    <t>AMPLIACION</t>
  </si>
  <si>
    <t>Partida</t>
  </si>
  <si>
    <t>Descripcion</t>
  </si>
  <si>
    <t>CPA-II-09-A</t>
  </si>
  <si>
    <t>CPCA-II-09-B</t>
  </si>
  <si>
    <t>CPCA-II-09-C</t>
  </si>
  <si>
    <t>Administrativos y de Apoyos</t>
  </si>
  <si>
    <t>Compromisos</t>
  </si>
  <si>
    <t>Obligaciones</t>
  </si>
  <si>
    <t>Programas de gasto Federalizado ( Gobierno Federal)</t>
  </si>
  <si>
    <t>Participaciones a Entidades Federativas y Municipios</t>
  </si>
  <si>
    <t>Costo Financiero, Deuda o Apoyo a Deudores y Ahorradores de la Banca</t>
  </si>
  <si>
    <t>Adeudos de Ejercicios Fiscales Anteriores</t>
  </si>
  <si>
    <t>Subsidios</t>
  </si>
  <si>
    <t>Desempeño de las Funciones</t>
  </si>
  <si>
    <t>Presidencia Ejecutiva</t>
  </si>
  <si>
    <t>Unidad de Asuntos Jurídicos</t>
  </si>
  <si>
    <t>Coord. Gral. de Servicios de Salud</t>
  </si>
  <si>
    <t>Direc. Gral. de Prom. a la Salud y Prev. de  Enfermedades</t>
  </si>
  <si>
    <t>Direc. Gral. de Servicios de Salud a la Persona</t>
  </si>
  <si>
    <t>Direc. Gral. de Enseñanza y Calidad</t>
  </si>
  <si>
    <t>Coord. Gral. de Administración</t>
  </si>
  <si>
    <t>Direc. Gral. de Administración</t>
  </si>
  <si>
    <t>Direc. Gral. de Planeacion y Desarrollo</t>
  </si>
  <si>
    <t>Direc. Gral. de Protección contra Riesgos Sanitarios</t>
  </si>
  <si>
    <t>Direc. Gral. del Organo de Control y Desarrollo</t>
  </si>
  <si>
    <t>REPSS</t>
  </si>
  <si>
    <t>Hosp. Infantil del Estado</t>
  </si>
  <si>
    <t>Hosp. Gral. del Estado</t>
  </si>
  <si>
    <t>Servicio Estatal de Salud Mental</t>
  </si>
  <si>
    <t xml:space="preserve">C I D E N </t>
  </si>
  <si>
    <t>U N A I D E S</t>
  </si>
  <si>
    <t>Hosp. Psiquiátrico "Cruz del Norte"</t>
  </si>
  <si>
    <t>Clinica Mental "Carlos Nava"</t>
  </si>
  <si>
    <t>Hosp. Gral. de Ciudad Obregón</t>
  </si>
  <si>
    <t>Hosp. Oncológico del Estado</t>
  </si>
  <si>
    <t>Laboratorio Estatal de Salud Pública</t>
  </si>
  <si>
    <t>Centro Estatal de Transfusión Sanguínea</t>
  </si>
  <si>
    <t xml:space="preserve">C A P A S I T S </t>
  </si>
  <si>
    <t>Centro de Desarrollo Infantil</t>
  </si>
  <si>
    <t xml:space="preserve">C R E E </t>
  </si>
  <si>
    <t>Cirugia Ambulatoria Hermosillo</t>
  </si>
  <si>
    <t>Jurisdicción Sanitaria I</t>
  </si>
  <si>
    <t xml:space="preserve">C A A P S </t>
  </si>
  <si>
    <t>Hosp. Gral. de Ures</t>
  </si>
  <si>
    <t>Hosp. Gral. de Moctezuma</t>
  </si>
  <si>
    <t>Jurisdicción Sanitaria II</t>
  </si>
  <si>
    <t>Hosp. Gral. de Caborca</t>
  </si>
  <si>
    <t>Hosp. Gral. de San Luis Rio Colorado</t>
  </si>
  <si>
    <t>Hosp. Gral. de Puerto Peñasco</t>
  </si>
  <si>
    <t>Jurisdicción Sanitaria III</t>
  </si>
  <si>
    <t>Hosp. Gral. de Nogales</t>
  </si>
  <si>
    <t>Hosp. Gral. de Magdalena</t>
  </si>
  <si>
    <t>Hosp. Gral. de Cananea</t>
  </si>
  <si>
    <t>Hosp. Gral. de Agua Prieta</t>
  </si>
  <si>
    <t>Jurisdicción Sanitaria IV</t>
  </si>
  <si>
    <t>Hosp. Gral. de Guaymas</t>
  </si>
  <si>
    <t>Jurisdicción Sanitaria V</t>
  </si>
  <si>
    <t>Hosp. Gral. de Navojoa</t>
  </si>
  <si>
    <t>Hosp. Gral. de Alamos</t>
  </si>
  <si>
    <t>Hosp. Gral. de Huatabampo</t>
  </si>
  <si>
    <t>U</t>
  </si>
  <si>
    <t>E</t>
  </si>
  <si>
    <t>P</t>
  </si>
  <si>
    <t>G</t>
  </si>
  <si>
    <t>K</t>
  </si>
  <si>
    <t>M</t>
  </si>
  <si>
    <t>O</t>
  </si>
  <si>
    <t>J</t>
  </si>
  <si>
    <t>T</t>
  </si>
  <si>
    <t>I</t>
  </si>
  <si>
    <r>
      <t>Transferencias, Asignaciones, Subsidios y Otras Ayudas</t>
    </r>
    <r>
      <rPr>
        <b/>
        <u/>
        <sz val="10"/>
        <color theme="1"/>
        <rFont val="Calibri"/>
        <family val="2"/>
        <scheme val="minor"/>
      </rPr>
      <t xml:space="preserve"> FEDERALES</t>
    </r>
  </si>
  <si>
    <r>
      <t xml:space="preserve">Transferencias, Asignaciones, Subsidios y Otras Ayudas </t>
    </r>
    <r>
      <rPr>
        <b/>
        <u/>
        <sz val="10"/>
        <color theme="1"/>
        <rFont val="Calibri"/>
        <family val="2"/>
        <scheme val="minor"/>
      </rPr>
      <t>ESTATALES</t>
    </r>
  </si>
  <si>
    <r>
      <t xml:space="preserve">Transferencias, Asignaciones, Subsidios y Otras Ayudas, </t>
    </r>
    <r>
      <rPr>
        <b/>
        <u/>
        <sz val="10"/>
        <color theme="1"/>
        <rFont val="Calibri"/>
        <family val="2"/>
        <scheme val="minor"/>
      </rPr>
      <t>FEDERALES</t>
    </r>
  </si>
  <si>
    <r>
      <t xml:space="preserve">Transferencias, Asignaciones, Subsidios y Otras Ayudas, </t>
    </r>
    <r>
      <rPr>
        <b/>
        <u/>
        <sz val="10"/>
        <color theme="1"/>
        <rFont val="Calibri"/>
        <family val="2"/>
        <scheme val="minor"/>
      </rPr>
      <t>ESTATALES</t>
    </r>
  </si>
  <si>
    <t>4. Ingresos Contables</t>
  </si>
  <si>
    <r>
      <t>Interpretación</t>
    </r>
    <r>
      <rPr>
        <b/>
        <vertAlign val="superscript"/>
        <sz val="10"/>
        <rFont val="Calibri"/>
        <family val="2"/>
        <scheme val="minor"/>
      </rPr>
      <t xml:space="preserve"> </t>
    </r>
  </si>
  <si>
    <r>
      <t>Unidad de medida</t>
    </r>
    <r>
      <rPr>
        <b/>
        <vertAlign val="superscript"/>
        <sz val="9"/>
        <rFont val="Calibri"/>
        <family val="2"/>
        <scheme val="minor"/>
      </rPr>
      <t xml:space="preserve">  </t>
    </r>
  </si>
  <si>
    <r>
      <rPr>
        <b/>
        <sz val="10"/>
        <rFont val="Calibri"/>
        <family val="2"/>
        <scheme val="minor"/>
      </rPr>
      <t>Aceptable (color verde):</t>
    </r>
    <r>
      <rPr>
        <sz val="10"/>
        <rFont val="Calibri"/>
        <family val="2"/>
        <scheme val="minor"/>
      </rPr>
      <t xml:space="preserve"> Cuando el cumplimiento de la meta del indicador alcance un cumplimiento de entre 80 y 100% respecto al valor programado </t>
    </r>
  </si>
  <si>
    <r>
      <rPr>
        <b/>
        <sz val="10"/>
        <rFont val="Calibri"/>
        <family val="2"/>
        <scheme val="minor"/>
      </rPr>
      <t>Con riesgo (color amarillo):</t>
    </r>
    <r>
      <rPr>
        <sz val="10"/>
        <rFont val="Calibri"/>
        <family val="2"/>
        <scheme val="minor"/>
      </rPr>
      <t xml:space="preserve"> Cuando el cumplimiento de la meta se ubique dentro del rango del 51 al 79% respecto al valor programado</t>
    </r>
  </si>
  <si>
    <r>
      <rPr>
        <b/>
        <sz val="10"/>
        <rFont val="Calibri"/>
        <family val="2"/>
        <scheme val="minor"/>
      </rPr>
      <t>Crítico (color rojo):</t>
    </r>
    <r>
      <rPr>
        <sz val="10"/>
        <rFont val="Calibri"/>
        <family val="2"/>
        <scheme val="minor"/>
      </rPr>
      <t xml:space="preserve"> Cuando el cumplimiento de la meta registre un avance de 50% o menos respecto al valor programado  </t>
    </r>
  </si>
  <si>
    <t xml:space="preserve">Sistema Estatal de Evaluación
</t>
  </si>
  <si>
    <t xml:space="preserve">   Ficha Técnica para Evalucaión de Indicadores de Proyectos y Procesos
</t>
  </si>
  <si>
    <t>AÑO: 2015</t>
  </si>
  <si>
    <t>Ampliación, Rehabilitación, Mantenimiento Y Equipamiento Centro De Salud Rural Yécora Y Ampliación, Rehabilitación, Mantenimiento Y Equipamiento Centro De Salud Rural Rosario Tesopaco</t>
  </si>
  <si>
    <t>Ampliación, Rehabilitación, Mantenimiento Y Equipamiento Centro De Salud Urbano Cananea Y Ampliación, Rehabilitación, Mantenimiento Y Equipamiento Centro De Salud Rural Arizpe</t>
  </si>
  <si>
    <t>Ampliación, Rehabilitación, Mantenimiento Y Equipamiento Centro De Salud Rural Yavaros Y Ampliación, Rehabilitación Casa De Salud Rural Mesa Colorada</t>
  </si>
  <si>
    <t>Ampliación, Rehabilitación, Mantenimiento Y Equipamiento Centro De Salud Rural Pitiquito Y Ampliación, Rehabilitación, Mantenimiento Y Equipamiento Centro De Salud Rural Golfo De Santa Clara</t>
  </si>
  <si>
    <t xml:space="preserve">Ampliación, Rehabilitación, Mantenimiento Y Equipamiento Centro De Salud Rural Mesa Del Seri </t>
  </si>
  <si>
    <t xml:space="preserve">Ampliación Y Fortalecimiento Neonatología Hospital General De Cd. Obregón </t>
  </si>
  <si>
    <t>Terminación De La Ampliación Hospital General Agua Prieta</t>
  </si>
  <si>
    <t>Ampliación, Fortalecimiento Y Equipamiento Hospital General Puerto Peñasco</t>
  </si>
  <si>
    <t>Ampliación, Fortalecimiento Y Equipamiento Hospital General Nogales</t>
  </si>
  <si>
    <t>Obra Nueva Centro Estatal De Vacunas</t>
  </si>
  <si>
    <t>Sustitución Por Obra Nueva (1ra Etapa) Hospital General De Magdalena</t>
  </si>
  <si>
    <r>
      <t>Rehabilitación Hospital Integral De Moctezuma</t>
    </r>
    <r>
      <rPr>
        <b/>
        <sz val="10"/>
        <color rgb="FFFF0000"/>
        <rFont val="Calibri"/>
        <family val="2"/>
        <scheme val="minor"/>
      </rPr>
      <t xml:space="preserve"> </t>
    </r>
  </si>
  <si>
    <t xml:space="preserve">Hospital General De Cananea </t>
  </si>
  <si>
    <t>GASTO DE INVERSION EJERCIDO</t>
  </si>
  <si>
    <t>Ente Servicios de Salud de Sonora</t>
  </si>
  <si>
    <t>Gastos por aplicar</t>
  </si>
  <si>
    <t>CPCA-II-09-D</t>
  </si>
  <si>
    <t>4. Total de Gasto Contable</t>
  </si>
  <si>
    <t>Supuesto P - F</t>
  </si>
  <si>
    <t>Supuesto C - P</t>
  </si>
  <si>
    <t>Nomina Recurso Federal 2015</t>
  </si>
  <si>
    <t>Gasto de Operación Subsidio 2015</t>
  </si>
  <si>
    <t>Seguro Popular 2015</t>
  </si>
  <si>
    <t>Adicciones 2015</t>
  </si>
  <si>
    <t>Siglo XXI 2015</t>
  </si>
  <si>
    <t>Afaspe 2015</t>
  </si>
  <si>
    <t>Cofepris 2015</t>
  </si>
  <si>
    <t>Inversion Ramo 23 Contingencias Economicas Provisiones Salariales</t>
  </si>
  <si>
    <t>Ramo 23 2015 Varias Unidades F73</t>
  </si>
  <si>
    <t>Prospera 2015 Gasto de Operación</t>
  </si>
  <si>
    <t>Unidades Medicas Moviles 2015</t>
  </si>
  <si>
    <t>Bancomer</t>
  </si>
  <si>
    <t>Banorte</t>
  </si>
  <si>
    <t>Cibanco</t>
  </si>
  <si>
    <t>Actinver</t>
  </si>
  <si>
    <t>0197924682</t>
  </si>
  <si>
    <t>0197925255</t>
  </si>
  <si>
    <t>0197924267</t>
  </si>
  <si>
    <t>0298097780</t>
  </si>
  <si>
    <t>0298097762</t>
  </si>
  <si>
    <t>1128973</t>
  </si>
  <si>
    <t>1163736</t>
  </si>
  <si>
    <t>1176994</t>
  </si>
  <si>
    <t>11337273</t>
  </si>
  <si>
    <t>0199657770</t>
  </si>
  <si>
    <t>0101247204</t>
  </si>
  <si>
    <t>SERVICIOS DE SALUD DE SONORA</t>
  </si>
  <si>
    <t>Estado de Situación Financiera</t>
  </si>
  <si>
    <t>ACTIVO</t>
  </si>
  <si>
    <t>Dic 2015</t>
  </si>
  <si>
    <t>Dic 2014</t>
  </si>
  <si>
    <t>PASIVO</t>
  </si>
  <si>
    <t>Activo Circulante</t>
  </si>
  <si>
    <t>Pasivo Circulante</t>
  </si>
  <si>
    <t>Efectivo y Equivalentes (Nota 3)</t>
  </si>
  <si>
    <t xml:space="preserve">Cuentas por Pagar a Corto Plazo (Nota 7) </t>
  </si>
  <si>
    <t>Derechos a Recibir Bienes o Servicios (Nota 4)</t>
  </si>
  <si>
    <t>Almacenes (Nota 5)</t>
  </si>
  <si>
    <t>Total de Pasivos</t>
  </si>
  <si>
    <t>Total de Activos Circulantes</t>
  </si>
  <si>
    <t>Hacienda Pública/Patrimonio</t>
  </si>
  <si>
    <t>Aportaciones</t>
  </si>
  <si>
    <t>Activo No Circulante</t>
  </si>
  <si>
    <t>Resultados de Ejercicio (Ahorro/Desahorro)</t>
  </si>
  <si>
    <t>Bienes Inmuebles, Infraestructura y Construcciones en Proceso</t>
  </si>
  <si>
    <t>Resultados de Ejercicios Anteriores</t>
  </si>
  <si>
    <t>Bienes Muebles</t>
  </si>
  <si>
    <t>Rectificaciones de Resultados de Ejercicios Anteriores</t>
  </si>
  <si>
    <t xml:space="preserve">Total de Activos No Circulantes (Nota 6) </t>
  </si>
  <si>
    <t xml:space="preserve">Total Hacienda Pública/Patrimonio (Nota 9) </t>
  </si>
  <si>
    <t>Total de Activos</t>
  </si>
  <si>
    <t>Total de Pasivo y Hacienda Pública/Patrimonio</t>
  </si>
  <si>
    <t>Del 01 de Enero al 31 de Diciembre 2015</t>
  </si>
  <si>
    <r>
      <t>INGRESOS Y OTROS BENEFICIOS</t>
    </r>
    <r>
      <rPr>
        <sz val="10"/>
        <color theme="1"/>
        <rFont val="Arial"/>
        <family val="2"/>
      </rPr>
      <t xml:space="preserve"> (Nota 10)</t>
    </r>
  </si>
  <si>
    <t>Ingresos de la Gestion:</t>
  </si>
  <si>
    <t>Aprovechamientos de Tipo Corriente</t>
  </si>
  <si>
    <t>Ingresos por venta de Bienes y Servicios (Cuotas de Recuperación)</t>
  </si>
  <si>
    <t>Participaciones, Aportaciones, Transferencias, Asignaciones, Subsidios y Otras Ayudas</t>
  </si>
  <si>
    <t>Convenios</t>
  </si>
  <si>
    <t>Otros Ingresos y Beneficios</t>
  </si>
  <si>
    <t>Ingresos Financieros</t>
  </si>
  <si>
    <t>Otros Ingresos y Beneficios Varios</t>
  </si>
  <si>
    <t>Total de Ingresos y Otros Beneficios</t>
  </si>
  <si>
    <r>
      <t xml:space="preserve">GASTOS Y OTRAS PÉRDIDAS </t>
    </r>
    <r>
      <rPr>
        <sz val="10"/>
        <color theme="1"/>
        <rFont val="Arial"/>
        <family val="2"/>
      </rPr>
      <t>(Nota 11)</t>
    </r>
  </si>
  <si>
    <t>Gastos de Funcionamiento</t>
  </si>
  <si>
    <t>Transferencias Internas y Asignaciones al Sector Público</t>
  </si>
  <si>
    <r>
      <t xml:space="preserve">Inversión Pública </t>
    </r>
    <r>
      <rPr>
        <sz val="10"/>
        <color theme="1"/>
        <rFont val="Arial"/>
        <family val="2"/>
      </rPr>
      <t>(Nota 12)</t>
    </r>
  </si>
  <si>
    <t xml:space="preserve">Inversión Pública </t>
  </si>
  <si>
    <t>Total de Gastos y Otras Pérdidas</t>
  </si>
  <si>
    <t>Resultados del Ejercicio (Ahorro/Desahorro)</t>
  </si>
  <si>
    <t xml:space="preserve"> al 31 de Diciembre de 2015</t>
  </si>
  <si>
    <t xml:space="preserve">Flujos de Efectivo de las Actividades de Operación </t>
  </si>
  <si>
    <t>Origen</t>
  </si>
  <si>
    <t>Contribuciones de mejoras</t>
  </si>
  <si>
    <t>Productos de Tipo Corriente</t>
  </si>
  <si>
    <t>Ingresos por Venta de Bienes y Servicios</t>
  </si>
  <si>
    <t>Ingresos no Comprendidos en las Fracciones de la Ley de Ingresos Causados en Ejercicios Fiscales Anteriores Pendientes de Liquidación o Pago</t>
  </si>
  <si>
    <t>Transferencias, Asignaciones y Subsidios y Otras Ayudas</t>
  </si>
  <si>
    <t>Otros Orígenes de Operación</t>
  </si>
  <si>
    <t>Aplicación</t>
  </si>
  <si>
    <t>Transferencias al resto del Sector Público</t>
  </si>
  <si>
    <t xml:space="preserve">Subsidios y Subvenciones </t>
  </si>
  <si>
    <t>Ayudas Sociales</t>
  </si>
  <si>
    <t>Transferencias a Fideicomisos, Mandatos y Contratos Análogos</t>
  </si>
  <si>
    <t>Transferencias a la Seguridad Social</t>
  </si>
  <si>
    <t>Donativos</t>
  </si>
  <si>
    <t>Transferencias al Exterior</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</si>
  <si>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</si>
  <si>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</si>
  <si>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</si>
  <si>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</si>
  <si>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</si>
  <si>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Inversion</t>
  </si>
  <si>
    <t>Flujos Netos de Efectivo por Actividades de Inversión</t>
  </si>
  <si>
    <t>Flujo de Efectivo de las Actividades de Financiamiento</t>
  </si>
  <si>
    <t>Interno</t>
  </si>
  <si>
    <t>Externo</t>
  </si>
  <si>
    <t xml:space="preserve">   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</si>
  <si>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</si>
  <si>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</si>
  <si>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</si>
  <si>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</si>
  <si>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</si>
  <si>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</si>
  <si>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Estado de Variación en la Hacienda Pública</t>
  </si>
  <si>
    <t>Hacienda Pública / Patrimonio Contribuido</t>
  </si>
  <si>
    <t>Hacienda Pública / Patrimonio Generado de Ejercicio Anteriores</t>
  </si>
  <si>
    <t>Hacienda Pública / Patrimonio Generado del Ejercicio</t>
  </si>
  <si>
    <t>Ajustes por Cambios de Valor</t>
  </si>
  <si>
    <t>Patrimonio Neto Inicial Ajustado del Ejercicio</t>
  </si>
  <si>
    <t>Donaciones de Capital</t>
  </si>
  <si>
    <t>Actualización de la Hacienda Pública/Patrimonio</t>
  </si>
  <si>
    <t xml:space="preserve">Variaciones de la Hacienda Pública / Patrimonio Neto del Ejercicio </t>
  </si>
  <si>
    <t>Hacienda Pública / Patrimonio Neto Final del Ejercicio 2014</t>
  </si>
  <si>
    <t>Cambios en la Hacienda Pública / Patrimonio Neto del Ejercicio 20XN</t>
  </si>
  <si>
    <t>Variaciones de la Hacienda Pública / Patrimonio Neto del Ejercicio</t>
  </si>
  <si>
    <t>Saldo Neto en la Hacienda Pública / Patrimonio 2015</t>
  </si>
  <si>
    <r>
      <rPr>
        <b/>
        <u/>
        <sz val="11"/>
        <color theme="1"/>
        <rFont val="Arial Narrow"/>
        <family val="2"/>
      </rPr>
      <t>DIC2015</t>
    </r>
    <r>
      <rPr>
        <b/>
        <sz val="11"/>
        <color theme="1"/>
        <rFont val="Arial Narrow"/>
        <family val="2"/>
      </rPr>
      <t xml:space="preserve"> - DIC</t>
    </r>
    <r>
      <rPr>
        <b/>
        <u/>
        <sz val="11"/>
        <color theme="1"/>
        <rFont val="Arial Narrow"/>
        <family val="2"/>
      </rPr>
      <t>2014</t>
    </r>
  </si>
  <si>
    <t>Activo</t>
  </si>
  <si>
    <t>Efectivo y Equivalentes</t>
  </si>
  <si>
    <t>Derechos a Recibir Efectivo o Equivalentes</t>
  </si>
  <si>
    <t>Derechos a Recibir Bienes o Servicios</t>
  </si>
  <si>
    <t>Inventario</t>
  </si>
  <si>
    <t>Almacenes</t>
  </si>
  <si>
    <t>Estimación por Pérdida o Deterioro de Activos Circulantes</t>
  </si>
  <si>
    <t>Otros Activos Circulantes</t>
  </si>
  <si>
    <t>Inversiones Financieras a Largo Plazo</t>
  </si>
  <si>
    <t>Derechos a Recibir Efectivo o Equivalentes a Largo Plazo</t>
  </si>
  <si>
    <t>Activos Intangibles</t>
  </si>
  <si>
    <t>Depreciación, Deterioro y Amortización Acumulada de Bienes</t>
  </si>
  <si>
    <t>Activos Diferidos</t>
  </si>
  <si>
    <t>Estimación por Pérdida o Deterioro de Activos no Circulantes</t>
  </si>
  <si>
    <t>Otros Activos no Circulantes</t>
  </si>
  <si>
    <r>
      <t xml:space="preserve">DIC </t>
    </r>
    <r>
      <rPr>
        <b/>
        <u/>
        <sz val="11"/>
        <color theme="1"/>
        <rFont val="Arial Narrow"/>
        <family val="2"/>
      </rPr>
      <t>2014</t>
    </r>
    <r>
      <rPr>
        <b/>
        <sz val="11"/>
        <color theme="1"/>
        <rFont val="Arial Narrow"/>
        <family val="2"/>
      </rPr>
      <t xml:space="preserve"> - DIC </t>
    </r>
    <r>
      <rPr>
        <b/>
        <u/>
        <sz val="11"/>
        <color theme="1"/>
        <rFont val="Arial Narrow"/>
        <family val="2"/>
      </rPr>
      <t>2015</t>
    </r>
  </si>
  <si>
    <t>Pasivo</t>
  </si>
  <si>
    <t>Cuentas por Pagar a Corto Plazo</t>
  </si>
  <si>
    <t>Documentos por Pagar a Corto Plazo</t>
  </si>
  <si>
    <t>Porción a Corto Plazo de la Deuda Pública a Largo Plazo</t>
  </si>
  <si>
    <t>Títulos y Valores a Corto Plazo</t>
  </si>
  <si>
    <t>Pasivos Diferidos a Corto Plazo</t>
  </si>
  <si>
    <t>Fondos y Bienes de Terceros en Garantía y/o Administración a Corto Plazo</t>
  </si>
  <si>
    <t>Provisiones a Corto Plazo</t>
  </si>
  <si>
    <t>Otros Pasivos a Corto Plazo</t>
  </si>
  <si>
    <t>Pasivo No Circulante</t>
  </si>
  <si>
    <t>Cuentas por Pagar a Largo Plazo</t>
  </si>
  <si>
    <t>Documentos por Pagar a Largo Plazo</t>
  </si>
  <si>
    <t>Deuda Pública a Largo Plazo</t>
  </si>
  <si>
    <t>Pasivos Diferidos a Largo Plazo</t>
  </si>
  <si>
    <t>Fondos y Bienes de Terceros en Garantía y/o en Administración a Largo Plazo</t>
  </si>
  <si>
    <t>Provisiones a Largo Plazo</t>
  </si>
  <si>
    <t>HACIENDA PUBLICA/PATRIMONIO</t>
  </si>
  <si>
    <t>Hacienda Pública/Patrimonio Contribuido</t>
  </si>
  <si>
    <t>Hacienda Pública/Patrimonio Generado</t>
  </si>
  <si>
    <t>Resultados del Ejercicio (Ahorro/ Desahorro)</t>
  </si>
  <si>
    <t>Revalúos</t>
  </si>
  <si>
    <t>Reservas</t>
  </si>
  <si>
    <t>A Corto Plazo</t>
  </si>
  <si>
    <t>NADA QUE INFORMAR EN ESTE APARTADO</t>
  </si>
  <si>
    <t>A Mediano Plazo</t>
  </si>
  <si>
    <t>A Largo Plazo</t>
  </si>
  <si>
    <t>al 31 de Diciembre 2015 - Diciembre de 2014</t>
  </si>
  <si>
    <t>(Pesos Históricos)</t>
  </si>
  <si>
    <t>Nota 1. Antecedentes y actividades de la Entidad</t>
  </si>
  <si>
    <t>Servicios de Salud de Sonora, (la Entidad) es un organismo público descentralizado, fue constituido el 10 de marzo de 1997 conforme a la Ley 269 publicada en el Boletín Oficial del Estado de Sonora, dotado con personalidad jurídica y patrimonio propio.</t>
  </si>
  <si>
    <t>De acuerdo con lo que indica el reglamento interior de la Entidad publicado el 9 de diciembre de 1999, son órganos desconcentrados entre otros, el Hospital General del Estado (HGE) y Hospital Infantil del Estado (HIES).</t>
  </si>
  <si>
    <t>Objetivos y principales facultades de la Entidad</t>
  </si>
  <si>
    <t>La Entidad tiene como objetivos organizar y operar los servicios de salud a población abierta en el Estado, participar en el sistema estatal de salud, proteger la salud de los habitantes del Estado, promover y fortalecer la participación de la comunidad en los servicios de salud, así como realizar acciones para mejorar la prestación de los servicios de salud a los habitantes, con los recursos proporcionados por los gobiernos Federal y Estatal, y los ingresos por cuotas de recuperación que recibe por los servicios que presta de atención médica y hospitalaria.</t>
  </si>
  <si>
    <t>Órganos de Gobierno</t>
  </si>
  <si>
    <t>La Entidad, cuenta con los siguientes órganos de gobierno:</t>
  </si>
  <si>
    <t>I. La Junta de Gobierno</t>
  </si>
  <si>
    <t>II. El Presidente Ejecutivo; y</t>
  </si>
  <si>
    <t>III. El Coordinador General Administrativo</t>
  </si>
  <si>
    <t>Las principales facultades y obligaciones de la Junta de Gobierno son entre otras establecer las directrices generales, y las estrategias básicas para el logro de los objetivos de la Entidad, implementar las medidas de control y auditoria necesarias para dichos efectos y vigilar la implementación de las medidas correctivas a que hubiere lugar.</t>
  </si>
  <si>
    <t>Nota 2. Resumen de las principales políticas contables</t>
  </si>
  <si>
    <t>A continuación se presenta un resumen de las políticas más significativas utilizadas en la preparación de los estados financieros que se acompañan:</t>
  </si>
  <si>
    <t>a) Bases contables de preparación y presentación de los Estados Financieros</t>
  </si>
  <si>
    <t>Los estados financieros están preparados sobre la base de costo histórico, utilizando la base de registro contable denominada “base acumulativa” que consiste en registrar todas las transacciones efectuadas por la entidad, en base a lo devengado, independientemente de que impliquen o no movimiento de efectivo.</t>
  </si>
  <si>
    <t>b) Las Normas de Información Financiera Gubernamental Generales para el Sector Paraestatal (NIFGG) y las Normas de Información Financiera Gubernamental Especificas para el Sector Paraestatal (NIFGE), emitidas por la Unidad de Contabilidad Gubernamental e Informes sobre la Gestión Pública (UCG) de la Secretaría de Hacienda y Crédito Público (SHCP).</t>
  </si>
  <si>
    <t>c) Las Normas de Información Financiera emitidas por el Consejo Mexicano de Normas de Información Financiera, A. C. que son aplicadas de manera supletoria y que han sido autorizadas por la UCG de la SHCP.</t>
  </si>
  <si>
    <t>d) Normas Internacionales de Contabilidad para el Sector Público (NICSP).</t>
  </si>
  <si>
    <t>Las principales políticas contables que se aplican, son las relativas a una entidad gubernamental, mismas que se resumen como sigue:</t>
  </si>
  <si>
    <t>1) Costo histórico</t>
  </si>
  <si>
    <t>Los bienes se registran a su costo de adquisición. No se reconocen los efectos de la inflación en los estados financieros, en términos del Boletín B-10 del Instituto Mexicano de Contadores Públicos. Las cifras incluidas en los estados financieros fueron determinadas con base en costos históricos, debido a que el organismo es una institución con fines no lucrativos, y no tiene como propósito fundamental darle mantenimiento financiero a su patrimonio, premisa básica para el reconocimiento de los efectos de la inflación en la información financiera.</t>
  </si>
  <si>
    <t>2) Base de registro</t>
  </si>
  <si>
    <t>Los gastos se reconocen y se registran en el momento en que se devengan y los ingresos se registran conforme lo establece el Acuerdo que reforma las normas y metodologías para la determinación de los momentos contables de los ingresos, emitido por CONAC el 19 de julio de 2013 y publicado en el D.O.F. el 8 de agosto de 2013.</t>
  </si>
  <si>
    <t>3) Legalidad</t>
  </si>
  <si>
    <t>De acuerdo a la práctica contable, todas las operaciones celebradas deben observar las disposiciones legales contenidas en las diversas Leyes y Reglamentos Gubernamentales. Cuando existen conflictos contra las Normas de Información Financiera Gubernamental se da preferencia a las disposiciones legales.</t>
  </si>
  <si>
    <t>4) Depreciación de Propiedades, planta y equipo</t>
  </si>
  <si>
    <t>Este rubro se encuentra en proceso de depuración y análisis, para proceder a reconocer la depreciación en línea recta de los bienes a través del tiempo, atendiendo a la vida útil de los mismos en base a la guía de Vida Útil estimada y porcentajes de depreciación, emitido por el Consejo Nacional de Armonización Contable.</t>
  </si>
  <si>
    <t>5) Propiedades, planta y equipo</t>
  </si>
  <si>
    <t>Las inversiones en este tipo de bienes son consideradas como un aumento en los Activos Fijos del Organismo. Para los Activos Fijos donados, solamente se registra el efecto patrimonial de dichas donaciones. Estas inversiones son reconocidas a su valor histórico original, de acuerdo a lo que indican los principios básicos de contabilidad gubernamental, sin considerar los efectos de su actualización. Los registros contables de la Entidad incluyen inmuebles que cuentan con valores contables sustancialmente inferiores a los valores de inmediata realización a la fecha de los estados financieros.</t>
  </si>
  <si>
    <t>Nota 3. Efectivo y equivalentes de efectivo</t>
  </si>
  <si>
    <t>Este renglón se integra como sigue:</t>
  </si>
  <si>
    <t>Dic. 2015 2014</t>
  </si>
  <si>
    <t>Efectivo $ 0 $ 0</t>
  </si>
  <si>
    <t>Bancos 576´591,539 501´456,896</t>
  </si>
  <si>
    <t>--------------- -----------------</t>
  </si>
  <si>
    <t>$ 576´591,539 $ 501’456,896</t>
  </si>
  <si>
    <t>========== ===========</t>
  </si>
  <si>
    <t>Este renglón se encuentra representado por cuentas de cheques e inversiones en distintas instituciones bancarias del país.</t>
  </si>
  <si>
    <t>Este importante renglón de los estados financieros aumento en la cantidad de $ 75´134,643; al pasar de $ 501´456,896 que existían al 31 de diciembre de 2014 a la suma de $ 576´591,539 al 31 de diciembre del 2015.</t>
  </si>
  <si>
    <t>Nota 4. Cuentas por cobrar</t>
  </si>
  <si>
    <t>Deudores Diversos Por Cobrar C. P. $ 400´358,163 $ 28´513,043</t>
  </si>
  <si>
    <t>Ingresos Por Recuperar C. P. 854,922 689,188</t>
  </si>
  <si>
    <t>Anticipo a Proveedores Adq. Bienes 4´095,760 0</t>
  </si>
  <si>
    <t>Otros Activos Diferidos 43,862 427,548</t>
  </si>
  <si>
    <t>---------------- ---------------</t>
  </si>
  <si>
    <t>$ 405´352,707 $ 29’629,779</t>
  </si>
  <si>
    <t>========== ==========</t>
  </si>
  <si>
    <t>Este renglón aumento en la suma de $ 375´722,928 al pasar de $ 29´629,779 que se tenían al 31 de diciembre de 2014 a la suma de $ 405´352,707 al 31 de diciembre de 2015.</t>
  </si>
  <si>
    <t>Nota 5. Inventarios</t>
  </si>
  <si>
    <t>El importe de este renglón al 31 de diciembre de 2015 y 31 de diciembre de 2014 es por $ 126´160,882 y $ 116’598,484 respectivamente, y está representado de manera principal por medicamento, material de curación e insumos.</t>
  </si>
  <si>
    <t>Este renglón tuvo un aumento de $ 9´562,398 al 31 de diciembre de 2015.</t>
  </si>
  <si>
    <t>Nota 6. Propiedades, planta y Equipo</t>
  </si>
  <si>
    <t>Bienes inmuebles $ 1´777´729,923 $ 1´660’314,199</t>
  </si>
  <si>
    <t>Maquinaria, Herramienta y Aparatos 836´923,486 795’006,707</t>
  </si>
  <si>
    <t>Mobiliario y Equipo 318´752,973 303’711,970</t>
  </si>
  <si>
    <t>Equipo de Transporte 191´710,655 177’778,425</t>
  </si>
  <si>
    <t>------------------- -------------------</t>
  </si>
  <si>
    <t>$ 3´125´117,037 $ 2´936´811,301</t>
  </si>
  <si>
    <t>============ ============</t>
  </si>
  <si>
    <t>Este importante renglón de los estados financieros, el cual representa alrededor del 74% de los activos totales de la entidad, tuvo un incremento al 31 de diciembre de 2015 por la cantidad de $ 188´305,736; como sigue:</t>
  </si>
  <si>
    <t>Bienes inmuebles $ 117´415,724</t>
  </si>
  <si>
    <t>Maquinaria, Herramientas y Aparatos 41´916,779</t>
  </si>
  <si>
    <t>Mobiliario y Equipo 15´041,003</t>
  </si>
  <si>
    <t>Equipo de Transporte 13´932,230</t>
  </si>
  <si>
    <t>------------------</t>
  </si>
  <si>
    <t>$ 188´305,736</t>
  </si>
  <si>
    <t>============</t>
  </si>
  <si>
    <t>Nota 7. Pasivo</t>
  </si>
  <si>
    <t>Proveedores Insumos y Servicios $ 215´167,652 $ 131’629,094</t>
  </si>
  <si>
    <t>Contratistas Obras Publicas 4´338,921 16’428,451</t>
  </si>
  <si>
    <t>Retenciones y Contribuciones por pagar 129´011,627 100’700,208</t>
  </si>
  <si>
    <t>---------------- -----------------</t>
  </si>
  <si>
    <t>$ 348´518,200 $ 248’757,753</t>
  </si>
  <si>
    <t>Este importante renglón de los estados financieros, tuvo un aumento al 31 de diciembre de 2015 por la cantidad de $ 99´760,447; como sigue:</t>
  </si>
  <si>
    <t>Proveedores Insumos y Servicios $ 83´538,558</t>
  </si>
  <si>
    <t>Contratistas Obras Publicas - 12´089,530</t>
  </si>
  <si>
    <t>Retenciones y Contribuciones por pagar 28´311,419</t>
  </si>
  <si>
    <t>----------------</t>
  </si>
  <si>
    <t>$ 99´760,447</t>
  </si>
  <si>
    <t>==========</t>
  </si>
  <si>
    <t>Nota 8. Compromisos y contingencias</t>
  </si>
  <si>
    <t>a) De carácter laboral</t>
  </si>
  <si>
    <t>Obligaciones laborales al retiro y otras</t>
  </si>
  <si>
    <t>En atención a lo que establecen sobre las condiciones generales de trabajo celebrado entre la Entidad y el Sindicato Nacional de Trabajadores de la Secretaría de Salud y Asistencia (SNTSSA), a partir de recursos federales la Entidad se compromete al pago de primas de antigüedad después de 5 años de servicio por un importe del 5% sobre el salario y servicios especiales por cada año de servicio, la cual se entrega al trabajador en forma quincenal. Los pagos por estos conceptos o cualquier otro que pudieran tener derecho los trabajadores en caso de separación o muerte, según la Ley Federal del Trabajo y las condiciones generales de trabajo, se registran como egresos del ejercicio en que sean exigibles. Al 31 de diciembre del 2014 y al 31 de diciembre del 2013, no se había registrado ningún pasivo por estos conceptos en el balance general de la Entidad, sin embargo existen 230 casos en proceso a cargo de la Dirección General de la Unidad de Asuntos Jurídicos de Estos Servicios de Salud.</t>
  </si>
  <si>
    <t>De acuerdo a las disposiciones establecidas en la Ley del Instituto de Seguridad y Servicios Sociales de los Trabajadores del Estado (ISSSTE), este organismo tiene a su cargo las prestaciones por pensiones y jubilaciones; la Entidad tiene la obligación de pagar las aportaciones a su cargo y las retenciones efectuadas a los trabajadores derivadas de éstos conceptos.</t>
  </si>
  <si>
    <t>b) De carácter fiscal</t>
  </si>
  <si>
    <t>Según lo dispuesto en la Ley del Impuesto Sobre la Renta, la Entidad no es contribuyente de este impuesto; sin embargo, es responsable solidario por las retenciones y entero de las contribuciones por pagos efectuados a terceros sujetos a retención, tales como: honorarios, arrendamientos y remuneraciones al personal, así como exigir documentación que reúna los requisitos fiscales cuando se esté obligado a ello.</t>
  </si>
  <si>
    <t>Desde el ejercicio fiscal de 2006, uno de los órganos desconcentrados de la Entidad (HIES) estableció para sus trabajadores un Plan de Remuneración Total (PRT), mismo que se integra por pagos de indemnizaciones, enfermedades y</t>
  </si>
  <si>
    <t>riesgos, así como de un plan de previsión social. El PRT, el cual inició retroactivamente a partir del 1 de enero de 2005 en el HIES, donde se establece que gran parte de las remuneraciones a sus trabajadores sean distribuidas en determinados conceptos para considerarse como ingresos no acumulables para efectos del Impuesto sobre la Renta de las personas físicas. Estos conceptos considerados como no acumulables para el trabajador se refieren a ayuda de despensa, ayuda de habitación y beneficios por riesgos laborales.</t>
  </si>
  <si>
    <t>Nota 9. Patrimonio</t>
  </si>
  <si>
    <t>El patrimonio se integra por los derechos que tenga sobre los bienes muebles e inmuebles (adquiridos y donados) y los recursos que le transfiera el Gobierno Federal, Estatal y Municipal, así como las aportaciones, donaciones, legados y demás análogas que reciba de los sectores social y privado. Asimismo el patrimonio se integra por los remanentes o déficit acumulados de ejercicios anteriores.</t>
  </si>
  <si>
    <t>Nota 10. Ingresos</t>
  </si>
  <si>
    <t>Al 31 de diciembre de 2015 Se han obtenido ingresos por $ 3´959´349,101 y de enero a diciembre del ejercicio 2014 por la cantidad de $ 3’663´417,842.</t>
  </si>
  <si>
    <t>Los ingresos por concepto del subsidio federal y estatal se contabilizan de acuerdo al programa del presupuesto anual autorizado, y se registran como cuentas por cobrar los importes de los subsidios pendientes de recibir al término del ejercicio fiscal.</t>
  </si>
  <si>
    <t>La Entidad también recibe otro tipo de ingresos federales derivados de convenios que celebra el Gobierno del Estado por medio de la Secretaría de Salud, por varios conceptos de programas de salud pública, tales como: Caravanas por la Salud, Oportunidades, Fortalecimiento de las Redes de Servicios de Salud, Acuerdo para el Fortalecimiento de la Acciones de Salud Pública en los Estados, entre otros. Estos ingresos se registran como subsidios federales.</t>
  </si>
  <si>
    <t>Los ingresos por cuotas de recuperación se registran en el período en que son cobradas. Los adeudos que se encuentran pendientes de recuperar derivados de estas cuotas, se reconocen cuando se presta el servicio y quedan registrados en cuentas de orden en los registros contables de los órganos desconcentrados de la Entidad.</t>
  </si>
  <si>
    <t>Nota 11. Egresos</t>
  </si>
  <si>
    <t>Al 31 de diciembre de 2015 se han tenido Egresos por $ 3´375´534,496 y durante el mismo periodo en 2014 por la cantidad de $ 3’359´491,380; presentando un ahorro en el resultado del ejercicio por $ 583´814,605.</t>
  </si>
  <si>
    <t>Nota 12. Inversión Pública</t>
  </si>
  <si>
    <t>Las inversiones en este tipo de bienes eran consideradas hasta el primer trimestre del 2014 como un egreso en el período que se realizaban, registrándose así mismo su efecto patrimonial. A partir del segundo trimestre fue corregido su registro contable, incrementando solo el Activo Fijo sin afectar el gasto, lo anterior en cumplimiento a las disposiciones de la Ley General del Contabilidad Gubernamental.</t>
  </si>
  <si>
    <t>Estas notas son parte integral de los estados financieros de Servicios de Salud de Sonora, con cifras al 31 de diciembre del 2015.</t>
  </si>
  <si>
    <t xml:space="preserve">Saldo
Inicial
</t>
  </si>
  <si>
    <t xml:space="preserve">Cargos del Periodo
</t>
  </si>
  <si>
    <t xml:space="preserve">Abonos del Periodo
</t>
  </si>
  <si>
    <t xml:space="preserve">Saldo
Final
</t>
  </si>
  <si>
    <t xml:space="preserve">Variación del Periodo
</t>
  </si>
  <si>
    <t>Inventarios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</si>
  <si>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</si>
  <si>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</si>
  <si>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</si>
  <si>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</si>
  <si>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</si>
  <si>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</si>
  <si>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</si>
  <si>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</si>
  <si>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</si>
  <si>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</si>
  <si>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</si>
  <si>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</si>
  <si>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</si>
  <si>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</si>
  <si>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</si>
  <si>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</si>
  <si>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</si>
  <si>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</si>
  <si>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</si>
  <si>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CPCA-IV-17</t>
  </si>
  <si>
    <t>Relación de Bienes Muebles e Inmuebles que Componen su Patrimonio</t>
  </si>
  <si>
    <t>Código</t>
  </si>
  <si>
    <t>Descripción del Bien</t>
  </si>
  <si>
    <t>Valor en Libros</t>
  </si>
  <si>
    <t>BIENES MUEBLES</t>
  </si>
  <si>
    <t>BIENES INMUEBLES</t>
  </si>
  <si>
    <t>TERRENOS</t>
  </si>
  <si>
    <t>EDIFICIOS</t>
  </si>
  <si>
    <t>Y DEMAS INMUEBLES</t>
  </si>
  <si>
    <t>NOTA: la información de este formato es ACUMULADA.</t>
  </si>
  <si>
    <t>MOBILIARIO Y EQUIPO DE OFICINA</t>
  </si>
  <si>
    <t>MAQUINARIA Y EQUIPO MEDICO</t>
  </si>
  <si>
    <t>EQUIPO DE TRANSPORTE</t>
  </si>
  <si>
    <t>EDIFICIOS NO HABITACIONALES</t>
  </si>
</sst>
</file>

<file path=xl/styles.xml><?xml version="1.0" encoding="utf-8"?>
<styleSheet xmlns="http://schemas.openxmlformats.org/spreadsheetml/2006/main">
  <numFmts count="4">
    <numFmt numFmtId="43" formatCode="_-* #,##0.00_-;\-* #,##0.00_-;_-* &quot;-&quot;??_-;_-@_-"/>
    <numFmt numFmtId="164" formatCode="_-&quot;€&quot;* #,##0.00_-;\-&quot;€&quot;* #,##0.00_-;_-&quot;€&quot;* &quot;-&quot;??_-;_-@_-"/>
    <numFmt numFmtId="165" formatCode="#,##0_ ;\-#,##0\ "/>
    <numFmt numFmtId="166" formatCode="_-* #,##0_-;\-* #,##0_-;_-* &quot;-&quot;??_-;_-@_-"/>
  </numFmts>
  <fonts count="61">
    <font>
      <sz val="11"/>
      <color theme="1"/>
      <name val="Calibri"/>
      <family val="2"/>
      <scheme val="minor"/>
    </font>
    <font>
      <sz val="10"/>
      <color theme="1"/>
      <name val="Arial Narrow"/>
      <family val="2"/>
    </font>
    <font>
      <sz val="10"/>
      <name val="Arial"/>
      <family val="2"/>
    </font>
    <font>
      <b/>
      <sz val="11"/>
      <color theme="1"/>
      <name val="Arial Narrow"/>
      <family val="2"/>
    </font>
    <font>
      <sz val="11"/>
      <color theme="1"/>
      <name val="Calibri"/>
      <family val="2"/>
      <scheme val="minor"/>
    </font>
    <font>
      <sz val="10"/>
      <name val="MS Sans Serif"/>
      <family val="2"/>
    </font>
    <font>
      <sz val="11"/>
      <color indexed="8"/>
      <name val="Calibri"/>
      <family val="2"/>
    </font>
    <font>
      <u/>
      <sz val="11"/>
      <color theme="10"/>
      <name val="Calibri"/>
      <family val="2"/>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u/>
      <sz val="10"/>
      <color theme="1"/>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
      <b/>
      <sz val="10"/>
      <name val="Calibri"/>
      <family val="2"/>
      <scheme val="minor"/>
    </font>
    <font>
      <b/>
      <sz val="9"/>
      <name val="Calibri"/>
      <family val="2"/>
      <scheme val="minor"/>
    </font>
    <font>
      <sz val="9"/>
      <name val="Calibri"/>
      <family val="2"/>
      <scheme val="minor"/>
    </font>
    <font>
      <b/>
      <vertAlign val="superscript"/>
      <sz val="10"/>
      <name val="Calibri"/>
      <family val="2"/>
      <scheme val="minor"/>
    </font>
    <font>
      <b/>
      <vertAlign val="superscript"/>
      <sz val="9"/>
      <name val="Calibri"/>
      <family val="2"/>
      <scheme val="minor"/>
    </font>
    <font>
      <b/>
      <sz val="11"/>
      <name val="Calibri"/>
      <family val="2"/>
      <scheme val="minor"/>
    </font>
    <font>
      <b/>
      <sz val="10"/>
      <color rgb="FFFF0000"/>
      <name val="Calibri"/>
      <family val="2"/>
      <scheme val="minor"/>
    </font>
    <font>
      <b/>
      <sz val="10"/>
      <color theme="0"/>
      <name val="Calibri"/>
      <family val="2"/>
      <scheme val="minor"/>
    </font>
    <font>
      <b/>
      <sz val="10"/>
      <color indexed="8"/>
      <name val="Calibri"/>
      <family val="2"/>
      <scheme val="minor"/>
    </font>
    <font>
      <sz val="10"/>
      <color indexed="8"/>
      <name val="Calibri"/>
      <family val="2"/>
      <scheme val="minor"/>
    </font>
    <font>
      <b/>
      <sz val="10"/>
      <color indexed="9"/>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u/>
      <sz val="10"/>
      <color theme="10"/>
      <name val="Calibri"/>
      <family val="2"/>
      <scheme val="minor"/>
    </font>
    <font>
      <b/>
      <sz val="10"/>
      <color theme="1"/>
      <name val="Arial"/>
      <family val="2"/>
    </font>
    <font>
      <b/>
      <u/>
      <sz val="10"/>
      <color theme="1"/>
      <name val="Arial"/>
      <family val="2"/>
    </font>
    <font>
      <sz val="10"/>
      <color theme="1"/>
      <name val="Arial"/>
      <family val="2"/>
    </font>
    <font>
      <sz val="8"/>
      <color theme="1"/>
      <name val="Arial"/>
      <family val="2"/>
    </font>
    <font>
      <b/>
      <sz val="11"/>
      <color theme="1"/>
      <name val="Arial"/>
      <family val="2"/>
    </font>
    <font>
      <sz val="11"/>
      <color theme="1"/>
      <name val="Arial"/>
      <family val="2"/>
    </font>
    <font>
      <b/>
      <sz val="9"/>
      <color theme="1"/>
      <name val="Arial"/>
      <family val="2"/>
    </font>
    <font>
      <sz val="9"/>
      <color theme="1"/>
      <name val="Arial"/>
      <family val="2"/>
    </font>
    <font>
      <b/>
      <u/>
      <sz val="11"/>
      <color theme="1"/>
      <name val="Arial"/>
      <family val="2"/>
    </font>
    <font>
      <b/>
      <sz val="8"/>
      <color theme="1"/>
      <name val="Arial"/>
      <family val="2"/>
    </font>
    <font>
      <b/>
      <i/>
      <sz val="8"/>
      <color theme="1"/>
      <name val="Arial"/>
      <family val="2"/>
    </font>
    <font>
      <b/>
      <sz val="6"/>
      <color rgb="FF000000"/>
      <name val="Arial"/>
      <family val="2"/>
    </font>
    <font>
      <sz val="6"/>
      <color rgb="FF000000"/>
      <name val="Arial"/>
      <family val="2"/>
    </font>
    <font>
      <b/>
      <sz val="9"/>
      <color rgb="FF000000"/>
      <name val="Arial"/>
      <family val="2"/>
    </font>
    <font>
      <sz val="8"/>
      <color rgb="FF000000"/>
      <name val="Arial"/>
      <family val="2"/>
    </font>
    <font>
      <b/>
      <sz val="8"/>
      <color rgb="FF000000"/>
      <name val="Arial"/>
      <family val="2"/>
    </font>
    <font>
      <sz val="9"/>
      <color rgb="FF000000"/>
      <name val="Arial"/>
      <family val="2"/>
    </font>
    <font>
      <b/>
      <sz val="11"/>
      <color rgb="FF000000"/>
      <name val="Arial"/>
      <family val="2"/>
    </font>
    <font>
      <b/>
      <u/>
      <sz val="11"/>
      <color rgb="FF000000"/>
      <name val="Arial"/>
      <family val="2"/>
    </font>
    <font>
      <b/>
      <u/>
      <sz val="11"/>
      <color theme="1"/>
      <name val="Arial Narrow"/>
      <family val="2"/>
    </font>
    <font>
      <b/>
      <i/>
      <sz val="11"/>
      <color theme="1"/>
      <name val="Arial"/>
      <family val="2"/>
    </font>
    <font>
      <i/>
      <sz val="9"/>
      <color theme="1"/>
      <name val="Arial"/>
      <family val="2"/>
    </font>
    <font>
      <i/>
      <sz val="11"/>
      <color theme="1"/>
      <name val="Arial"/>
      <family val="2"/>
    </font>
    <font>
      <b/>
      <sz val="18"/>
      <color theme="1"/>
      <name val="Calibri"/>
      <family val="2"/>
      <scheme val="minor"/>
    </font>
    <font>
      <sz val="11"/>
      <color rgb="FF000000"/>
      <name val="Arial"/>
      <family val="2"/>
    </font>
    <font>
      <b/>
      <i/>
      <sz val="11"/>
      <color rgb="FF000000"/>
      <name val="Arial"/>
      <family val="2"/>
    </font>
    <font>
      <sz val="10"/>
      <color rgb="FF000000"/>
      <name val="Arial Narrow"/>
      <family val="2"/>
    </font>
    <font>
      <sz val="10"/>
      <color rgb="FF000000"/>
      <name val="Arial"/>
      <family val="2"/>
    </font>
    <font>
      <b/>
      <sz val="12"/>
      <color theme="1"/>
      <name val="Arial"/>
      <family val="2"/>
    </font>
    <font>
      <b/>
      <i/>
      <sz val="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47"/>
      </patternFill>
    </fill>
    <fill>
      <patternFill patternType="solid">
        <fgColor indexed="9"/>
        <bgColor indexed="64"/>
      </patternFill>
    </fill>
    <fill>
      <patternFill patternType="solid">
        <fgColor indexed="9"/>
        <bgColor indexed="8"/>
      </patternFill>
    </fill>
    <fill>
      <patternFill patternType="solid">
        <fgColor theme="1" tint="0.249977111117893"/>
        <bgColor indexed="64"/>
      </patternFill>
    </fill>
    <fill>
      <patternFill patternType="solid">
        <fgColor indexed="53"/>
        <bgColor indexed="64"/>
      </patternFill>
    </fill>
    <fill>
      <patternFill patternType="solid">
        <fgColor theme="0" tint="-0.34998626667073579"/>
        <bgColor indexed="64"/>
      </patternFill>
    </fill>
    <fill>
      <patternFill patternType="solid">
        <fgColor theme="1"/>
        <bgColor indexed="64"/>
      </patternFill>
    </fill>
    <fill>
      <patternFill patternType="solid">
        <fgColor rgb="FFFFFF99"/>
        <bgColor indexed="64"/>
      </patternFill>
    </fill>
    <fill>
      <patternFill patternType="solid">
        <fgColor rgb="FFFFFFFF"/>
        <bgColor indexed="64"/>
      </patternFill>
    </fill>
  </fills>
  <borders count="77">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22"/>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22"/>
      </left>
      <right style="thin">
        <color theme="0" tint="-0.24994659260841701"/>
      </right>
      <top/>
      <bottom/>
      <diagonal/>
    </border>
    <border>
      <left/>
      <right/>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style="thin">
        <color theme="0" tint="-0.24994659260841701"/>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bottom/>
      <diagonal/>
    </border>
    <border>
      <left/>
      <right/>
      <top style="thin">
        <color indexed="55"/>
      </top>
      <bottom/>
      <diagonal/>
    </border>
    <border>
      <left/>
      <right/>
      <top/>
      <bottom style="thin">
        <color indexed="55"/>
      </bottom>
      <diagonal/>
    </border>
    <border>
      <left style="thin">
        <color indexed="55"/>
      </left>
      <right style="thin">
        <color indexed="55"/>
      </right>
      <top/>
      <bottom style="thin">
        <color indexed="55"/>
      </bottom>
      <diagonal/>
    </border>
    <border>
      <left style="thin">
        <color indexed="55"/>
      </left>
      <right/>
      <top/>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3">
    <xf numFmtId="0" fontId="0"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5" fillId="0" borderId="0"/>
    <xf numFmtId="43" fontId="2" fillId="0" borderId="0" applyFont="0" applyFill="0" applyBorder="0" applyAlignment="0" applyProtection="0"/>
    <xf numFmtId="0" fontId="6" fillId="4" borderId="0" applyNumberFormat="0" applyBorder="0" applyAlignment="0" applyProtection="0"/>
    <xf numFmtId="0" fontId="4" fillId="0" borderId="0"/>
    <xf numFmtId="0" fontId="7" fillId="0" borderId="0" applyNumberFormat="0" applyFill="0" applyBorder="0" applyAlignment="0" applyProtection="0">
      <alignment vertical="top"/>
      <protection locked="0"/>
    </xf>
    <xf numFmtId="43" fontId="4" fillId="0" borderId="0" applyFont="0" applyFill="0" applyBorder="0" applyAlignment="0" applyProtection="0"/>
  </cellStyleXfs>
  <cellXfs count="780">
    <xf numFmtId="0" fontId="0" fillId="0" borderId="0" xfId="0"/>
    <xf numFmtId="0" fontId="8" fillId="0" borderId="0" xfId="0" applyFont="1" applyAlignment="1">
      <alignment vertical="center"/>
    </xf>
    <xf numFmtId="49" fontId="8" fillId="0" borderId="0" xfId="0" applyNumberFormat="1"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3" borderId="19" xfId="0"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justify" vertical="center" wrapText="1"/>
    </xf>
    <xf numFmtId="165" fontId="9" fillId="0" borderId="13" xfId="0" applyNumberFormat="1" applyFont="1" applyBorder="1" applyAlignment="1">
      <alignment horizontal="right" vertical="center" wrapText="1"/>
    </xf>
    <xf numFmtId="165" fontId="9" fillId="0" borderId="12" xfId="0" applyNumberFormat="1" applyFont="1" applyBorder="1" applyAlignment="1">
      <alignment horizontal="right" vertical="center" wrapText="1"/>
    </xf>
    <xf numFmtId="9" fontId="9" fillId="0" borderId="12" xfId="6" applyFont="1" applyBorder="1" applyAlignment="1">
      <alignment horizontal="center" vertical="center" wrapText="1"/>
    </xf>
    <xf numFmtId="0" fontId="9" fillId="0" borderId="58" xfId="0" applyFont="1" applyBorder="1" applyAlignment="1">
      <alignment horizontal="center" vertical="center" wrapText="1"/>
    </xf>
    <xf numFmtId="0" fontId="9" fillId="0" borderId="7" xfId="0" applyFont="1" applyBorder="1" applyAlignment="1">
      <alignment horizontal="justify" vertical="center" wrapText="1"/>
    </xf>
    <xf numFmtId="165" fontId="9" fillId="0" borderId="9" xfId="0" applyNumberFormat="1" applyFont="1" applyBorder="1" applyAlignment="1">
      <alignment horizontal="right" vertical="center" wrapText="1"/>
    </xf>
    <xf numFmtId="165" fontId="9" fillId="0" borderId="7" xfId="0" applyNumberFormat="1" applyFont="1" applyBorder="1" applyAlignment="1">
      <alignment horizontal="right" vertical="center" wrapText="1"/>
    </xf>
    <xf numFmtId="9" fontId="9" fillId="0" borderId="7" xfId="6"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justify" vertical="center" wrapText="1"/>
    </xf>
    <xf numFmtId="165" fontId="9" fillId="0" borderId="14" xfId="0" applyNumberFormat="1" applyFont="1" applyBorder="1" applyAlignment="1">
      <alignment horizontal="right" vertical="center" wrapText="1"/>
    </xf>
    <xf numFmtId="165" fontId="9" fillId="0" borderId="60" xfId="0" applyNumberFormat="1" applyFont="1" applyBorder="1" applyAlignment="1">
      <alignment horizontal="right" vertical="center" wrapText="1"/>
    </xf>
    <xf numFmtId="9" fontId="9" fillId="0" borderId="60" xfId="6" applyFont="1" applyBorder="1" applyAlignment="1">
      <alignment horizontal="center" vertical="center" wrapText="1"/>
    </xf>
    <xf numFmtId="0" fontId="8" fillId="0" borderId="20" xfId="0" applyFont="1" applyBorder="1" applyAlignment="1">
      <alignment horizontal="justify" vertical="center" wrapText="1"/>
    </xf>
    <xf numFmtId="0" fontId="8" fillId="0" borderId="19" xfId="0" applyFont="1" applyBorder="1" applyAlignment="1">
      <alignment horizontal="justify" vertical="center" wrapText="1"/>
    </xf>
    <xf numFmtId="165" fontId="8" fillId="0" borderId="10" xfId="0" applyNumberFormat="1" applyFont="1" applyBorder="1" applyAlignment="1">
      <alignment horizontal="right" vertical="center" wrapText="1"/>
    </xf>
    <xf numFmtId="9" fontId="8" fillId="0" borderId="19" xfId="6" applyFont="1" applyBorder="1" applyAlignment="1">
      <alignment horizontal="center" vertical="center" wrapText="1"/>
    </xf>
    <xf numFmtId="0" fontId="10" fillId="0" borderId="0" xfId="0" applyFont="1" applyAlignment="1">
      <alignment vertical="center"/>
    </xf>
    <xf numFmtId="0" fontId="8" fillId="0" borderId="0" xfId="0" applyFont="1" applyFill="1" applyBorder="1" applyAlignment="1">
      <alignment horizontal="center" vertical="center"/>
    </xf>
    <xf numFmtId="49" fontId="8" fillId="0" borderId="59" xfId="0" applyNumberFormat="1" applyFont="1" applyFill="1" applyBorder="1" applyAlignment="1">
      <alignment vertical="center" wrapText="1"/>
    </xf>
    <xf numFmtId="49" fontId="8" fillId="0" borderId="43" xfId="0" applyNumberFormat="1" applyFont="1" applyFill="1" applyBorder="1" applyAlignment="1">
      <alignment horizontal="center" vertical="center" wrapText="1"/>
    </xf>
    <xf numFmtId="165" fontId="11" fillId="0" borderId="58" xfId="1" applyNumberFormat="1" applyFont="1" applyFill="1" applyBorder="1" applyAlignment="1">
      <alignment vertical="center" wrapText="1"/>
    </xf>
    <xf numFmtId="165" fontId="11" fillId="0" borderId="58" xfId="1" applyNumberFormat="1" applyFont="1" applyBorder="1" applyAlignment="1">
      <alignment vertical="center" wrapText="1"/>
    </xf>
    <xf numFmtId="0" fontId="11" fillId="0" borderId="58" xfId="1" applyNumberFormat="1" applyFont="1" applyFill="1" applyBorder="1" applyAlignment="1">
      <alignment horizontal="center" vertical="center" wrapText="1"/>
    </xf>
    <xf numFmtId="0" fontId="11" fillId="0" borderId="58" xfId="1" applyNumberFormat="1" applyFont="1" applyBorder="1" applyAlignment="1">
      <alignment horizontal="center" vertical="center" wrapText="1"/>
    </xf>
    <xf numFmtId="165" fontId="8" fillId="0" borderId="20" xfId="0" applyNumberFormat="1" applyFont="1" applyBorder="1" applyAlignment="1">
      <alignment horizontal="right" vertical="center" wrapText="1"/>
    </xf>
    <xf numFmtId="0" fontId="11" fillId="0" borderId="12" xfId="1" applyFont="1" applyFill="1" applyBorder="1" applyAlignment="1">
      <alignment vertical="center" wrapText="1"/>
    </xf>
    <xf numFmtId="0" fontId="11" fillId="0" borderId="7" xfId="1" applyFont="1" applyBorder="1" applyAlignment="1">
      <alignment vertical="center" wrapText="1"/>
    </xf>
    <xf numFmtId="165" fontId="8" fillId="0" borderId="17" xfId="0" applyNumberFormat="1" applyFont="1" applyBorder="1" applyAlignment="1">
      <alignment horizontal="right" vertical="center" wrapText="1"/>
    </xf>
    <xf numFmtId="0" fontId="8" fillId="0" borderId="19" xfId="0" applyFont="1" applyBorder="1" applyAlignment="1">
      <alignment horizontal="center" vertical="center" wrapText="1"/>
    </xf>
    <xf numFmtId="9" fontId="11" fillId="0" borderId="9" xfId="6" applyFont="1" applyFill="1" applyBorder="1" applyAlignment="1">
      <alignment horizontal="center" vertical="center" wrapText="1"/>
    </xf>
    <xf numFmtId="9" fontId="11" fillId="0" borderId="9" xfId="6" applyFont="1" applyBorder="1" applyAlignment="1">
      <alignment horizontal="center" vertical="center" wrapText="1"/>
    </xf>
    <xf numFmtId="9" fontId="8" fillId="0" borderId="10" xfId="6" applyFont="1" applyBorder="1" applyAlignment="1">
      <alignment horizontal="center" vertical="center" wrapText="1"/>
    </xf>
    <xf numFmtId="0" fontId="9" fillId="0" borderId="0" xfId="0" applyFont="1" applyFill="1" applyAlignment="1">
      <alignment vertical="center"/>
    </xf>
    <xf numFmtId="0" fontId="9" fillId="0" borderId="0" xfId="0" applyFont="1" applyFill="1" applyBorder="1" applyAlignment="1">
      <alignment horizontal="left" vertical="center"/>
    </xf>
    <xf numFmtId="0" fontId="8" fillId="0" borderId="0" xfId="0" applyFont="1" applyFill="1" applyAlignment="1">
      <alignment vertical="center"/>
    </xf>
    <xf numFmtId="0" fontId="9" fillId="0" borderId="0" xfId="0" applyFont="1" applyFill="1" applyBorder="1" applyAlignment="1">
      <alignment horizontal="justify" vertical="center" wrapText="1"/>
    </xf>
    <xf numFmtId="0" fontId="9" fillId="0" borderId="9" xfId="0" applyFont="1" applyFill="1" applyBorder="1" applyAlignment="1">
      <alignment horizontal="right" vertical="center" wrapText="1"/>
    </xf>
    <xf numFmtId="0" fontId="9" fillId="0" borderId="7" xfId="0" applyFont="1" applyFill="1" applyBorder="1" applyAlignment="1">
      <alignment horizontal="right" vertical="center" wrapText="1"/>
    </xf>
    <xf numFmtId="0" fontId="9" fillId="0" borderId="9" xfId="0" applyFont="1" applyFill="1" applyBorder="1" applyAlignment="1">
      <alignment horizontal="justify" vertical="center" wrapText="1"/>
    </xf>
    <xf numFmtId="0" fontId="8" fillId="0" borderId="10" xfId="0" applyFont="1" applyFill="1" applyBorder="1" applyAlignment="1">
      <alignment horizontal="center" vertical="center"/>
    </xf>
    <xf numFmtId="165" fontId="9" fillId="0" borderId="9" xfId="0" applyNumberFormat="1" applyFont="1" applyFill="1" applyBorder="1" applyAlignment="1">
      <alignment horizontal="right" vertical="center" wrapText="1"/>
    </xf>
    <xf numFmtId="165" fontId="9" fillId="0" borderId="7" xfId="0" applyNumberFormat="1" applyFont="1" applyFill="1" applyBorder="1" applyAlignment="1">
      <alignment horizontal="right" vertical="center" wrapText="1"/>
    </xf>
    <xf numFmtId="165" fontId="8" fillId="0" borderId="10" xfId="0" applyNumberFormat="1" applyFont="1" applyFill="1" applyBorder="1" applyAlignment="1">
      <alignment horizontal="right" vertical="center" wrapText="1"/>
    </xf>
    <xf numFmtId="165" fontId="8" fillId="0" borderId="19" xfId="0" applyNumberFormat="1" applyFont="1" applyFill="1" applyBorder="1" applyAlignment="1">
      <alignment horizontal="right" vertical="center" wrapText="1"/>
    </xf>
    <xf numFmtId="9" fontId="9" fillId="0" borderId="7" xfId="6" applyFont="1" applyFill="1" applyBorder="1" applyAlignment="1">
      <alignment horizontal="center" vertical="center" wrapText="1"/>
    </xf>
    <xf numFmtId="9" fontId="8" fillId="0" borderId="19" xfId="6" applyFont="1" applyFill="1" applyBorder="1" applyAlignment="1">
      <alignment horizontal="center" vertical="center" wrapText="1"/>
    </xf>
    <xf numFmtId="0" fontId="8" fillId="0" borderId="10" xfId="0" applyFont="1" applyFill="1" applyBorder="1" applyAlignment="1">
      <alignment horizontal="justify" vertical="center" wrapText="1"/>
    </xf>
    <xf numFmtId="0" fontId="8" fillId="0" borderId="0" xfId="0" applyFont="1" applyFill="1" applyAlignment="1">
      <alignment horizontal="right" vertical="center"/>
    </xf>
    <xf numFmtId="0" fontId="9" fillId="0" borderId="0" xfId="0" applyFont="1" applyAlignment="1">
      <alignment horizontal="right" vertical="center"/>
    </xf>
    <xf numFmtId="0" fontId="8" fillId="0" borderId="0" xfId="0" applyFont="1" applyAlignment="1">
      <alignment horizontal="right" vertical="center"/>
    </xf>
    <xf numFmtId="0" fontId="8" fillId="0" borderId="14" xfId="0" applyFont="1" applyFill="1" applyBorder="1" applyAlignment="1">
      <alignment horizontal="center" vertical="center" wrapText="1"/>
    </xf>
    <xf numFmtId="0" fontId="9" fillId="0" borderId="0" xfId="0" applyFont="1" applyFill="1" applyAlignment="1">
      <alignment horizontal="left" vertical="center"/>
    </xf>
    <xf numFmtId="0" fontId="8" fillId="0" borderId="0" xfId="0" applyFont="1" applyFill="1" applyBorder="1" applyAlignment="1">
      <alignment horizontal="left" vertical="center"/>
    </xf>
    <xf numFmtId="0" fontId="9" fillId="0" borderId="20" xfId="0" applyFont="1" applyFill="1" applyBorder="1" applyAlignment="1">
      <alignment horizontal="left" vertical="center" wrapText="1"/>
    </xf>
    <xf numFmtId="10" fontId="9" fillId="0" borderId="9" xfId="6" applyNumberFormat="1" applyFont="1" applyFill="1" applyBorder="1" applyAlignment="1">
      <alignment horizontal="right" vertical="center" wrapText="1"/>
    </xf>
    <xf numFmtId="0" fontId="9" fillId="0" borderId="9" xfId="0" applyFont="1" applyFill="1" applyBorder="1" applyAlignment="1">
      <alignment horizontal="right" vertical="center"/>
    </xf>
    <xf numFmtId="0" fontId="8" fillId="0" borderId="17"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9" fillId="0" borderId="58" xfId="0" applyFont="1" applyFill="1" applyBorder="1" applyAlignment="1">
      <alignment horizontal="justify" vertical="center" wrapText="1"/>
    </xf>
    <xf numFmtId="0" fontId="9" fillId="0" borderId="58" xfId="0" applyFont="1" applyFill="1" applyBorder="1" applyAlignment="1">
      <alignment horizontal="right" vertical="center" wrapText="1"/>
    </xf>
    <xf numFmtId="0" fontId="9" fillId="0" borderId="58" xfId="0" applyFont="1" applyFill="1" applyBorder="1" applyAlignment="1">
      <alignment horizontal="left" vertical="center" wrapText="1"/>
    </xf>
    <xf numFmtId="0" fontId="9" fillId="0" borderId="58" xfId="0" applyFont="1" applyFill="1" applyBorder="1" applyAlignment="1">
      <alignment horizontal="left" vertical="center"/>
    </xf>
    <xf numFmtId="10" fontId="9" fillId="0" borderId="9" xfId="6" applyNumberFormat="1" applyFont="1" applyFill="1" applyBorder="1" applyAlignment="1">
      <alignment horizontal="justify" vertical="center" wrapText="1"/>
    </xf>
    <xf numFmtId="0" fontId="9" fillId="0" borderId="9" xfId="0" applyFont="1" applyFill="1" applyBorder="1" applyAlignment="1">
      <alignment vertical="center"/>
    </xf>
    <xf numFmtId="0" fontId="8" fillId="0" borderId="58" xfId="0" applyFont="1" applyFill="1" applyBorder="1" applyAlignment="1">
      <alignment horizontal="center" vertical="center" wrapText="1"/>
    </xf>
    <xf numFmtId="0" fontId="10" fillId="0" borderId="58" xfId="0" applyFont="1" applyFill="1" applyBorder="1" applyAlignment="1">
      <alignment horizontal="left" vertical="center"/>
    </xf>
    <xf numFmtId="0" fontId="10" fillId="0" borderId="58" xfId="0" applyFont="1" applyFill="1" applyBorder="1" applyAlignment="1">
      <alignment horizontal="left" vertical="center" wrapText="1"/>
    </xf>
    <xf numFmtId="0" fontId="10" fillId="0" borderId="58" xfId="0" applyFont="1" applyFill="1" applyBorder="1" applyAlignment="1">
      <alignment vertical="center"/>
    </xf>
    <xf numFmtId="10" fontId="9" fillId="0" borderId="7" xfId="6" applyNumberFormat="1" applyFont="1" applyFill="1" applyBorder="1" applyAlignment="1">
      <alignment horizontal="right" vertical="center" wrapText="1"/>
    </xf>
    <xf numFmtId="0" fontId="9" fillId="0" borderId="59" xfId="0" applyFont="1" applyFill="1" applyBorder="1" applyAlignment="1">
      <alignment horizontal="left" vertical="center" wrapText="1"/>
    </xf>
    <xf numFmtId="0" fontId="9" fillId="0" borderId="7" xfId="0" applyFont="1" applyFill="1" applyBorder="1" applyAlignment="1">
      <alignment horizontal="justify" vertical="center" wrapText="1"/>
    </xf>
    <xf numFmtId="0" fontId="9" fillId="0" borderId="60" xfId="0" applyFont="1" applyFill="1" applyBorder="1" applyAlignment="1">
      <alignment horizontal="justify" vertical="center" wrapText="1"/>
    </xf>
    <xf numFmtId="0" fontId="8" fillId="0" borderId="20" xfId="0" applyFont="1" applyFill="1" applyBorder="1" applyAlignment="1">
      <alignment horizontal="left" vertical="center" wrapText="1"/>
    </xf>
    <xf numFmtId="0" fontId="8" fillId="0" borderId="19" xfId="0" applyFont="1" applyFill="1" applyBorder="1" applyAlignment="1">
      <alignment horizontal="justify" vertical="center" wrapText="1"/>
    </xf>
    <xf numFmtId="9" fontId="9" fillId="0" borderId="9" xfId="6" applyFont="1" applyFill="1" applyBorder="1" applyAlignment="1">
      <alignment horizontal="center" vertical="center"/>
    </xf>
    <xf numFmtId="165" fontId="9" fillId="0" borderId="58" xfId="0" applyNumberFormat="1" applyFont="1" applyFill="1" applyBorder="1" applyAlignment="1">
      <alignment horizontal="right" vertical="center" wrapText="1"/>
    </xf>
    <xf numFmtId="165" fontId="8" fillId="0" borderId="58" xfId="0" applyNumberFormat="1" applyFont="1" applyFill="1" applyBorder="1" applyAlignment="1">
      <alignment horizontal="right" vertical="center" wrapText="1"/>
    </xf>
    <xf numFmtId="165" fontId="8" fillId="0" borderId="20" xfId="0" applyNumberFormat="1" applyFont="1" applyFill="1" applyBorder="1" applyAlignment="1">
      <alignment horizontal="right" vertical="center" wrapText="1"/>
    </xf>
    <xf numFmtId="9" fontId="9" fillId="0" borderId="9" xfId="6" applyFont="1" applyFill="1" applyBorder="1" applyAlignment="1">
      <alignment horizontal="center" vertical="center" wrapText="1"/>
    </xf>
    <xf numFmtId="9" fontId="8" fillId="0" borderId="10" xfId="6" applyFont="1" applyFill="1" applyBorder="1" applyAlignment="1">
      <alignment horizontal="center" vertical="center"/>
    </xf>
    <xf numFmtId="0" fontId="8" fillId="3" borderId="20" xfId="0" applyFont="1" applyFill="1" applyBorder="1" applyAlignment="1">
      <alignment horizontal="center" vertical="center" wrapText="1"/>
    </xf>
    <xf numFmtId="0" fontId="9" fillId="0" borderId="0" xfId="0" applyFont="1" applyAlignment="1">
      <alignment horizontal="center" vertical="center"/>
    </xf>
    <xf numFmtId="0" fontId="8" fillId="0" borderId="58" xfId="0" applyFont="1" applyFill="1" applyBorder="1" applyAlignment="1">
      <alignment horizontal="center" vertical="center"/>
    </xf>
    <xf numFmtId="49" fontId="8" fillId="0" borderId="58" xfId="0" applyNumberFormat="1" applyFont="1" applyFill="1" applyBorder="1" applyAlignment="1">
      <alignment horizontal="center" vertical="center" wrapText="1"/>
    </xf>
    <xf numFmtId="0" fontId="9" fillId="0" borderId="58"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58" xfId="0" applyFont="1" applyBorder="1" applyAlignment="1">
      <alignment vertical="center" wrapText="1"/>
    </xf>
    <xf numFmtId="0" fontId="9" fillId="0" borderId="9" xfId="0" applyFont="1" applyBorder="1" applyAlignment="1">
      <alignment horizontal="justify" vertical="center" wrapText="1"/>
    </xf>
    <xf numFmtId="10" fontId="9" fillId="0" borderId="9" xfId="6" applyNumberFormat="1" applyFont="1" applyBorder="1" applyAlignment="1">
      <alignment horizontal="justify" vertical="center" wrapText="1"/>
    </xf>
    <xf numFmtId="0" fontId="9" fillId="0" borderId="58" xfId="0" applyFont="1" applyBorder="1" applyAlignment="1">
      <alignment vertical="center"/>
    </xf>
    <xf numFmtId="0" fontId="9" fillId="0" borderId="58" xfId="0" applyFont="1" applyFill="1" applyBorder="1" applyAlignment="1">
      <alignment vertical="center" wrapText="1"/>
    </xf>
    <xf numFmtId="165" fontId="9" fillId="0" borderId="58" xfId="0" applyNumberFormat="1" applyFont="1" applyFill="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right" vertical="center" wrapText="1"/>
    </xf>
    <xf numFmtId="0" fontId="9" fillId="0" borderId="0" xfId="0" applyFont="1" applyBorder="1" applyAlignment="1">
      <alignment horizontal="right" vertical="center" wrapText="1"/>
    </xf>
    <xf numFmtId="0" fontId="8" fillId="0" borderId="58" xfId="0" applyFont="1" applyBorder="1" applyAlignment="1">
      <alignment horizontal="left"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9" fillId="0" borderId="0" xfId="0" applyFont="1" applyAlignment="1">
      <alignment horizontal="left" vertical="center"/>
    </xf>
    <xf numFmtId="0" fontId="9" fillId="0" borderId="58" xfId="0" applyFont="1" applyBorder="1" applyAlignment="1">
      <alignment horizontal="left" vertical="center"/>
    </xf>
    <xf numFmtId="0" fontId="9" fillId="0" borderId="9" xfId="0" applyFont="1" applyBorder="1" applyAlignment="1">
      <alignment horizontal="left" vertical="center"/>
    </xf>
    <xf numFmtId="3" fontId="9" fillId="0" borderId="58" xfId="0" applyNumberFormat="1" applyFont="1" applyFill="1" applyBorder="1" applyAlignment="1">
      <alignment horizontal="right" vertical="center" wrapText="1"/>
    </xf>
    <xf numFmtId="3" fontId="9" fillId="0" borderId="58" xfId="0" applyNumberFormat="1" applyFont="1" applyBorder="1" applyAlignment="1">
      <alignment horizontal="right" vertical="center"/>
    </xf>
    <xf numFmtId="3" fontId="9" fillId="3" borderId="58" xfId="0" applyNumberFormat="1" applyFont="1" applyFill="1" applyBorder="1" applyAlignment="1">
      <alignment horizontal="right" vertical="center" wrapText="1"/>
    </xf>
    <xf numFmtId="3" fontId="9" fillId="0" borderId="58" xfId="0" applyNumberFormat="1" applyFont="1" applyBorder="1" applyAlignment="1">
      <alignment horizontal="right" vertical="center" wrapText="1"/>
    </xf>
    <xf numFmtId="9" fontId="9" fillId="0" borderId="9" xfId="6" applyFont="1" applyBorder="1" applyAlignment="1">
      <alignment horizontal="center" vertical="center" wrapText="1"/>
    </xf>
    <xf numFmtId="165" fontId="8" fillId="0" borderId="19" xfId="12" applyNumberFormat="1" applyFont="1" applyFill="1" applyBorder="1" applyAlignment="1">
      <alignment vertical="center" wrapText="1"/>
    </xf>
    <xf numFmtId="0" fontId="9" fillId="0" borderId="0" xfId="0" applyFont="1" applyFill="1" applyAlignment="1">
      <alignment vertical="center" wrapText="1"/>
    </xf>
    <xf numFmtId="0" fontId="8" fillId="0" borderId="0" xfId="0" applyFont="1" applyFill="1" applyBorder="1" applyAlignment="1">
      <alignment horizontal="center" vertical="center" wrapText="1"/>
    </xf>
    <xf numFmtId="0" fontId="13" fillId="0" borderId="20" xfId="0" applyFont="1" applyFill="1" applyBorder="1" applyAlignment="1">
      <alignment vertical="center"/>
    </xf>
    <xf numFmtId="0" fontId="13" fillId="0" borderId="17" xfId="0" applyFont="1" applyFill="1" applyBorder="1" applyAlignment="1">
      <alignment vertical="center"/>
    </xf>
    <xf numFmtId="0" fontId="14" fillId="0" borderId="17" xfId="0" applyFont="1" applyFill="1" applyBorder="1" applyAlignment="1">
      <alignment horizontal="justify" vertical="center"/>
    </xf>
    <xf numFmtId="43" fontId="8" fillId="0" borderId="19" xfId="12" applyFont="1" applyFill="1" applyBorder="1" applyAlignment="1">
      <alignment horizontal="center" vertical="center" wrapText="1"/>
    </xf>
    <xf numFmtId="0" fontId="13" fillId="0" borderId="15" xfId="0" applyFont="1" applyFill="1" applyBorder="1" applyAlignment="1">
      <alignment horizontal="justify" vertical="center"/>
    </xf>
    <xf numFmtId="0" fontId="14" fillId="0" borderId="11" xfId="0" applyFont="1" applyFill="1" applyBorder="1" applyAlignment="1">
      <alignment horizontal="justify" vertical="center"/>
    </xf>
    <xf numFmtId="43" fontId="8" fillId="0" borderId="13" xfId="0" applyNumberFormat="1" applyFont="1" applyFill="1" applyBorder="1" applyAlignment="1">
      <alignment horizontal="right" vertical="center" wrapText="1"/>
    </xf>
    <xf numFmtId="0" fontId="14" fillId="0" borderId="13" xfId="0" applyFont="1" applyFill="1" applyBorder="1" applyAlignment="1">
      <alignment horizontal="justify" vertical="center"/>
    </xf>
    <xf numFmtId="0" fontId="13" fillId="0" borderId="58" xfId="0" applyFont="1" applyFill="1" applyBorder="1" applyAlignment="1">
      <alignment horizontal="justify" vertical="center"/>
    </xf>
    <xf numFmtId="0" fontId="14" fillId="0" borderId="0" xfId="0" applyFont="1" applyFill="1" applyBorder="1" applyAlignment="1">
      <alignment horizontal="justify" vertical="center"/>
    </xf>
    <xf numFmtId="43" fontId="8" fillId="0" borderId="9" xfId="0" applyNumberFormat="1" applyFont="1" applyFill="1" applyBorder="1" applyAlignment="1">
      <alignment horizontal="right" vertical="center" wrapText="1"/>
    </xf>
    <xf numFmtId="0" fontId="14" fillId="0" borderId="9" xfId="0" applyFont="1" applyFill="1" applyBorder="1" applyAlignment="1">
      <alignment horizontal="justify" vertical="center"/>
    </xf>
    <xf numFmtId="0" fontId="14" fillId="0" borderId="58" xfId="0" applyFont="1" applyFill="1" applyBorder="1" applyAlignment="1">
      <alignment horizontal="justify" vertical="center"/>
    </xf>
    <xf numFmtId="0" fontId="14" fillId="0" borderId="59" xfId="0" applyFont="1" applyFill="1" applyBorder="1" applyAlignment="1">
      <alignment vertical="center"/>
    </xf>
    <xf numFmtId="0" fontId="13" fillId="0" borderId="43" xfId="0" applyFont="1" applyFill="1" applyBorder="1" applyAlignment="1">
      <alignment horizontal="justify" vertical="center"/>
    </xf>
    <xf numFmtId="43" fontId="8" fillId="0" borderId="14" xfId="0" applyNumberFormat="1" applyFont="1" applyFill="1" applyBorder="1" applyAlignment="1">
      <alignment horizontal="right" vertical="center" wrapText="1"/>
    </xf>
    <xf numFmtId="0" fontId="14" fillId="0" borderId="14" xfId="0" applyFont="1" applyFill="1" applyBorder="1" applyAlignment="1">
      <alignment horizontal="justify" vertical="center"/>
    </xf>
    <xf numFmtId="0" fontId="8" fillId="0" borderId="9" xfId="0" applyFont="1" applyFill="1" applyBorder="1" applyAlignment="1">
      <alignment horizontal="center" vertical="center" wrapText="1"/>
    </xf>
    <xf numFmtId="0" fontId="13" fillId="0" borderId="58" xfId="0" applyFont="1" applyFill="1" applyBorder="1" applyAlignment="1">
      <alignment horizontal="left" vertical="center"/>
    </xf>
    <xf numFmtId="0" fontId="15" fillId="0" borderId="0" xfId="0" applyFont="1" applyFill="1" applyBorder="1" applyAlignment="1">
      <alignment horizontal="justify" vertical="center"/>
    </xf>
    <xf numFmtId="0" fontId="8" fillId="0" borderId="13" xfId="0" applyFont="1" applyFill="1" applyBorder="1" applyAlignment="1">
      <alignment horizontal="right" vertical="center" wrapText="1"/>
    </xf>
    <xf numFmtId="0" fontId="8" fillId="0" borderId="9" xfId="0" applyFont="1" applyFill="1" applyBorder="1" applyAlignment="1">
      <alignment horizontal="right" vertical="center" wrapText="1"/>
    </xf>
    <xf numFmtId="0" fontId="14" fillId="0" borderId="58" xfId="0" applyFont="1" applyFill="1" applyBorder="1" applyAlignment="1">
      <alignment vertical="center"/>
    </xf>
    <xf numFmtId="0" fontId="13" fillId="0" borderId="0" xfId="0" applyFont="1" applyFill="1" applyBorder="1" applyAlignment="1">
      <alignment horizontal="justify" vertical="center"/>
    </xf>
    <xf numFmtId="165" fontId="8" fillId="0" borderId="9" xfId="12" applyNumberFormat="1" applyFont="1" applyFill="1" applyBorder="1" applyAlignment="1">
      <alignment vertical="center" wrapText="1"/>
    </xf>
    <xf numFmtId="0" fontId="14" fillId="0" borderId="14" xfId="0" applyFont="1" applyFill="1" applyBorder="1" applyAlignment="1">
      <alignment horizontal="right" vertical="center"/>
    </xf>
    <xf numFmtId="0" fontId="16" fillId="0" borderId="7" xfId="0" applyFont="1" applyBorder="1" applyAlignment="1">
      <alignment horizontal="center" vertical="center"/>
    </xf>
    <xf numFmtId="0" fontId="16" fillId="0" borderId="9" xfId="0" applyFont="1" applyBorder="1" applyAlignment="1">
      <alignment horizontal="right" vertical="center"/>
    </xf>
    <xf numFmtId="0" fontId="16" fillId="0" borderId="7" xfId="0" applyFont="1" applyBorder="1" applyAlignment="1">
      <alignment horizontal="right" vertical="center"/>
    </xf>
    <xf numFmtId="0" fontId="8" fillId="3" borderId="0" xfId="0" applyFont="1" applyFill="1" applyBorder="1" applyAlignment="1">
      <alignment horizontal="right" vertical="center"/>
    </xf>
    <xf numFmtId="0" fontId="9" fillId="0" borderId="0" xfId="0" applyFont="1" applyAlignment="1">
      <alignment vertical="center" wrapText="1"/>
    </xf>
    <xf numFmtId="0" fontId="11" fillId="0" borderId="0" xfId="0" applyFont="1" applyAlignment="1">
      <alignment vertical="center"/>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xf>
    <xf numFmtId="0" fontId="16" fillId="0" borderId="15"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right" vertical="center"/>
    </xf>
    <xf numFmtId="0" fontId="16" fillId="0" borderId="12" xfId="0" applyFont="1" applyBorder="1" applyAlignment="1">
      <alignment horizontal="right" vertical="center"/>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14" xfId="0" applyFont="1" applyBorder="1" applyAlignment="1">
      <alignment horizontal="right" vertical="center"/>
    </xf>
    <xf numFmtId="0" fontId="16" fillId="0" borderId="60" xfId="0" applyFont="1" applyBorder="1" applyAlignment="1">
      <alignment horizontal="right" vertical="center"/>
    </xf>
    <xf numFmtId="0" fontId="16" fillId="0" borderId="60" xfId="0" applyFont="1" applyBorder="1" applyAlignment="1">
      <alignment horizontal="left" vertical="center" wrapText="1"/>
    </xf>
    <xf numFmtId="3" fontId="16" fillId="0" borderId="14" xfId="0" applyNumberFormat="1" applyFont="1" applyBorder="1" applyAlignment="1">
      <alignment horizontal="right" vertical="center" wrapText="1"/>
    </xf>
    <xf numFmtId="3" fontId="16" fillId="0" borderId="60" xfId="6" applyNumberFormat="1" applyFont="1" applyBorder="1" applyAlignment="1">
      <alignment horizontal="right" vertical="center" wrapText="1"/>
    </xf>
    <xf numFmtId="0" fontId="16" fillId="0" borderId="20" xfId="0" applyFont="1" applyBorder="1" applyAlignment="1">
      <alignment horizontal="center" vertical="center"/>
    </xf>
    <xf numFmtId="3" fontId="16" fillId="0" borderId="10" xfId="0" applyNumberFormat="1" applyFont="1" applyBorder="1" applyAlignment="1">
      <alignment horizontal="right" vertical="center"/>
    </xf>
    <xf numFmtId="3" fontId="16" fillId="0" borderId="19" xfId="0" applyNumberFormat="1" applyFont="1" applyBorder="1" applyAlignment="1">
      <alignment horizontal="right" vertical="center"/>
    </xf>
    <xf numFmtId="0" fontId="16" fillId="0" borderId="19" xfId="0" applyFont="1" applyBorder="1" applyAlignment="1">
      <alignment horizontal="center" vertical="center"/>
    </xf>
    <xf numFmtId="0" fontId="8" fillId="0" borderId="0" xfId="0" applyFont="1" applyFill="1" applyBorder="1" applyAlignment="1">
      <alignment horizontal="right"/>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3" fontId="16" fillId="0" borderId="60" xfId="6" applyNumberFormat="1" applyFont="1" applyBorder="1" applyAlignment="1">
      <alignment horizontal="center" vertical="center" wrapText="1"/>
    </xf>
    <xf numFmtId="3" fontId="16" fillId="0" borderId="14" xfId="0" applyNumberFormat="1" applyFont="1" applyBorder="1" applyAlignment="1">
      <alignment horizontal="right" vertical="center"/>
    </xf>
    <xf numFmtId="3" fontId="16" fillId="0" borderId="60" xfId="0" applyNumberFormat="1" applyFont="1" applyBorder="1" applyAlignment="1">
      <alignment horizontal="center" vertical="center"/>
    </xf>
    <xf numFmtId="0" fontId="16" fillId="0" borderId="0" xfId="0" applyFont="1" applyAlignment="1">
      <alignment vertical="center"/>
    </xf>
    <xf numFmtId="0" fontId="11" fillId="0" borderId="7" xfId="0" applyFont="1" applyBorder="1" applyAlignment="1">
      <alignment horizontal="left" vertical="center"/>
    </xf>
    <xf numFmtId="0" fontId="16" fillId="2" borderId="15" xfId="0" applyFont="1" applyFill="1" applyBorder="1" applyAlignment="1">
      <alignment horizontal="center" vertical="center"/>
    </xf>
    <xf numFmtId="0" fontId="16" fillId="2" borderId="9" xfId="0" applyFont="1" applyFill="1" applyBorder="1" applyAlignment="1">
      <alignment horizontal="center" vertical="center"/>
    </xf>
    <xf numFmtId="0" fontId="16" fillId="0" borderId="58" xfId="0" applyFont="1" applyBorder="1" applyAlignment="1">
      <alignment horizontal="left" vertical="center"/>
    </xf>
    <xf numFmtId="0" fontId="16" fillId="2" borderId="14" xfId="0" applyFont="1" applyFill="1" applyBorder="1" applyAlignment="1">
      <alignment horizontal="center" vertical="center"/>
    </xf>
    <xf numFmtId="0" fontId="11" fillId="5" borderId="0" xfId="0" applyFont="1" applyFill="1" applyBorder="1" applyAlignment="1">
      <alignment vertical="center"/>
    </xf>
    <xf numFmtId="0" fontId="16" fillId="5" borderId="0" xfId="0" applyFont="1" applyFill="1" applyBorder="1" applyAlignment="1">
      <alignment horizontal="right" vertical="center"/>
    </xf>
    <xf numFmtId="0" fontId="11" fillId="5" borderId="0" xfId="0" applyFont="1" applyFill="1" applyAlignment="1">
      <alignment vertical="center"/>
    </xf>
    <xf numFmtId="0" fontId="16" fillId="5" borderId="0" xfId="0" applyFont="1" applyFill="1" applyBorder="1" applyAlignment="1">
      <alignment horizontal="left" vertical="center"/>
    </xf>
    <xf numFmtId="0" fontId="11" fillId="5" borderId="0" xfId="0" applyFont="1" applyFill="1" applyBorder="1" applyAlignment="1">
      <alignment horizontal="left" vertical="center"/>
    </xf>
    <xf numFmtId="0" fontId="16" fillId="5" borderId="22" xfId="0" applyFont="1" applyFill="1" applyBorder="1" applyAlignment="1">
      <alignment vertical="center"/>
    </xf>
    <xf numFmtId="0" fontId="16" fillId="5" borderId="23" xfId="0" applyFont="1" applyFill="1" applyBorder="1" applyAlignment="1">
      <alignment vertical="center"/>
    </xf>
    <xf numFmtId="0" fontId="11" fillId="5" borderId="23" xfId="0" applyFont="1" applyFill="1" applyBorder="1" applyAlignment="1">
      <alignment vertical="center"/>
    </xf>
    <xf numFmtId="0" fontId="11" fillId="5" borderId="24" xfId="0" applyFont="1" applyFill="1" applyBorder="1" applyAlignment="1">
      <alignment vertical="center"/>
    </xf>
    <xf numFmtId="0" fontId="16" fillId="5" borderId="0" xfId="0" applyFont="1" applyFill="1" applyBorder="1" applyAlignment="1">
      <alignment horizontal="center" vertical="center"/>
    </xf>
    <xf numFmtId="0" fontId="16" fillId="5" borderId="0" xfId="0" applyFont="1" applyFill="1" applyBorder="1" applyAlignment="1">
      <alignment horizontal="left" vertical="center" wrapText="1"/>
    </xf>
    <xf numFmtId="0" fontId="16" fillId="5" borderId="0" xfId="0" applyFont="1" applyFill="1" applyBorder="1" applyAlignment="1">
      <alignment horizontal="center" vertical="center" wrapText="1"/>
    </xf>
    <xf numFmtId="0" fontId="11" fillId="5" borderId="0" xfId="0" applyFont="1" applyFill="1" applyBorder="1" applyAlignment="1">
      <alignment horizontal="center" vertical="center"/>
    </xf>
    <xf numFmtId="0" fontId="16" fillId="5" borderId="29" xfId="0" applyFont="1" applyFill="1" applyBorder="1" applyAlignment="1">
      <alignment horizontal="center" vertical="center"/>
    </xf>
    <xf numFmtId="0" fontId="18" fillId="5" borderId="0" xfId="0" applyFont="1" applyFill="1" applyBorder="1" applyAlignment="1">
      <alignment vertical="center"/>
    </xf>
    <xf numFmtId="0" fontId="16" fillId="5" borderId="35" xfId="0" applyFont="1" applyFill="1" applyBorder="1" applyAlignment="1">
      <alignment horizontal="center" vertical="center" wrapText="1"/>
    </xf>
    <xf numFmtId="0" fontId="11" fillId="5" borderId="36" xfId="0" applyFont="1" applyFill="1" applyBorder="1" applyAlignment="1">
      <alignment vertical="center"/>
    </xf>
    <xf numFmtId="0" fontId="16" fillId="5" borderId="37" xfId="0" applyFont="1" applyFill="1" applyBorder="1" applyAlignment="1">
      <alignment horizontal="left" vertical="center"/>
    </xf>
    <xf numFmtId="0" fontId="11" fillId="5" borderId="21" xfId="0" applyFont="1" applyFill="1" applyBorder="1" applyAlignment="1">
      <alignment vertical="center"/>
    </xf>
    <xf numFmtId="0" fontId="17" fillId="6" borderId="39" xfId="0" applyFont="1" applyFill="1" applyBorder="1" applyAlignment="1">
      <alignment horizontal="center" vertical="center" wrapText="1"/>
    </xf>
    <xf numFmtId="0" fontId="17" fillId="6" borderId="40" xfId="0" applyFont="1" applyFill="1" applyBorder="1" applyAlignment="1">
      <alignment vertical="center" wrapText="1"/>
    </xf>
    <xf numFmtId="0" fontId="17" fillId="6" borderId="0" xfId="0" applyFont="1" applyFill="1" applyBorder="1" applyAlignment="1">
      <alignment vertical="center" wrapText="1"/>
    </xf>
    <xf numFmtId="0" fontId="11" fillId="5" borderId="22" xfId="0" applyFont="1" applyFill="1" applyBorder="1" applyAlignment="1">
      <alignment horizontal="center" vertical="center"/>
    </xf>
    <xf numFmtId="0" fontId="18" fillId="5" borderId="41" xfId="0" applyFont="1" applyFill="1" applyBorder="1" applyAlignment="1">
      <alignment vertical="center" wrapText="1"/>
    </xf>
    <xf numFmtId="0" fontId="18" fillId="5" borderId="40" xfId="0" applyFont="1" applyFill="1" applyBorder="1" applyAlignment="1">
      <alignment vertical="center" wrapText="1"/>
    </xf>
    <xf numFmtId="0" fontId="11" fillId="5" borderId="38" xfId="0" applyFont="1" applyFill="1" applyBorder="1" applyAlignment="1">
      <alignment horizontal="center" vertical="center"/>
    </xf>
    <xf numFmtId="0" fontId="18" fillId="5" borderId="39" xfId="0" applyFont="1" applyFill="1" applyBorder="1" applyAlignment="1">
      <alignment vertical="center" wrapText="1"/>
    </xf>
    <xf numFmtId="0" fontId="11" fillId="0" borderId="0" xfId="0" applyFont="1" applyFill="1" applyAlignment="1">
      <alignment vertical="center"/>
    </xf>
    <xf numFmtId="0" fontId="17" fillId="6" borderId="41" xfId="0" applyFont="1" applyFill="1" applyBorder="1" applyAlignment="1">
      <alignment horizontal="center" vertical="center" wrapText="1"/>
    </xf>
    <xf numFmtId="0" fontId="11" fillId="5" borderId="0" xfId="0" applyFont="1" applyFill="1" applyAlignment="1">
      <alignment horizontal="left" vertical="center"/>
    </xf>
    <xf numFmtId="0" fontId="11" fillId="6" borderId="41" xfId="0" applyFont="1" applyFill="1" applyBorder="1" applyAlignment="1">
      <alignment vertical="center" wrapText="1"/>
    </xf>
    <xf numFmtId="0" fontId="18" fillId="6" borderId="41" xfId="0" applyFont="1" applyFill="1" applyBorder="1" applyAlignment="1">
      <alignment vertical="center" wrapText="1"/>
    </xf>
    <xf numFmtId="0" fontId="18" fillId="5" borderId="41" xfId="0" applyFont="1" applyFill="1" applyBorder="1" applyAlignment="1">
      <alignment vertical="center"/>
    </xf>
    <xf numFmtId="0" fontId="16" fillId="5" borderId="0" xfId="0" applyFont="1" applyFill="1" applyAlignment="1">
      <alignment horizontal="left" vertical="center" wrapText="1"/>
    </xf>
    <xf numFmtId="0" fontId="11" fillId="5" borderId="0" xfId="0" applyFont="1" applyFill="1" applyAlignment="1">
      <alignment vertical="center" wrapText="1"/>
    </xf>
    <xf numFmtId="0" fontId="16" fillId="5" borderId="0" xfId="0" applyFont="1" applyFill="1" applyAlignment="1">
      <alignment vertical="center"/>
    </xf>
    <xf numFmtId="0" fontId="11" fillId="5" borderId="30" xfId="0" applyFont="1" applyFill="1" applyBorder="1" applyAlignment="1">
      <alignment vertical="top"/>
    </xf>
    <xf numFmtId="0" fontId="11" fillId="5" borderId="29" xfId="0" applyFont="1" applyFill="1" applyBorder="1" applyAlignment="1">
      <alignment vertical="top"/>
    </xf>
    <xf numFmtId="0" fontId="11" fillId="5" borderId="31" xfId="0" applyFont="1" applyFill="1" applyBorder="1" applyAlignment="1">
      <alignment vertical="top"/>
    </xf>
    <xf numFmtId="0" fontId="11" fillId="5" borderId="42" xfId="0" applyFont="1" applyFill="1" applyBorder="1" applyAlignment="1">
      <alignment vertical="top"/>
    </xf>
    <xf numFmtId="0" fontId="11" fillId="5" borderId="0" xfId="0" applyFont="1" applyFill="1" applyBorder="1" applyAlignment="1">
      <alignment vertical="top"/>
    </xf>
    <xf numFmtId="0" fontId="11" fillId="5" borderId="28" xfId="0" applyFont="1" applyFill="1" applyBorder="1" applyAlignment="1">
      <alignment vertical="top"/>
    </xf>
    <xf numFmtId="0" fontId="11" fillId="5" borderId="32" xfId="0" applyFont="1" applyFill="1" applyBorder="1" applyAlignment="1">
      <alignment vertical="top"/>
    </xf>
    <xf numFmtId="0" fontId="11" fillId="5" borderId="33" xfId="0" applyFont="1" applyFill="1" applyBorder="1" applyAlignment="1">
      <alignment vertical="top"/>
    </xf>
    <xf numFmtId="0" fontId="11" fillId="5" borderId="34" xfId="0" applyFont="1" applyFill="1" applyBorder="1" applyAlignment="1">
      <alignment vertical="top"/>
    </xf>
    <xf numFmtId="0" fontId="16" fillId="6" borderId="41" xfId="0" applyFont="1" applyFill="1" applyBorder="1" applyAlignment="1">
      <alignment horizontal="center" vertical="center" wrapText="1"/>
    </xf>
    <xf numFmtId="0" fontId="17" fillId="5" borderId="41" xfId="0" applyFont="1" applyFill="1" applyBorder="1" applyAlignment="1">
      <alignment horizontal="center" vertical="center"/>
    </xf>
    <xf numFmtId="0" fontId="16" fillId="6" borderId="38" xfId="0" applyFont="1" applyFill="1" applyBorder="1" applyAlignment="1">
      <alignment horizontal="center" vertical="center" wrapText="1"/>
    </xf>
    <xf numFmtId="0" fontId="9" fillId="0" borderId="0" xfId="0" applyFont="1" applyFill="1" applyAlignment="1"/>
    <xf numFmtId="0" fontId="9" fillId="0" borderId="0" xfId="0" applyFont="1" applyFill="1"/>
    <xf numFmtId="0" fontId="8" fillId="0" borderId="0" xfId="0" applyFont="1" applyFill="1" applyAlignment="1">
      <alignment horizontal="right"/>
    </xf>
    <xf numFmtId="0" fontId="9" fillId="0" borderId="0" xfId="0" applyFont="1" applyFill="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Fill="1" applyAlignment="1">
      <alignment horizontal="center" vertical="center"/>
    </xf>
    <xf numFmtId="0" fontId="16" fillId="0" borderId="10" xfId="0" applyFont="1" applyFill="1" applyBorder="1" applyAlignment="1">
      <alignment horizontal="center" vertical="center"/>
    </xf>
    <xf numFmtId="38" fontId="11" fillId="0" borderId="9" xfId="0" applyNumberFormat="1" applyFont="1" applyFill="1" applyBorder="1" applyAlignment="1">
      <alignment vertical="center" wrapText="1"/>
    </xf>
    <xf numFmtId="38" fontId="11" fillId="0" borderId="14" xfId="0" applyNumberFormat="1" applyFont="1" applyFill="1" applyBorder="1" applyAlignment="1">
      <alignment vertical="center" wrapText="1"/>
    </xf>
    <xf numFmtId="0" fontId="16" fillId="0" borderId="58" xfId="0" applyFont="1" applyFill="1" applyBorder="1" applyAlignment="1">
      <alignment horizontal="left" vertical="center"/>
    </xf>
    <xf numFmtId="0" fontId="16" fillId="0" borderId="0" xfId="0" applyFont="1" applyFill="1" applyBorder="1" applyAlignment="1">
      <alignment horizontal="left" vertical="center"/>
    </xf>
    <xf numFmtId="0" fontId="16" fillId="0" borderId="59" xfId="0" applyFont="1" applyFill="1" applyBorder="1" applyAlignment="1">
      <alignment horizontal="left" vertical="center"/>
    </xf>
    <xf numFmtId="38" fontId="16" fillId="0" borderId="10" xfId="0" applyNumberFormat="1" applyFont="1" applyFill="1" applyBorder="1" applyAlignment="1">
      <alignment horizontal="right" vertical="center" wrapText="1"/>
    </xf>
    <xf numFmtId="0" fontId="13" fillId="0" borderId="58" xfId="0" applyFont="1" applyFill="1" applyBorder="1" applyAlignment="1">
      <alignment vertical="center"/>
    </xf>
    <xf numFmtId="0" fontId="13" fillId="0" borderId="59" xfId="0" applyFont="1" applyFill="1" applyBorder="1" applyAlignment="1">
      <alignment horizontal="left" vertical="center"/>
    </xf>
    <xf numFmtId="0" fontId="15" fillId="0" borderId="43" xfId="0" applyFont="1" applyFill="1" applyBorder="1" applyAlignment="1">
      <alignment horizontal="justify" vertical="center"/>
    </xf>
    <xf numFmtId="0" fontId="14" fillId="0" borderId="15" xfId="0" applyFont="1" applyFill="1" applyBorder="1" applyAlignment="1">
      <alignment horizontal="justify" vertical="center"/>
    </xf>
    <xf numFmtId="0" fontId="14" fillId="0" borderId="12" xfId="0" applyFont="1" applyFill="1" applyBorder="1" applyAlignment="1">
      <alignment horizontal="justify" vertical="center"/>
    </xf>
    <xf numFmtId="0" fontId="14" fillId="0" borderId="7" xfId="0" applyFont="1" applyFill="1" applyBorder="1" applyAlignment="1">
      <alignment horizontal="justify" vertical="center"/>
    </xf>
    <xf numFmtId="0" fontId="14" fillId="0" borderId="59" xfId="0" applyFont="1" applyFill="1" applyBorder="1" applyAlignment="1">
      <alignment horizontal="justify" vertical="center"/>
    </xf>
    <xf numFmtId="0" fontId="14" fillId="0" borderId="60" xfId="0" applyFont="1" applyFill="1" applyBorder="1" applyAlignment="1">
      <alignment horizontal="justify" vertical="center"/>
    </xf>
    <xf numFmtId="43" fontId="9" fillId="0" borderId="0" xfId="0" applyNumberFormat="1" applyFont="1" applyFill="1" applyAlignment="1">
      <alignment vertical="center"/>
    </xf>
    <xf numFmtId="165" fontId="8" fillId="0" borderId="17"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8" fillId="0" borderId="0" xfId="12" applyNumberFormat="1" applyFont="1" applyFill="1" applyBorder="1" applyAlignment="1">
      <alignment horizontal="center" vertical="center" wrapText="1"/>
    </xf>
    <xf numFmtId="165" fontId="14" fillId="0" borderId="17" xfId="0" applyNumberFormat="1" applyFont="1" applyFill="1" applyBorder="1" applyAlignment="1">
      <alignment horizontal="justify" vertical="center"/>
    </xf>
    <xf numFmtId="165" fontId="8" fillId="0" borderId="15" xfId="0" applyNumberFormat="1" applyFont="1" applyFill="1" applyBorder="1" applyAlignment="1">
      <alignment horizontal="right" vertical="center" wrapText="1"/>
    </xf>
    <xf numFmtId="165" fontId="14" fillId="0" borderId="13" xfId="0" applyNumberFormat="1" applyFont="1" applyFill="1" applyBorder="1" applyAlignment="1">
      <alignment horizontal="right" vertical="center"/>
    </xf>
    <xf numFmtId="165" fontId="14" fillId="0" borderId="9" xfId="0" applyNumberFormat="1" applyFont="1" applyFill="1" applyBorder="1" applyAlignment="1">
      <alignment horizontal="right" vertical="center"/>
    </xf>
    <xf numFmtId="165" fontId="14" fillId="0" borderId="9" xfId="12" applyNumberFormat="1" applyFont="1" applyFill="1" applyBorder="1" applyAlignment="1">
      <alignment horizontal="right" vertical="center"/>
    </xf>
    <xf numFmtId="165" fontId="8" fillId="0" borderId="59" xfId="0" applyNumberFormat="1" applyFont="1" applyFill="1" applyBorder="1" applyAlignment="1">
      <alignment horizontal="right" vertical="center" wrapText="1"/>
    </xf>
    <xf numFmtId="165" fontId="14" fillId="0" borderId="14" xfId="0" applyNumberFormat="1" applyFont="1" applyFill="1" applyBorder="1" applyAlignment="1">
      <alignment horizontal="right" vertical="center"/>
    </xf>
    <xf numFmtId="165" fontId="14" fillId="0" borderId="17" xfId="0" applyNumberFormat="1" applyFont="1" applyFill="1" applyBorder="1" applyAlignment="1">
      <alignment horizontal="right" vertical="center"/>
    </xf>
    <xf numFmtId="165" fontId="8" fillId="0" borderId="19" xfId="12" applyNumberFormat="1" applyFont="1" applyFill="1" applyBorder="1" applyAlignment="1">
      <alignment horizontal="right" vertical="center" wrapText="1"/>
    </xf>
    <xf numFmtId="165" fontId="8" fillId="0" borderId="12" xfId="0" applyNumberFormat="1" applyFont="1" applyFill="1" applyBorder="1" applyAlignment="1">
      <alignment horizontal="right" vertical="center" wrapText="1"/>
    </xf>
    <xf numFmtId="165" fontId="14" fillId="0" borderId="12" xfId="0" applyNumberFormat="1" applyFont="1" applyFill="1" applyBorder="1" applyAlignment="1">
      <alignment horizontal="right" vertical="center"/>
    </xf>
    <xf numFmtId="165" fontId="8" fillId="0" borderId="7" xfId="0" applyNumberFormat="1" applyFont="1" applyFill="1" applyBorder="1" applyAlignment="1">
      <alignment horizontal="right" vertical="center" wrapText="1"/>
    </xf>
    <xf numFmtId="165" fontId="14" fillId="0" borderId="7" xfId="0" applyNumberFormat="1" applyFont="1" applyFill="1" applyBorder="1" applyAlignment="1">
      <alignment horizontal="right" vertical="center"/>
    </xf>
    <xf numFmtId="165" fontId="14" fillId="0" borderId="7" xfId="12" applyNumberFormat="1" applyFont="1" applyFill="1" applyBorder="1" applyAlignment="1">
      <alignment horizontal="right" vertical="center"/>
    </xf>
    <xf numFmtId="165" fontId="14" fillId="0" borderId="60" xfId="0" applyNumberFormat="1" applyFont="1" applyFill="1" applyBorder="1" applyAlignment="1">
      <alignment horizontal="right" vertical="center"/>
    </xf>
    <xf numFmtId="0" fontId="16" fillId="0" borderId="15"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Fill="1" applyAlignment="1">
      <alignment horizontal="center"/>
    </xf>
    <xf numFmtId="0" fontId="16" fillId="0" borderId="20"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6" fillId="11" borderId="45" xfId="0" applyFont="1" applyFill="1" applyBorder="1" applyAlignment="1">
      <alignment horizontal="center" vertical="center" wrapText="1"/>
    </xf>
    <xf numFmtId="0" fontId="9" fillId="0" borderId="49" xfId="0" applyFont="1" applyBorder="1" applyAlignment="1">
      <alignment horizontal="justify" vertical="center" wrapText="1"/>
    </xf>
    <xf numFmtId="0" fontId="9" fillId="0" borderId="49" xfId="0" applyFont="1" applyBorder="1" applyAlignment="1">
      <alignment vertical="center"/>
    </xf>
    <xf numFmtId="0" fontId="9" fillId="2" borderId="45"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9" fillId="0" borderId="47" xfId="0" applyFont="1" applyBorder="1" applyAlignment="1">
      <alignment horizontal="justify" vertical="center" wrapText="1"/>
    </xf>
    <xf numFmtId="0" fontId="9" fillId="0" borderId="4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4" xfId="0" applyFont="1" applyBorder="1" applyAlignment="1">
      <alignment horizontal="justify" vertical="center" wrapText="1"/>
    </xf>
    <xf numFmtId="0" fontId="9" fillId="0" borderId="44" xfId="0" applyFont="1" applyBorder="1" applyAlignment="1">
      <alignment horizontal="right" vertical="center" wrapText="1"/>
    </xf>
    <xf numFmtId="0" fontId="25" fillId="2" borderId="44" xfId="0" applyFont="1" applyFill="1" applyBorder="1" applyAlignment="1">
      <alignment horizontal="center" vertical="center" wrapText="1"/>
    </xf>
    <xf numFmtId="0" fontId="9" fillId="0" borderId="44" xfId="0" applyFont="1" applyFill="1" applyBorder="1" applyAlignment="1">
      <alignment horizontal="right" vertical="center" wrapText="1"/>
    </xf>
    <xf numFmtId="0" fontId="24" fillId="2" borderId="48" xfId="0" applyFont="1" applyFill="1" applyBorder="1" applyAlignment="1">
      <alignment horizontal="center" vertical="center" wrapText="1"/>
    </xf>
    <xf numFmtId="0" fontId="9" fillId="0" borderId="47" xfId="0" applyFont="1" applyFill="1" applyBorder="1" applyAlignment="1">
      <alignment horizontal="justify" vertical="center" wrapText="1"/>
    </xf>
    <xf numFmtId="0" fontId="9" fillId="0" borderId="50" xfId="0" applyFont="1" applyFill="1" applyBorder="1" applyAlignment="1">
      <alignment horizontal="justify" vertical="center" wrapText="1"/>
    </xf>
    <xf numFmtId="0" fontId="9" fillId="0" borderId="50" xfId="0" applyFont="1" applyFill="1" applyBorder="1" applyAlignment="1">
      <alignment vertical="center" wrapText="1"/>
    </xf>
    <xf numFmtId="0" fontId="9" fillId="0" borderId="5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6" fillId="10" borderId="47" xfId="0" applyFont="1" applyFill="1" applyBorder="1" applyAlignment="1">
      <alignment horizontal="left" vertical="center" wrapText="1"/>
    </xf>
    <xf numFmtId="0" fontId="9" fillId="10" borderId="0" xfId="0" applyFont="1" applyFill="1" applyBorder="1" applyAlignment="1">
      <alignment horizontal="justify" vertical="center" wrapText="1"/>
    </xf>
    <xf numFmtId="0" fontId="9" fillId="10" borderId="51" xfId="0" applyFont="1" applyFill="1" applyBorder="1" applyAlignment="1">
      <alignment horizontal="justify" vertical="center" wrapText="1"/>
    </xf>
    <xf numFmtId="0" fontId="9" fillId="10" borderId="51"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16" fillId="2" borderId="46" xfId="0" applyFont="1" applyFill="1" applyBorder="1" applyAlignment="1">
      <alignment vertical="center" wrapText="1"/>
    </xf>
    <xf numFmtId="0" fontId="16" fillId="2" borderId="47" xfId="0" applyFont="1" applyFill="1" applyBorder="1" applyAlignment="1">
      <alignment vertical="center" wrapText="1"/>
    </xf>
    <xf numFmtId="0" fontId="16" fillId="2" borderId="48" xfId="0" applyFont="1" applyFill="1" applyBorder="1" applyAlignment="1">
      <alignment vertical="center" wrapText="1"/>
    </xf>
    <xf numFmtId="0" fontId="9" fillId="0" borderId="49" xfId="0" applyFont="1" applyBorder="1" applyAlignment="1">
      <alignment horizontal="center" vertical="center" wrapText="1"/>
    </xf>
    <xf numFmtId="0" fontId="16" fillId="0" borderId="47" xfId="0" applyFont="1" applyFill="1" applyBorder="1" applyAlignment="1">
      <alignment vertical="center"/>
    </xf>
    <xf numFmtId="0" fontId="16" fillId="0" borderId="47" xfId="0" applyFont="1" applyFill="1" applyBorder="1" applyAlignment="1">
      <alignment horizontal="left" vertical="center" wrapText="1"/>
    </xf>
    <xf numFmtId="0" fontId="24" fillId="0" borderId="51" xfId="0" applyFont="1" applyFill="1" applyBorder="1" applyAlignment="1">
      <alignment horizontal="left" vertical="center" wrapText="1"/>
    </xf>
    <xf numFmtId="0" fontId="24" fillId="0" borderId="51"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16" fillId="8" borderId="45" xfId="0" applyFont="1" applyFill="1" applyBorder="1" applyAlignment="1">
      <alignment vertical="center" wrapText="1"/>
    </xf>
    <xf numFmtId="0" fontId="9" fillId="0" borderId="44" xfId="0" applyFont="1" applyBorder="1" applyAlignment="1">
      <alignment horizontal="center" vertical="center" wrapText="1"/>
    </xf>
    <xf numFmtId="0" fontId="24" fillId="2" borderId="44"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9" fillId="0" borderId="51" xfId="0" applyFont="1" applyFill="1" applyBorder="1" applyAlignment="1">
      <alignment horizontal="justify" vertical="center" wrapText="1"/>
    </xf>
    <xf numFmtId="0" fontId="9" fillId="0" borderId="51" xfId="0" applyFont="1" applyFill="1" applyBorder="1" applyAlignment="1">
      <alignment horizontal="center" vertical="center" wrapText="1"/>
    </xf>
    <xf numFmtId="0" fontId="11" fillId="0" borderId="0" xfId="0" applyFont="1" applyAlignment="1">
      <alignment horizontal="justify" vertical="center"/>
    </xf>
    <xf numFmtId="0" fontId="16" fillId="0" borderId="0" xfId="0" applyFont="1" applyAlignment="1">
      <alignment horizontal="justify" vertical="center"/>
    </xf>
    <xf numFmtId="0" fontId="24" fillId="2" borderId="46" xfId="0" applyFont="1" applyFill="1" applyBorder="1" applyAlignment="1">
      <alignment horizontal="center" vertical="center" wrapText="1"/>
    </xf>
    <xf numFmtId="0" fontId="16" fillId="0" borderId="50" xfId="0" applyFont="1" applyFill="1" applyBorder="1" applyAlignment="1">
      <alignment horizontal="left" vertical="center" wrapText="1"/>
    </xf>
    <xf numFmtId="0" fontId="16" fillId="9" borderId="45" xfId="0" applyFont="1" applyFill="1" applyBorder="1" applyAlignment="1">
      <alignment vertical="center" wrapText="1"/>
    </xf>
    <xf numFmtId="0" fontId="16" fillId="0" borderId="52" xfId="0" applyFont="1" applyFill="1" applyBorder="1" applyAlignment="1">
      <alignment vertical="center" wrapText="1"/>
    </xf>
    <xf numFmtId="0" fontId="24" fillId="0" borderId="47" xfId="0" applyFont="1" applyFill="1" applyBorder="1" applyAlignment="1">
      <alignment horizontal="center" vertical="center" wrapText="1"/>
    </xf>
    <xf numFmtId="0" fontId="11" fillId="0" borderId="0" xfId="0" applyFont="1" applyFill="1" applyBorder="1" applyAlignment="1">
      <alignment horizontal="justify" vertical="center" wrapText="1"/>
    </xf>
    <xf numFmtId="0" fontId="0" fillId="0" borderId="0" xfId="0" applyFont="1"/>
    <xf numFmtId="0" fontId="0" fillId="0" borderId="0" xfId="0" applyFont="1" applyAlignment="1"/>
    <xf numFmtId="0" fontId="16" fillId="0" borderId="7" xfId="0" applyFont="1" applyFill="1" applyBorder="1" applyAlignment="1">
      <alignment horizontal="center" vertical="center"/>
    </xf>
    <xf numFmtId="0" fontId="28" fillId="0" borderId="0" xfId="0" applyFont="1"/>
    <xf numFmtId="0" fontId="16" fillId="0" borderId="12" xfId="0" applyFont="1" applyFill="1" applyBorder="1" applyAlignment="1">
      <alignment horizontal="center" vertical="center"/>
    </xf>
    <xf numFmtId="0" fontId="11" fillId="0" borderId="12"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3" xfId="0" applyFont="1" applyBorder="1" applyAlignment="1">
      <alignment horizontal="center" vertical="center"/>
    </xf>
    <xf numFmtId="0" fontId="11" fillId="0" borderId="9" xfId="0" applyFont="1" applyBorder="1" applyAlignment="1">
      <alignment horizontal="center" vertical="center"/>
    </xf>
    <xf numFmtId="49" fontId="11" fillId="0" borderId="12"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8" fillId="0" borderId="0" xfId="0" applyFont="1" applyFill="1"/>
    <xf numFmtId="0" fontId="16" fillId="0" borderId="0" xfId="0" applyFont="1" applyFill="1" applyBorder="1" applyAlignment="1">
      <alignment horizontal="center"/>
    </xf>
    <xf numFmtId="0" fontId="16" fillId="0" borderId="9" xfId="0" applyFont="1" applyFill="1" applyBorder="1" applyAlignment="1">
      <alignment horizontal="right" vertical="center"/>
    </xf>
    <xf numFmtId="0" fontId="16" fillId="0" borderId="7" xfId="0" applyFont="1" applyFill="1" applyBorder="1" applyAlignment="1">
      <alignment horizontal="right" vertical="center"/>
    </xf>
    <xf numFmtId="0" fontId="30" fillId="0" borderId="0" xfId="11" applyFont="1" applyFill="1" applyAlignment="1" applyProtection="1">
      <alignment horizontal="center" vertical="center"/>
    </xf>
    <xf numFmtId="0" fontId="9" fillId="0" borderId="0" xfId="0" applyFont="1" applyFill="1" applyAlignment="1">
      <alignment wrapText="1"/>
    </xf>
    <xf numFmtId="0" fontId="11" fillId="0" borderId="0" xfId="0" applyFont="1" applyFill="1"/>
    <xf numFmtId="0" fontId="16" fillId="0" borderId="15"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3" xfId="0" applyFont="1" applyFill="1" applyBorder="1" applyAlignment="1">
      <alignment horizontal="right" vertical="center"/>
    </xf>
    <xf numFmtId="0" fontId="16" fillId="0" borderId="12" xfId="0" applyFont="1" applyFill="1" applyBorder="1" applyAlignment="1">
      <alignment horizontal="right" vertical="center"/>
    </xf>
    <xf numFmtId="0" fontId="16" fillId="0" borderId="58"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60" xfId="0" applyFont="1" applyFill="1" applyBorder="1" applyAlignment="1">
      <alignment horizontal="left" vertical="center" wrapText="1"/>
    </xf>
    <xf numFmtId="3" fontId="16" fillId="0" borderId="14" xfId="0" applyNumberFormat="1" applyFont="1" applyFill="1" applyBorder="1" applyAlignment="1">
      <alignment horizontal="right" vertical="center" wrapText="1"/>
    </xf>
    <xf numFmtId="3" fontId="16" fillId="0" borderId="60" xfId="6" applyNumberFormat="1" applyFont="1" applyFill="1" applyBorder="1" applyAlignment="1">
      <alignment horizontal="right" vertical="center" wrapText="1"/>
    </xf>
    <xf numFmtId="3" fontId="16" fillId="0" borderId="10" xfId="0" applyNumberFormat="1" applyFont="1" applyFill="1" applyBorder="1" applyAlignment="1">
      <alignment horizontal="right" vertical="center"/>
    </xf>
    <xf numFmtId="3" fontId="16" fillId="0" borderId="19" xfId="0" applyNumberFormat="1" applyFont="1" applyFill="1" applyBorder="1" applyAlignment="1">
      <alignment horizontal="right" vertical="center"/>
    </xf>
    <xf numFmtId="0" fontId="16" fillId="0" borderId="19" xfId="0" applyFont="1" applyFill="1" applyBorder="1" applyAlignment="1">
      <alignment horizontal="center" vertical="center"/>
    </xf>
    <xf numFmtId="166" fontId="0" fillId="0" borderId="0" xfId="12" applyNumberFormat="1" applyFont="1"/>
    <xf numFmtId="0" fontId="31" fillId="0" borderId="66" xfId="0" applyFont="1" applyBorder="1"/>
    <xf numFmtId="49" fontId="32" fillId="0" borderId="13" xfId="12" applyNumberFormat="1" applyFont="1" applyBorder="1" applyAlignment="1">
      <alignment horizontal="center"/>
    </xf>
    <xf numFmtId="0" fontId="31" fillId="0" borderId="13" xfId="0" applyFont="1" applyBorder="1"/>
    <xf numFmtId="49" fontId="32" fillId="0" borderId="67" xfId="12" applyNumberFormat="1" applyFont="1" applyBorder="1" applyAlignment="1">
      <alignment horizontal="center"/>
    </xf>
    <xf numFmtId="0" fontId="33" fillId="0" borderId="2" xfId="0" applyFont="1" applyBorder="1"/>
    <xf numFmtId="166" fontId="31" fillId="0" borderId="9" xfId="12" applyNumberFormat="1" applyFont="1" applyBorder="1"/>
    <xf numFmtId="0" fontId="33" fillId="0" borderId="9" xfId="0" applyFont="1" applyBorder="1"/>
    <xf numFmtId="166" fontId="33" fillId="0" borderId="9" xfId="12" applyNumberFormat="1" applyFont="1" applyBorder="1"/>
    <xf numFmtId="166" fontId="33" fillId="0" borderId="3" xfId="12" applyNumberFormat="1" applyFont="1" applyBorder="1"/>
    <xf numFmtId="0" fontId="31" fillId="0" borderId="2" xfId="0" applyFont="1" applyBorder="1"/>
    <xf numFmtId="0" fontId="31" fillId="0" borderId="9" xfId="0" applyFont="1" applyBorder="1"/>
    <xf numFmtId="166" fontId="33" fillId="0" borderId="68" xfId="12" applyNumberFormat="1" applyFont="1" applyBorder="1"/>
    <xf numFmtId="0" fontId="33" fillId="0" borderId="69" xfId="0" applyFont="1" applyBorder="1"/>
    <xf numFmtId="0" fontId="33" fillId="0" borderId="58" xfId="0" applyFont="1" applyBorder="1"/>
    <xf numFmtId="166" fontId="33" fillId="0" borderId="9" xfId="12" applyNumberFormat="1" applyFont="1" applyFill="1" applyBorder="1"/>
    <xf numFmtId="166" fontId="33" fillId="0" borderId="68" xfId="12" applyNumberFormat="1" applyFont="1" applyFill="1" applyBorder="1"/>
    <xf numFmtId="0" fontId="33" fillId="0" borderId="9" xfId="0" applyFont="1" applyBorder="1" applyAlignment="1">
      <alignment vertical="center"/>
    </xf>
    <xf numFmtId="0" fontId="33" fillId="0" borderId="2" xfId="0" applyFont="1" applyBorder="1" applyAlignment="1">
      <alignment wrapText="1"/>
    </xf>
    <xf numFmtId="166" fontId="33" fillId="0" borderId="9" xfId="12" applyNumberFormat="1" applyFont="1" applyBorder="1" applyAlignment="1">
      <alignment vertical="top"/>
    </xf>
    <xf numFmtId="0" fontId="33" fillId="0" borderId="9" xfId="0" applyFont="1" applyBorder="1" applyAlignment="1">
      <alignment vertical="top"/>
    </xf>
    <xf numFmtId="165" fontId="33" fillId="0" borderId="9" xfId="12" applyNumberFormat="1" applyFont="1" applyBorder="1" applyAlignment="1">
      <alignment vertical="top"/>
    </xf>
    <xf numFmtId="165" fontId="33" fillId="0" borderId="68" xfId="12" applyNumberFormat="1" applyFont="1" applyBorder="1" applyAlignment="1">
      <alignment vertical="top"/>
    </xf>
    <xf numFmtId="165" fontId="33" fillId="0" borderId="9" xfId="12" applyNumberFormat="1" applyFont="1" applyBorder="1"/>
    <xf numFmtId="165" fontId="33" fillId="0" borderId="68" xfId="12" applyNumberFormat="1" applyFont="1" applyBorder="1"/>
    <xf numFmtId="166" fontId="31" fillId="0" borderId="68" xfId="12" applyNumberFormat="1" applyFont="1" applyBorder="1"/>
    <xf numFmtId="0" fontId="33" fillId="0" borderId="4" xfId="0" applyFont="1" applyBorder="1"/>
    <xf numFmtId="166" fontId="33" fillId="0" borderId="8" xfId="12" applyNumberFormat="1" applyFont="1" applyBorder="1"/>
    <xf numFmtId="0" fontId="0" fillId="0" borderId="8" xfId="0" applyBorder="1"/>
    <xf numFmtId="166" fontId="33" fillId="0" borderId="62" xfId="12" applyNumberFormat="1" applyFont="1" applyBorder="1"/>
    <xf numFmtId="43" fontId="0" fillId="0" borderId="0" xfId="0" applyNumberFormat="1"/>
    <xf numFmtId="0" fontId="33" fillId="0" borderId="66" xfId="0" applyFont="1" applyBorder="1"/>
    <xf numFmtId="0" fontId="31" fillId="0" borderId="2" xfId="0" applyFont="1" applyBorder="1" applyAlignment="1">
      <alignment wrapText="1"/>
    </xf>
    <xf numFmtId="166" fontId="34" fillId="0" borderId="0" xfId="12" applyNumberFormat="1" applyFont="1" applyBorder="1" applyAlignment="1"/>
    <xf numFmtId="0" fontId="36" fillId="0" borderId="0" xfId="0" applyFont="1"/>
    <xf numFmtId="0" fontId="36" fillId="0" borderId="1" xfId="0" applyFont="1" applyBorder="1"/>
    <xf numFmtId="0" fontId="38" fillId="0" borderId="63" xfId="0" applyFont="1" applyBorder="1" applyAlignment="1">
      <alignment horizontal="center"/>
    </xf>
    <xf numFmtId="14" fontId="39" fillId="0" borderId="63" xfId="0" applyNumberFormat="1" applyFont="1" applyFill="1" applyBorder="1" applyAlignment="1">
      <alignment horizontal="center" vertical="top"/>
    </xf>
    <xf numFmtId="14" fontId="39" fillId="0" borderId="64" xfId="0" applyNumberFormat="1" applyFont="1" applyFill="1" applyBorder="1" applyAlignment="1">
      <alignment horizontal="center" vertical="top"/>
    </xf>
    <xf numFmtId="0" fontId="40" fillId="12" borderId="2" xfId="0" applyFont="1" applyFill="1" applyBorder="1" applyAlignment="1">
      <alignment vertical="top"/>
    </xf>
    <xf numFmtId="0" fontId="40" fillId="12" borderId="0" xfId="0" applyFont="1" applyFill="1" applyBorder="1" applyAlignment="1">
      <alignment vertical="top"/>
    </xf>
    <xf numFmtId="0" fontId="40" fillId="0" borderId="0" xfId="0" applyFont="1" applyFill="1" applyBorder="1" applyAlignment="1">
      <alignment vertical="top"/>
    </xf>
    <xf numFmtId="0" fontId="40" fillId="0" borderId="3" xfId="0" applyFont="1" applyFill="1" applyBorder="1" applyAlignment="1">
      <alignment vertical="top"/>
    </xf>
    <xf numFmtId="0" fontId="34" fillId="12" borderId="2" xfId="0" applyFont="1" applyFill="1" applyBorder="1" applyAlignment="1">
      <alignment horizontal="justify" vertical="top"/>
    </xf>
    <xf numFmtId="166" fontId="40" fillId="0" borderId="0" xfId="0" applyNumberFormat="1" applyFont="1" applyFill="1" applyBorder="1" applyAlignment="1">
      <alignment vertical="top"/>
    </xf>
    <xf numFmtId="166" fontId="40" fillId="0" borderId="3" xfId="0" applyNumberFormat="1" applyFont="1" applyFill="1" applyBorder="1" applyAlignment="1">
      <alignment vertical="top"/>
    </xf>
    <xf numFmtId="43" fontId="36" fillId="0" borderId="0" xfId="12" applyFont="1"/>
    <xf numFmtId="43" fontId="36" fillId="0" borderId="0" xfId="0" applyNumberFormat="1" applyFont="1"/>
    <xf numFmtId="0" fontId="34" fillId="12" borderId="0" xfId="0" applyFont="1" applyFill="1" applyBorder="1" applyAlignment="1">
      <alignment horizontal="justify" vertical="top" wrapText="1"/>
    </xf>
    <xf numFmtId="166" fontId="34" fillId="0" borderId="0" xfId="12" applyNumberFormat="1" applyFont="1" applyFill="1" applyBorder="1" applyAlignment="1"/>
    <xf numFmtId="166" fontId="34" fillId="0" borderId="3" xfId="12" applyNumberFormat="1" applyFont="1" applyFill="1" applyBorder="1" applyAlignment="1"/>
    <xf numFmtId="166" fontId="34" fillId="0" borderId="3" xfId="12" applyNumberFormat="1" applyFont="1" applyFill="1" applyBorder="1"/>
    <xf numFmtId="0" fontId="38" fillId="0" borderId="0" xfId="0" applyFont="1"/>
    <xf numFmtId="166" fontId="40" fillId="0" borderId="0" xfId="12" applyNumberFormat="1" applyFont="1" applyFill="1" applyBorder="1" applyAlignment="1"/>
    <xf numFmtId="166" fontId="40" fillId="0" borderId="3" xfId="12" applyNumberFormat="1" applyFont="1" applyFill="1" applyBorder="1" applyAlignment="1"/>
    <xf numFmtId="0" fontId="41" fillId="12" borderId="2" xfId="0" applyFont="1" applyFill="1" applyBorder="1" applyAlignment="1">
      <alignment vertical="top"/>
    </xf>
    <xf numFmtId="0" fontId="41" fillId="12" borderId="0" xfId="0" applyFont="1" applyFill="1" applyBorder="1" applyAlignment="1">
      <alignment vertical="top"/>
    </xf>
    <xf numFmtId="0" fontId="34" fillId="12" borderId="2" xfId="0" applyFont="1" applyFill="1" applyBorder="1" applyAlignment="1">
      <alignment vertical="top"/>
    </xf>
    <xf numFmtId="0" fontId="34" fillId="12" borderId="0" xfId="0" applyFont="1" applyFill="1" applyBorder="1" applyAlignment="1">
      <alignment vertical="top"/>
    </xf>
    <xf numFmtId="166" fontId="34" fillId="0" borderId="0" xfId="12" applyNumberFormat="1" applyFont="1" applyFill="1" applyBorder="1" applyAlignment="1">
      <alignment vertical="top"/>
    </xf>
    <xf numFmtId="166" fontId="40" fillId="0" borderId="0" xfId="12" applyNumberFormat="1" applyFont="1" applyFill="1" applyBorder="1" applyAlignment="1">
      <alignment vertical="top"/>
    </xf>
    <xf numFmtId="0" fontId="34" fillId="12" borderId="0" xfId="0" applyFont="1" applyFill="1" applyBorder="1" applyAlignment="1">
      <alignment horizontal="left" vertical="top"/>
    </xf>
    <xf numFmtId="0" fontId="34" fillId="12" borderId="0" xfId="0" applyFont="1" applyFill="1" applyBorder="1" applyAlignment="1">
      <alignment horizontal="justify" vertical="top"/>
    </xf>
    <xf numFmtId="166" fontId="40" fillId="0" borderId="3" xfId="12" applyNumberFormat="1" applyFont="1" applyFill="1" applyBorder="1" applyAlignment="1">
      <alignment vertical="top"/>
    </xf>
    <xf numFmtId="166" fontId="41" fillId="0" borderId="0" xfId="12" applyNumberFormat="1" applyFont="1" applyFill="1" applyBorder="1" applyAlignment="1">
      <alignment vertical="top"/>
    </xf>
    <xf numFmtId="166" fontId="34" fillId="0" borderId="3" xfId="12" applyNumberFormat="1" applyFont="1" applyFill="1" applyBorder="1" applyAlignment="1">
      <alignment vertical="top"/>
    </xf>
    <xf numFmtId="166" fontId="41" fillId="0" borderId="3" xfId="12" applyNumberFormat="1" applyFont="1" applyFill="1" applyBorder="1" applyAlignment="1">
      <alignment vertical="top"/>
    </xf>
    <xf numFmtId="166" fontId="40" fillId="0" borderId="70" xfId="12" applyNumberFormat="1" applyFont="1" applyFill="1" applyBorder="1" applyAlignment="1"/>
    <xf numFmtId="166" fontId="40" fillId="0" borderId="62" xfId="12" applyNumberFormat="1" applyFont="1" applyFill="1" applyBorder="1" applyAlignment="1"/>
    <xf numFmtId="0" fontId="29" fillId="0" borderId="0" xfId="0" applyFont="1" applyBorder="1" applyAlignment="1">
      <alignment horizontal="left"/>
    </xf>
    <xf numFmtId="0" fontId="0" fillId="0" borderId="0" xfId="0" applyFont="1" applyBorder="1" applyAlignment="1">
      <alignment horizontal="left"/>
    </xf>
    <xf numFmtId="0" fontId="37" fillId="0" borderId="71"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42" fillId="12" borderId="72" xfId="0" applyFont="1" applyFill="1" applyBorder="1" applyAlignment="1">
      <alignment horizontal="justify" vertical="center" wrapText="1"/>
    </xf>
    <xf numFmtId="166" fontId="43" fillId="12" borderId="3" xfId="12" applyNumberFormat="1" applyFont="1" applyFill="1" applyBorder="1" applyAlignment="1">
      <alignment horizontal="justify" vertical="center" wrapText="1"/>
    </xf>
    <xf numFmtId="0" fontId="0" fillId="0" borderId="0" xfId="0" applyAlignment="1">
      <alignment vertical="center"/>
    </xf>
    <xf numFmtId="0" fontId="44" fillId="12" borderId="72" xfId="0" applyFont="1" applyFill="1" applyBorder="1" applyAlignment="1">
      <alignment horizontal="justify" vertical="center" wrapText="1"/>
    </xf>
    <xf numFmtId="166" fontId="45" fillId="12" borderId="3" xfId="12" applyNumberFormat="1" applyFont="1" applyFill="1" applyBorder="1" applyAlignment="1">
      <alignment horizontal="justify" vertical="center" wrapText="1"/>
    </xf>
    <xf numFmtId="166" fontId="46" fillId="12" borderId="3" xfId="12" applyNumberFormat="1" applyFont="1" applyFill="1" applyBorder="1" applyAlignment="1">
      <alignment horizontal="justify" vertical="center" wrapText="1"/>
    </xf>
    <xf numFmtId="0" fontId="28" fillId="0" borderId="0" xfId="0" applyFont="1" applyAlignment="1">
      <alignment vertical="center"/>
    </xf>
    <xf numFmtId="0" fontId="47" fillId="12" borderId="72" xfId="0" applyFont="1" applyFill="1" applyBorder="1" applyAlignment="1">
      <alignment horizontal="justify" vertical="center" wrapText="1"/>
    </xf>
    <xf numFmtId="166" fontId="46" fillId="12" borderId="73" xfId="12" applyNumberFormat="1" applyFont="1" applyFill="1" applyBorder="1" applyAlignment="1">
      <alignment horizontal="justify" vertical="center" wrapText="1"/>
    </xf>
    <xf numFmtId="0" fontId="44" fillId="12" borderId="71" xfId="0" applyFont="1" applyFill="1" applyBorder="1" applyAlignment="1">
      <alignment horizontal="justify" vertical="center" wrapText="1"/>
    </xf>
    <xf numFmtId="166" fontId="46" fillId="12" borderId="74" xfId="12" applyNumberFormat="1" applyFont="1" applyFill="1" applyBorder="1" applyAlignment="1">
      <alignment horizontal="justify" vertical="center" wrapText="1"/>
    </xf>
    <xf numFmtId="166" fontId="0" fillId="0" borderId="0" xfId="0" applyNumberFormat="1"/>
    <xf numFmtId="0" fontId="48" fillId="12" borderId="1" xfId="0" applyFont="1" applyFill="1" applyBorder="1" applyAlignment="1">
      <alignment horizontal="justify" vertical="top"/>
    </xf>
    <xf numFmtId="0" fontId="49" fillId="12" borderId="63" xfId="0" applyFont="1" applyFill="1" applyBorder="1" applyAlignment="1">
      <alignment horizontal="center" vertical="top"/>
    </xf>
    <xf numFmtId="0" fontId="49" fillId="12" borderId="64" xfId="0" applyFont="1" applyFill="1" applyBorder="1" applyAlignment="1">
      <alignment horizontal="center" vertical="top"/>
    </xf>
    <xf numFmtId="0" fontId="36" fillId="0" borderId="0" xfId="0" applyFont="1" applyAlignment="1"/>
    <xf numFmtId="0" fontId="48" fillId="12" borderId="2" xfId="0" applyFont="1" applyFill="1" applyBorder="1" applyAlignment="1">
      <alignment horizontal="justify" vertical="top"/>
    </xf>
    <xf numFmtId="0" fontId="35" fillId="12" borderId="2" xfId="0" applyFont="1" applyFill="1" applyBorder="1" applyAlignment="1">
      <alignment horizontal="justify" vertical="top"/>
    </xf>
    <xf numFmtId="166" fontId="31" fillId="12" borderId="0" xfId="0" applyNumberFormat="1" applyFont="1" applyFill="1" applyBorder="1" applyAlignment="1">
      <alignment horizontal="center" vertical="top"/>
    </xf>
    <xf numFmtId="166" fontId="31" fillId="12" borderId="3" xfId="0" applyNumberFormat="1" applyFont="1" applyFill="1" applyBorder="1" applyAlignment="1">
      <alignment horizontal="center" vertical="top"/>
    </xf>
    <xf numFmtId="166" fontId="36" fillId="0" borderId="0" xfId="0" applyNumberFormat="1" applyFont="1" applyAlignment="1"/>
    <xf numFmtId="0" fontId="51" fillId="12" borderId="2" xfId="0" applyFont="1" applyFill="1" applyBorder="1" applyAlignment="1">
      <alignment horizontal="justify" vertical="top"/>
    </xf>
    <xf numFmtId="166" fontId="38" fillId="0" borderId="0" xfId="0" applyNumberFormat="1" applyFont="1" applyBorder="1" applyAlignment="1"/>
    <xf numFmtId="166" fontId="38" fillId="0" borderId="3" xfId="0" applyNumberFormat="1" applyFont="1" applyBorder="1" applyAlignment="1"/>
    <xf numFmtId="0" fontId="1" fillId="12" borderId="2" xfId="0" applyFont="1" applyFill="1" applyBorder="1" applyAlignment="1">
      <alignment horizontal="justify" vertical="top"/>
    </xf>
    <xf numFmtId="166" fontId="38" fillId="12" borderId="0" xfId="12" applyNumberFormat="1" applyFont="1" applyFill="1" applyBorder="1" applyAlignment="1">
      <alignment horizontal="center" vertical="top"/>
    </xf>
    <xf numFmtId="166" fontId="38" fillId="12" borderId="3" xfId="12" applyNumberFormat="1" applyFont="1" applyFill="1" applyBorder="1" applyAlignment="1">
      <alignment horizontal="center" vertical="top"/>
    </xf>
    <xf numFmtId="166" fontId="52" fillId="12" borderId="0" xfId="12" applyNumberFormat="1" applyFont="1" applyFill="1" applyBorder="1" applyAlignment="1">
      <alignment horizontal="center" vertical="top"/>
    </xf>
    <xf numFmtId="166" fontId="52" fillId="12" borderId="3" xfId="12" applyNumberFormat="1" applyFont="1" applyFill="1" applyBorder="1" applyAlignment="1">
      <alignment horizontal="center" vertical="top"/>
    </xf>
    <xf numFmtId="0" fontId="53" fillId="12" borderId="2" xfId="0" applyFont="1" applyFill="1" applyBorder="1" applyAlignment="1">
      <alignment horizontal="justify" vertical="top"/>
    </xf>
    <xf numFmtId="166" fontId="35" fillId="12" borderId="0" xfId="0" applyNumberFormat="1" applyFont="1" applyFill="1" applyBorder="1" applyAlignment="1">
      <alignment horizontal="center" vertical="top"/>
    </xf>
    <xf numFmtId="166" fontId="35" fillId="12" borderId="3" xfId="0" applyNumberFormat="1" applyFont="1" applyFill="1" applyBorder="1" applyAlignment="1">
      <alignment horizontal="center" vertical="top"/>
    </xf>
    <xf numFmtId="166" fontId="38" fillId="0" borderId="0" xfId="12" applyNumberFormat="1" applyFont="1" applyBorder="1" applyAlignment="1"/>
    <xf numFmtId="166" fontId="38" fillId="0" borderId="3" xfId="12" applyNumberFormat="1" applyFont="1" applyBorder="1" applyAlignment="1"/>
    <xf numFmtId="166" fontId="37" fillId="12" borderId="0" xfId="12" applyNumberFormat="1" applyFont="1" applyFill="1" applyBorder="1" applyAlignment="1">
      <alignment horizontal="center" vertical="top"/>
    </xf>
    <xf numFmtId="166" fontId="37" fillId="12" borderId="3" xfId="12" applyNumberFormat="1" applyFont="1" applyFill="1" applyBorder="1" applyAlignment="1">
      <alignment horizontal="center" vertical="top"/>
    </xf>
    <xf numFmtId="0" fontId="35" fillId="12" borderId="0" xfId="0" applyFont="1" applyFill="1" applyBorder="1" applyAlignment="1">
      <alignment horizontal="center" vertical="top"/>
    </xf>
    <xf numFmtId="0" fontId="35" fillId="12" borderId="3" xfId="0" applyFont="1" applyFill="1" applyBorder="1" applyAlignment="1">
      <alignment horizontal="center" vertical="top"/>
    </xf>
    <xf numFmtId="0" fontId="51" fillId="12" borderId="0" xfId="0" applyFont="1" applyFill="1" applyBorder="1" applyAlignment="1">
      <alignment horizontal="center" vertical="top"/>
    </xf>
    <xf numFmtId="0" fontId="51" fillId="12" borderId="3" xfId="0" applyFont="1" applyFill="1" applyBorder="1" applyAlignment="1">
      <alignment horizontal="center" vertical="top"/>
    </xf>
    <xf numFmtId="166" fontId="3" fillId="12" borderId="0" xfId="0" applyNumberFormat="1" applyFont="1" applyFill="1" applyBorder="1" applyAlignment="1">
      <alignment horizontal="center" vertical="top"/>
    </xf>
    <xf numFmtId="166" fontId="52" fillId="12" borderId="3" xfId="0" applyNumberFormat="1" applyFont="1" applyFill="1" applyBorder="1" applyAlignment="1">
      <alignment horizontal="center" vertical="top"/>
    </xf>
    <xf numFmtId="166" fontId="47" fillId="12" borderId="0" xfId="12" applyNumberFormat="1" applyFont="1" applyFill="1" applyBorder="1" applyAlignment="1">
      <alignment horizontal="center" vertical="top"/>
    </xf>
    <xf numFmtId="166" fontId="47" fillId="12" borderId="3" xfId="12" applyNumberFormat="1" applyFont="1" applyFill="1" applyBorder="1" applyAlignment="1">
      <alignment horizontal="center" vertical="top"/>
    </xf>
    <xf numFmtId="166" fontId="47" fillId="12" borderId="0" xfId="12" applyNumberFormat="1" applyFont="1" applyFill="1" applyBorder="1" applyAlignment="1">
      <alignment horizontal="justify" vertical="top"/>
    </xf>
    <xf numFmtId="0" fontId="51" fillId="12" borderId="4" xfId="0" applyFont="1" applyFill="1" applyBorder="1" applyAlignment="1">
      <alignment horizontal="justify" vertical="top"/>
    </xf>
    <xf numFmtId="166" fontId="52" fillId="12" borderId="70" xfId="12" applyNumberFormat="1" applyFont="1" applyFill="1" applyBorder="1" applyAlignment="1">
      <alignment horizontal="justify" vertical="top"/>
    </xf>
    <xf numFmtId="166" fontId="52" fillId="12" borderId="62" xfId="12" applyNumberFormat="1" applyFont="1" applyFill="1" applyBorder="1" applyAlignment="1">
      <alignment horizontal="justify" vertical="top"/>
    </xf>
    <xf numFmtId="0" fontId="0" fillId="0" borderId="0" xfId="0" applyAlignment="1"/>
    <xf numFmtId="0" fontId="37" fillId="0" borderId="0" xfId="0" applyFont="1" applyFill="1" applyBorder="1" applyAlignment="1">
      <alignment horizontal="center" vertical="top"/>
    </xf>
    <xf numFmtId="0" fontId="0" fillId="0" borderId="1" xfId="0" applyBorder="1"/>
    <xf numFmtId="0" fontId="0" fillId="0" borderId="63" xfId="0" applyBorder="1"/>
    <xf numFmtId="0" fontId="0" fillId="0" borderId="64" xfId="0" applyBorder="1"/>
    <xf numFmtId="0" fontId="27" fillId="0" borderId="2" xfId="0" applyFont="1" applyBorder="1"/>
    <xf numFmtId="0" fontId="0" fillId="0" borderId="0" xfId="0" applyBorder="1"/>
    <xf numFmtId="0" fontId="0" fillId="0" borderId="3" xfId="0" applyBorder="1"/>
    <xf numFmtId="0" fontId="0" fillId="0" borderId="2" xfId="0" applyBorder="1"/>
    <xf numFmtId="0" fontId="54" fillId="0" borderId="0" xfId="0" applyFont="1" applyBorder="1" applyAlignment="1">
      <alignment vertical="justify"/>
    </xf>
    <xf numFmtId="0" fontId="0" fillId="0" borderId="4" xfId="0" applyBorder="1"/>
    <xf numFmtId="0" fontId="54" fillId="0" borderId="70" xfId="0" applyFont="1" applyBorder="1" applyAlignment="1">
      <alignment vertical="justify"/>
    </xf>
    <xf numFmtId="0" fontId="0" fillId="0" borderId="62" xfId="0" applyBorder="1"/>
    <xf numFmtId="0" fontId="0" fillId="0" borderId="70" xfId="0" applyBorder="1"/>
    <xf numFmtId="0" fontId="8"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NumberFormat="1" applyFont="1" applyAlignment="1">
      <alignment horizontal="left" vertical="center" wrapText="1"/>
    </xf>
    <xf numFmtId="0" fontId="0" fillId="0" borderId="0" xfId="0" applyFont="1" applyAlignment="1">
      <alignment vertical="center"/>
    </xf>
    <xf numFmtId="0" fontId="29" fillId="0" borderId="0" xfId="0" applyFont="1" applyBorder="1" applyAlignment="1">
      <alignment horizontal="left" vertical="center"/>
    </xf>
    <xf numFmtId="0" fontId="0" fillId="0" borderId="0" xfId="0" applyFont="1" applyBorder="1" applyAlignment="1">
      <alignment horizontal="left" vertical="center"/>
    </xf>
    <xf numFmtId="0" fontId="35" fillId="0" borderId="75" xfId="0" applyFont="1" applyFill="1" applyBorder="1" applyAlignment="1">
      <alignment horizontal="center" vertical="center" wrapText="1"/>
    </xf>
    <xf numFmtId="0" fontId="36" fillId="0" borderId="0" xfId="0" applyFont="1" applyAlignment="1">
      <alignment vertical="center" wrapText="1"/>
    </xf>
    <xf numFmtId="0" fontId="48" fillId="12" borderId="2" xfId="0" applyFont="1" applyFill="1" applyBorder="1" applyAlignment="1">
      <alignment vertical="center"/>
    </xf>
    <xf numFmtId="0" fontId="48" fillId="12" borderId="3" xfId="0" applyFont="1" applyFill="1" applyBorder="1" applyAlignment="1">
      <alignment vertical="center"/>
    </xf>
    <xf numFmtId="0" fontId="55" fillId="12" borderId="76" xfId="0" applyFont="1" applyFill="1" applyBorder="1" applyAlignment="1">
      <alignment horizontal="justify" vertical="center"/>
    </xf>
    <xf numFmtId="0" fontId="55" fillId="12" borderId="0" xfId="0" applyFont="1" applyFill="1" applyBorder="1" applyAlignment="1">
      <alignment horizontal="justify" vertical="center"/>
    </xf>
    <xf numFmtId="0" fontId="36" fillId="0" borderId="0" xfId="0" applyFont="1" applyAlignment="1">
      <alignment vertical="center"/>
    </xf>
    <xf numFmtId="0" fontId="48" fillId="12" borderId="2" xfId="0" applyFont="1" applyFill="1" applyBorder="1" applyAlignment="1">
      <alignment horizontal="justify" vertical="center"/>
    </xf>
    <xf numFmtId="0" fontId="56" fillId="12" borderId="3" xfId="0" applyFont="1" applyFill="1" applyBorder="1" applyAlignment="1">
      <alignment horizontal="justify" vertical="center"/>
    </xf>
    <xf numFmtId="0" fontId="55" fillId="12" borderId="72" xfId="0" applyFont="1" applyFill="1" applyBorder="1" applyAlignment="1">
      <alignment horizontal="justify" vertical="center"/>
    </xf>
    <xf numFmtId="0" fontId="55" fillId="12" borderId="2" xfId="0" applyFont="1" applyFill="1" applyBorder="1" applyAlignment="1">
      <alignment horizontal="justify" vertical="center"/>
    </xf>
    <xf numFmtId="0" fontId="57" fillId="12" borderId="3" xfId="0" applyFont="1" applyFill="1" applyBorder="1" applyAlignment="1">
      <alignment horizontal="justify" vertical="center"/>
    </xf>
    <xf numFmtId="166" fontId="58" fillId="12" borderId="72" xfId="12" applyNumberFormat="1" applyFont="1" applyFill="1" applyBorder="1" applyAlignment="1">
      <alignment horizontal="justify" vertical="center"/>
    </xf>
    <xf numFmtId="166" fontId="58" fillId="12" borderId="0" xfId="12" applyNumberFormat="1" applyFont="1" applyFill="1" applyBorder="1" applyAlignment="1">
      <alignment horizontal="justify" vertical="center"/>
    </xf>
    <xf numFmtId="0" fontId="36" fillId="0" borderId="0" xfId="0" applyFont="1" applyAlignment="1">
      <alignment horizontal="center" vertical="center"/>
    </xf>
    <xf numFmtId="43" fontId="36" fillId="0" borderId="0" xfId="12" applyFont="1" applyAlignment="1">
      <alignment vertical="center"/>
    </xf>
    <xf numFmtId="0" fontId="36" fillId="0" borderId="72" xfId="0" applyFont="1" applyBorder="1" applyAlignment="1">
      <alignment vertical="center"/>
    </xf>
    <xf numFmtId="43" fontId="38" fillId="0" borderId="0" xfId="12" applyFont="1" applyAlignment="1">
      <alignment vertical="center"/>
    </xf>
    <xf numFmtId="166" fontId="58" fillId="0" borderId="0" xfId="12" applyNumberFormat="1" applyFont="1" applyFill="1" applyBorder="1" applyAlignment="1">
      <alignment horizontal="justify" vertical="center"/>
    </xf>
    <xf numFmtId="166" fontId="55" fillId="12" borderId="72" xfId="0" applyNumberFormat="1" applyFont="1" applyFill="1" applyBorder="1" applyAlignment="1">
      <alignment horizontal="justify" vertical="center"/>
    </xf>
    <xf numFmtId="166" fontId="55" fillId="12" borderId="0" xfId="0" applyNumberFormat="1" applyFont="1" applyFill="1" applyBorder="1" applyAlignment="1">
      <alignment horizontal="justify" vertical="center"/>
    </xf>
    <xf numFmtId="166" fontId="37" fillId="0" borderId="0" xfId="12" applyNumberFormat="1" applyFont="1" applyAlignment="1">
      <alignment vertical="center"/>
    </xf>
    <xf numFmtId="166" fontId="38" fillId="0" borderId="0" xfId="12" applyNumberFormat="1" applyFont="1" applyAlignment="1">
      <alignment vertical="center"/>
    </xf>
    <xf numFmtId="0" fontId="38" fillId="0" borderId="0" xfId="0" applyFont="1" applyAlignment="1">
      <alignment vertical="center"/>
    </xf>
    <xf numFmtId="0" fontId="55" fillId="12" borderId="4" xfId="0" applyFont="1" applyFill="1" applyBorder="1" applyAlignment="1">
      <alignment horizontal="justify" vertical="center"/>
    </xf>
    <xf numFmtId="0" fontId="57" fillId="12" borderId="62" xfId="0" applyFont="1" applyFill="1" applyBorder="1" applyAlignment="1">
      <alignment horizontal="justify" vertical="center"/>
    </xf>
    <xf numFmtId="166" fontId="58" fillId="12" borderId="71" xfId="12" applyNumberFormat="1" applyFont="1" applyFill="1" applyBorder="1" applyAlignment="1">
      <alignment horizontal="justify" vertical="center"/>
    </xf>
    <xf numFmtId="166" fontId="58" fillId="12" borderId="70" xfId="12" applyNumberFormat="1" applyFont="1" applyFill="1" applyBorder="1" applyAlignment="1">
      <alignment horizontal="justify" vertical="center"/>
    </xf>
    <xf numFmtId="166" fontId="55" fillId="0" borderId="0" xfId="0" applyNumberFormat="1" applyFont="1" applyFill="1" applyBorder="1" applyAlignment="1">
      <alignment horizontal="justify" vertical="center"/>
    </xf>
    <xf numFmtId="0" fontId="36" fillId="0" borderId="0" xfId="0" applyFont="1" applyFill="1" applyBorder="1" applyAlignment="1">
      <alignment vertical="center"/>
    </xf>
    <xf numFmtId="0" fontId="31" fillId="0" borderId="6"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75" xfId="0" applyFont="1" applyFill="1" applyBorder="1" applyAlignment="1">
      <alignment horizontal="center" vertical="center" wrapText="1"/>
    </xf>
    <xf numFmtId="0" fontId="36" fillId="0" borderId="0" xfId="0" applyFont="1" applyAlignment="1">
      <alignment horizontal="center"/>
    </xf>
    <xf numFmtId="0" fontId="31" fillId="0" borderId="76" xfId="0" applyFont="1" applyFill="1" applyBorder="1" applyAlignment="1">
      <alignment horizontal="center" vertical="top" wrapText="1"/>
    </xf>
    <xf numFmtId="0" fontId="31" fillId="0" borderId="76" xfId="0" applyFont="1" applyFill="1" applyBorder="1" applyAlignment="1">
      <alignment vertical="top" wrapText="1"/>
    </xf>
    <xf numFmtId="0" fontId="51" fillId="0" borderId="3" xfId="0" applyFont="1" applyBorder="1" applyAlignment="1">
      <alignment horizontal="justify" vertical="top" wrapText="1"/>
    </xf>
    <xf numFmtId="0" fontId="35" fillId="0" borderId="3" xfId="0" applyFont="1" applyBorder="1" applyAlignment="1">
      <alignment horizontal="justify" vertical="top" wrapText="1"/>
    </xf>
    <xf numFmtId="0" fontId="35" fillId="0" borderId="2" xfId="0" applyFont="1" applyBorder="1" applyAlignment="1">
      <alignment horizontal="justify" vertical="top" wrapText="1"/>
    </xf>
    <xf numFmtId="0" fontId="1" fillId="0" borderId="3" xfId="0" applyFont="1" applyBorder="1" applyAlignment="1">
      <alignment horizontal="justify" vertical="top" wrapText="1"/>
    </xf>
    <xf numFmtId="0" fontId="36" fillId="0" borderId="2" xfId="0" applyFont="1" applyBorder="1" applyAlignment="1">
      <alignment horizontal="justify" vertical="top" wrapText="1"/>
    </xf>
    <xf numFmtId="0" fontId="36" fillId="0" borderId="3" xfId="0" applyFont="1" applyBorder="1" applyAlignment="1">
      <alignment horizontal="justify" vertical="top" wrapText="1"/>
    </xf>
    <xf numFmtId="0" fontId="53" fillId="0" borderId="2" xfId="0" applyFont="1" applyBorder="1" applyAlignment="1">
      <alignment horizontal="justify" vertical="top" wrapText="1"/>
    </xf>
    <xf numFmtId="0" fontId="53" fillId="0" borderId="3" xfId="0" applyFont="1" applyBorder="1" applyAlignment="1">
      <alignment horizontal="justify" vertical="top" wrapText="1"/>
    </xf>
    <xf numFmtId="166" fontId="33" fillId="0" borderId="3" xfId="12" applyNumberFormat="1" applyFont="1" applyBorder="1" applyAlignment="1">
      <alignment horizontal="justify" vertical="top" wrapText="1"/>
    </xf>
    <xf numFmtId="166" fontId="35" fillId="0" borderId="3" xfId="12" applyNumberFormat="1" applyFont="1" applyBorder="1" applyAlignment="1">
      <alignment horizontal="justify" vertical="top" wrapText="1"/>
    </xf>
    <xf numFmtId="0" fontId="51" fillId="0" borderId="62" xfId="0" applyFont="1" applyBorder="1" applyAlignment="1">
      <alignment horizontal="justify" vertical="top" wrapText="1"/>
    </xf>
    <xf numFmtId="0" fontId="8" fillId="0" borderId="0" xfId="0" applyFont="1" applyFill="1" applyBorder="1" applyAlignment="1">
      <alignment horizontal="center" vertical="top"/>
    </xf>
    <xf numFmtId="165" fontId="9" fillId="0" borderId="0" xfId="0" applyNumberFormat="1" applyFont="1" applyBorder="1" applyAlignment="1">
      <alignment horizontal="justify" vertical="center" wrapText="1"/>
    </xf>
    <xf numFmtId="166" fontId="8" fillId="0" borderId="0" xfId="12" applyNumberFormat="1" applyFont="1" applyAlignment="1">
      <alignment vertical="center"/>
    </xf>
    <xf numFmtId="165" fontId="8" fillId="0" borderId="0" xfId="0" applyNumberFormat="1" applyFont="1" applyAlignment="1">
      <alignment vertical="center"/>
    </xf>
    <xf numFmtId="0" fontId="16" fillId="2" borderId="20" xfId="0" applyFont="1" applyFill="1" applyBorder="1" applyAlignment="1">
      <alignment horizontal="center" vertical="center"/>
    </xf>
    <xf numFmtId="0" fontId="16" fillId="0" borderId="13" xfId="0" applyFont="1" applyBorder="1" applyAlignment="1">
      <alignment horizontal="center" vertical="center"/>
    </xf>
    <xf numFmtId="0" fontId="16" fillId="0" borderId="19" xfId="0" applyFont="1" applyBorder="1" applyAlignment="1">
      <alignment horizontal="center" vertical="center"/>
    </xf>
    <xf numFmtId="166" fontId="28" fillId="0" borderId="0" xfId="12" applyNumberFormat="1" applyFont="1" applyAlignment="1">
      <alignment vertical="center"/>
    </xf>
    <xf numFmtId="166" fontId="9" fillId="0" borderId="0" xfId="12" applyNumberFormat="1" applyFont="1" applyFill="1" applyAlignment="1">
      <alignment vertical="center"/>
    </xf>
    <xf numFmtId="3" fontId="8" fillId="0" borderId="20" xfId="0" applyNumberFormat="1" applyFont="1" applyFill="1" applyBorder="1" applyAlignment="1">
      <alignment horizontal="right" vertical="center" wrapText="1"/>
    </xf>
    <xf numFmtId="9" fontId="8" fillId="0" borderId="10" xfId="6" applyFont="1" applyFill="1" applyBorder="1" applyAlignment="1">
      <alignment horizontal="center" vertical="center" wrapText="1"/>
    </xf>
    <xf numFmtId="0" fontId="10" fillId="0" borderId="0" xfId="0" applyFont="1" applyBorder="1" applyAlignment="1">
      <alignment horizontal="right" vertical="center"/>
    </xf>
    <xf numFmtId="165" fontId="10" fillId="0" borderId="0" xfId="0" applyNumberFormat="1" applyFont="1" applyBorder="1" applyAlignment="1">
      <alignment horizontal="right" vertical="center" wrapText="1"/>
    </xf>
    <xf numFmtId="43" fontId="10" fillId="0" borderId="0" xfId="12" applyFont="1" applyBorder="1" applyAlignment="1">
      <alignment horizontal="right" vertical="center" wrapText="1"/>
    </xf>
    <xf numFmtId="9" fontId="10" fillId="0" borderId="0" xfId="6" applyFont="1" applyBorder="1" applyAlignment="1">
      <alignment horizontal="center" vertical="center"/>
    </xf>
    <xf numFmtId="0" fontId="10" fillId="0" borderId="0" xfId="0" applyFont="1" applyBorder="1" applyAlignment="1">
      <alignment vertical="center"/>
    </xf>
    <xf numFmtId="0" fontId="9" fillId="0" borderId="0" xfId="0" applyFont="1" applyBorder="1" applyAlignment="1">
      <alignment vertical="center"/>
    </xf>
    <xf numFmtId="165" fontId="9" fillId="0" borderId="0" xfId="0" applyNumberFormat="1" applyFont="1" applyBorder="1" applyAlignment="1">
      <alignment vertical="center"/>
    </xf>
    <xf numFmtId="165" fontId="10" fillId="0" borderId="0" xfId="0" applyNumberFormat="1" applyFont="1" applyBorder="1" applyAlignment="1">
      <alignment vertical="center"/>
    </xf>
    <xf numFmtId="0" fontId="16" fillId="2" borderId="58" xfId="0" applyFont="1" applyFill="1" applyBorder="1" applyAlignment="1">
      <alignment horizontal="center" vertical="center"/>
    </xf>
    <xf numFmtId="0" fontId="27" fillId="0" borderId="0" xfId="0" applyFont="1" applyAlignment="1">
      <alignment horizontal="right" vertical="center"/>
    </xf>
    <xf numFmtId="0" fontId="60" fillId="2" borderId="17" xfId="0" applyFont="1" applyFill="1" applyBorder="1" applyAlignment="1">
      <alignment horizontal="center" vertical="center"/>
    </xf>
    <xf numFmtId="0" fontId="16" fillId="0" borderId="17" xfId="0" applyFont="1" applyBorder="1" applyAlignment="1">
      <alignment horizontal="center" vertical="center"/>
    </xf>
    <xf numFmtId="0" fontId="16" fillId="0" borderId="9" xfId="0" applyFont="1" applyFill="1" applyBorder="1" applyAlignment="1">
      <alignment horizontal="center" vertical="center"/>
    </xf>
    <xf numFmtId="0" fontId="16" fillId="0" borderId="19" xfId="0" applyFont="1" applyBorder="1" applyAlignment="1">
      <alignment horizontal="right" vertical="center"/>
    </xf>
    <xf numFmtId="166" fontId="16" fillId="0" borderId="9" xfId="12" applyNumberFormat="1" applyFont="1" applyBorder="1" applyAlignment="1">
      <alignment horizontal="right" vertical="center"/>
    </xf>
    <xf numFmtId="0" fontId="31" fillId="2" borderId="1" xfId="0" applyFont="1" applyFill="1" applyBorder="1" applyAlignment="1">
      <alignment horizontal="center"/>
    </xf>
    <xf numFmtId="0" fontId="31" fillId="2" borderId="63" xfId="0" applyFont="1" applyFill="1" applyBorder="1" applyAlignment="1">
      <alignment horizontal="center"/>
    </xf>
    <xf numFmtId="0" fontId="31" fillId="2" borderId="64" xfId="0" applyFont="1" applyFill="1" applyBorder="1" applyAlignment="1">
      <alignment horizontal="center"/>
    </xf>
    <xf numFmtId="0" fontId="31" fillId="2" borderId="2" xfId="0" applyFont="1" applyFill="1" applyBorder="1" applyAlignment="1">
      <alignment horizontal="center"/>
    </xf>
    <xf numFmtId="0" fontId="31" fillId="2" borderId="0" xfId="0" applyFont="1" applyFill="1" applyBorder="1" applyAlignment="1">
      <alignment horizontal="center"/>
    </xf>
    <xf numFmtId="0" fontId="31" fillId="2" borderId="3" xfId="0" applyFont="1" applyFill="1" applyBorder="1" applyAlignment="1">
      <alignment horizontal="center"/>
    </xf>
    <xf numFmtId="0" fontId="31" fillId="2" borderId="61" xfId="0" applyFont="1" applyFill="1" applyBorder="1" applyAlignment="1">
      <alignment horizontal="center"/>
    </xf>
    <xf numFmtId="0" fontId="31" fillId="2" borderId="43" xfId="0" applyFont="1" applyFill="1" applyBorder="1" applyAlignment="1">
      <alignment horizontal="center"/>
    </xf>
    <xf numFmtId="0" fontId="31" fillId="2" borderId="65" xfId="0" applyFont="1" applyFill="1" applyBorder="1" applyAlignment="1">
      <alignment horizontal="center"/>
    </xf>
    <xf numFmtId="0" fontId="41" fillId="12" borderId="2" xfId="0" applyFont="1" applyFill="1" applyBorder="1" applyAlignment="1">
      <alignment horizontal="left" vertical="top" wrapText="1"/>
    </xf>
    <xf numFmtId="0" fontId="41" fillId="12" borderId="0" xfId="0" applyFont="1" applyFill="1" applyBorder="1" applyAlignment="1">
      <alignment horizontal="left" vertical="top" wrapText="1"/>
    </xf>
    <xf numFmtId="0" fontId="34" fillId="12" borderId="2" xfId="0" applyFont="1" applyFill="1" applyBorder="1" applyAlignment="1">
      <alignment horizontal="center" vertical="top"/>
    </xf>
    <xf numFmtId="0" fontId="34" fillId="12" borderId="0" xfId="0" applyFont="1" applyFill="1" applyBorder="1" applyAlignment="1">
      <alignment horizontal="center" vertical="top"/>
    </xf>
    <xf numFmtId="0" fontId="41" fillId="12" borderId="2" xfId="0" applyFont="1" applyFill="1" applyBorder="1" applyAlignment="1">
      <alignment horizontal="left" vertical="top"/>
    </xf>
    <xf numFmtId="0" fontId="41" fillId="12" borderId="0" xfId="0" applyFont="1" applyFill="1" applyBorder="1" applyAlignment="1">
      <alignment horizontal="left" vertical="top"/>
    </xf>
    <xf numFmtId="0" fontId="41" fillId="12" borderId="4" xfId="0" applyFont="1" applyFill="1" applyBorder="1" applyAlignment="1">
      <alignment horizontal="left" vertical="top" wrapText="1"/>
    </xf>
    <xf numFmtId="0" fontId="41" fillId="12" borderId="70" xfId="0" applyFont="1" applyFill="1" applyBorder="1" applyAlignment="1">
      <alignment horizontal="left" vertical="top" wrapText="1"/>
    </xf>
    <xf numFmtId="0" fontId="35" fillId="0" borderId="0" xfId="0" applyFont="1" applyFill="1" applyBorder="1" applyAlignment="1">
      <alignment horizontal="center"/>
    </xf>
    <xf numFmtId="0" fontId="35" fillId="0" borderId="0" xfId="0" applyFont="1" applyFill="1" applyBorder="1" applyAlignment="1">
      <alignment horizontal="center" vertical="top"/>
    </xf>
    <xf numFmtId="0" fontId="37" fillId="0" borderId="0" xfId="0" applyFont="1" applyFill="1" applyBorder="1" applyAlignment="1">
      <alignment horizontal="center" vertical="top"/>
    </xf>
    <xf numFmtId="0" fontId="35" fillId="0" borderId="1" xfId="0" applyFont="1" applyFill="1" applyBorder="1" applyAlignment="1">
      <alignment horizontal="center"/>
    </xf>
    <xf numFmtId="0" fontId="35" fillId="0" borderId="63" xfId="0" applyFont="1" applyFill="1" applyBorder="1" applyAlignment="1">
      <alignment horizontal="center"/>
    </xf>
    <xf numFmtId="0" fontId="35" fillId="0" borderId="64" xfId="0" applyFont="1" applyFill="1" applyBorder="1" applyAlignment="1">
      <alignment horizontal="center"/>
    </xf>
    <xf numFmtId="0" fontId="35" fillId="0" borderId="2" xfId="0" applyFont="1" applyFill="1" applyBorder="1" applyAlignment="1">
      <alignment horizontal="center" vertical="top"/>
    </xf>
    <xf numFmtId="0" fontId="35" fillId="0" borderId="3" xfId="0" applyFont="1" applyFill="1" applyBorder="1" applyAlignment="1">
      <alignment horizontal="center" vertical="top"/>
    </xf>
    <xf numFmtId="0" fontId="37" fillId="0" borderId="4" xfId="0" applyFont="1" applyFill="1" applyBorder="1" applyAlignment="1">
      <alignment horizontal="center" vertical="top"/>
    </xf>
    <xf numFmtId="0" fontId="37" fillId="0" borderId="70" xfId="0" applyFont="1" applyFill="1" applyBorder="1" applyAlignment="1">
      <alignment horizontal="center" vertical="top"/>
    </xf>
    <xf numFmtId="0" fontId="37" fillId="0" borderId="62" xfId="0" applyFont="1" applyFill="1" applyBorder="1" applyAlignment="1">
      <alignment horizontal="center" vertical="top"/>
    </xf>
    <xf numFmtId="0" fontId="3" fillId="12" borderId="0" xfId="0" applyFont="1" applyFill="1" applyBorder="1" applyAlignment="1">
      <alignment horizontal="center" vertical="top"/>
    </xf>
    <xf numFmtId="0" fontId="3" fillId="12" borderId="3" xfId="0" applyFont="1" applyFill="1" applyBorder="1" applyAlignment="1">
      <alignment horizontal="center" vertical="top"/>
    </xf>
    <xf numFmtId="0" fontId="35" fillId="0" borderId="75" xfId="0" applyFont="1" applyFill="1" applyBorder="1" applyAlignment="1">
      <alignment horizontal="center" vertical="center"/>
    </xf>
    <xf numFmtId="0" fontId="35" fillId="0" borderId="0" xfId="0" applyFont="1" applyFill="1" applyBorder="1" applyAlignment="1">
      <alignment horizontal="center" vertical="center"/>
    </xf>
    <xf numFmtId="0" fontId="37" fillId="0" borderId="70" xfId="0" applyFont="1" applyFill="1" applyBorder="1" applyAlignment="1">
      <alignment horizontal="center" vertical="center"/>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5" fillId="0" borderId="2" xfId="0" applyFont="1" applyBorder="1" applyAlignment="1">
      <alignment horizontal="justify" vertical="top" wrapText="1"/>
    </xf>
    <xf numFmtId="0" fontId="35" fillId="0" borderId="3" xfId="0" applyFont="1" applyBorder="1" applyAlignment="1">
      <alignment horizontal="justify" vertical="top" wrapText="1"/>
    </xf>
    <xf numFmtId="0" fontId="51" fillId="0" borderId="4" xfId="0" applyFont="1" applyBorder="1" applyAlignment="1">
      <alignment horizontal="justify" vertical="top" wrapText="1"/>
    </xf>
    <xf numFmtId="0" fontId="51" fillId="0" borderId="62" xfId="0" applyFont="1" applyBorder="1" applyAlignment="1">
      <alignment horizontal="justify" vertical="top" wrapText="1"/>
    </xf>
    <xf numFmtId="0" fontId="59" fillId="0" borderId="1" xfId="0" applyFont="1" applyFill="1" applyBorder="1" applyAlignment="1">
      <alignment horizontal="center" vertical="center" wrapText="1"/>
    </xf>
    <xf numFmtId="0" fontId="59" fillId="0" borderId="64" xfId="0" applyFont="1" applyFill="1" applyBorder="1" applyAlignment="1">
      <alignment horizontal="center" vertical="center" wrapText="1"/>
    </xf>
    <xf numFmtId="0" fontId="51" fillId="0" borderId="2" xfId="0" applyFont="1" applyBorder="1" applyAlignment="1">
      <alignment horizontal="justify" vertical="top" wrapText="1"/>
    </xf>
    <xf numFmtId="0" fontId="51" fillId="0" borderId="3" xfId="0" applyFont="1" applyBorder="1" applyAlignment="1">
      <alignment horizontal="justify" vertical="top" wrapText="1"/>
    </xf>
    <xf numFmtId="0" fontId="35" fillId="0" borderId="2" xfId="0" applyFont="1" applyBorder="1" applyAlignment="1">
      <alignment horizontal="left" vertical="top" wrapText="1" indent="5"/>
    </xf>
    <xf numFmtId="0" fontId="35" fillId="0" borderId="3" xfId="0" applyFont="1" applyBorder="1" applyAlignment="1">
      <alignment horizontal="left" vertical="top" wrapText="1" indent="5"/>
    </xf>
    <xf numFmtId="0" fontId="8" fillId="0" borderId="20" xfId="0" applyFont="1" applyBorder="1" applyAlignment="1">
      <alignment horizontal="right" vertical="center" wrapText="1"/>
    </xf>
    <xf numFmtId="0" fontId="8" fillId="0" borderId="19" xfId="0" applyFont="1" applyBorder="1" applyAlignment="1">
      <alignment horizontal="righ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59" xfId="0" applyFont="1" applyFill="1" applyBorder="1" applyAlignment="1">
      <alignment horizontal="center" vertical="center"/>
    </xf>
    <xf numFmtId="0" fontId="8" fillId="0" borderId="43" xfId="0" applyFont="1" applyFill="1" applyBorder="1" applyAlignment="1">
      <alignment horizontal="center" vertical="center"/>
    </xf>
    <xf numFmtId="0" fontId="9" fillId="0" borderId="58" xfId="0" applyFont="1" applyBorder="1" applyAlignment="1">
      <alignment horizontal="left" vertical="center" wrapText="1"/>
    </xf>
    <xf numFmtId="0" fontId="9" fillId="0" borderId="0" xfId="0" applyFont="1" applyBorder="1" applyAlignment="1">
      <alignment horizontal="left" vertical="center" wrapText="1"/>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0" xfId="0" applyFont="1" applyFill="1" applyBorder="1" applyAlignment="1">
      <alignment horizontal="left" vertical="center"/>
    </xf>
    <xf numFmtId="0" fontId="8" fillId="0" borderId="17" xfId="0" applyFont="1" applyFill="1" applyBorder="1" applyAlignment="1">
      <alignment horizontal="left" vertical="center"/>
    </xf>
    <xf numFmtId="0" fontId="9" fillId="0" borderId="19" xfId="0" applyFont="1" applyBorder="1"/>
    <xf numFmtId="49" fontId="8" fillId="0" borderId="20" xfId="0" applyNumberFormat="1"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0" xfId="0" applyFont="1" applyAlignment="1">
      <alignment horizontal="center" vertical="center"/>
    </xf>
    <xf numFmtId="0" fontId="16" fillId="0" borderId="0" xfId="0" applyFont="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0" borderId="15" xfId="0" applyFont="1" applyBorder="1" applyAlignment="1">
      <alignment horizontal="center" vertical="center"/>
    </xf>
    <xf numFmtId="0" fontId="16" fillId="0" borderId="12" xfId="0" applyFont="1"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2" borderId="61"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60"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19" xfId="0" applyFont="1" applyFill="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2" borderId="58"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21" fillId="5" borderId="0" xfId="0" applyFont="1" applyFill="1" applyBorder="1" applyAlignment="1">
      <alignment horizontal="center" vertical="center" wrapText="1"/>
    </xf>
    <xf numFmtId="0" fontId="21" fillId="5" borderId="0"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25"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30" xfId="0" applyFont="1" applyFill="1" applyBorder="1" applyAlignment="1">
      <alignment horizontal="center" vertical="center"/>
    </xf>
    <xf numFmtId="0" fontId="16" fillId="5" borderId="29" xfId="0" applyFont="1" applyFill="1" applyBorder="1" applyAlignment="1">
      <alignment horizontal="center" vertical="center"/>
    </xf>
    <xf numFmtId="0" fontId="16" fillId="5" borderId="31" xfId="0" applyFont="1" applyFill="1" applyBorder="1" applyAlignment="1">
      <alignment horizontal="center" vertical="center"/>
    </xf>
    <xf numFmtId="0" fontId="16" fillId="5" borderId="32" xfId="0" applyFont="1" applyFill="1" applyBorder="1" applyAlignment="1">
      <alignment horizontal="center" vertical="center"/>
    </xf>
    <xf numFmtId="0" fontId="16" fillId="5" borderId="33"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5" borderId="25" xfId="0" applyFont="1" applyFill="1" applyBorder="1" applyAlignment="1">
      <alignment horizontal="center" vertical="center"/>
    </xf>
    <xf numFmtId="0" fontId="16" fillId="5" borderId="26" xfId="0" applyFont="1" applyFill="1" applyBorder="1" applyAlignment="1">
      <alignment horizontal="center" vertical="center"/>
    </xf>
    <xf numFmtId="0" fontId="16" fillId="5" borderId="27" xfId="0" applyFont="1" applyFill="1" applyBorder="1" applyAlignment="1">
      <alignment horizontal="center" vertical="center"/>
    </xf>
    <xf numFmtId="0" fontId="16" fillId="5" borderId="26"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20" xfId="0" applyFont="1" applyFill="1" applyBorder="1" applyAlignment="1">
      <alignment horizontal="right" vertical="center"/>
    </xf>
    <xf numFmtId="0" fontId="16" fillId="0" borderId="17" xfId="0" applyFont="1" applyFill="1" applyBorder="1" applyAlignment="1">
      <alignment horizontal="right" vertical="center"/>
    </xf>
    <xf numFmtId="0" fontId="16" fillId="0" borderId="19" xfId="0" applyFont="1" applyFill="1" applyBorder="1" applyAlignment="1">
      <alignment horizontal="right" vertical="center"/>
    </xf>
    <xf numFmtId="0" fontId="9" fillId="0" borderId="0"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8" fillId="0" borderId="0" xfId="0" applyFont="1" applyFill="1" applyAlignment="1">
      <alignment horizontal="center" vertical="center" wrapText="1"/>
    </xf>
    <xf numFmtId="0" fontId="16" fillId="0" borderId="0" xfId="0" applyFont="1" applyFill="1" applyAlignment="1">
      <alignment horizontal="center"/>
    </xf>
    <xf numFmtId="0" fontId="8" fillId="0" borderId="0" xfId="0" applyFont="1" applyFill="1" applyBorder="1" applyAlignment="1">
      <alignment horizontal="center" vertical="top"/>
    </xf>
    <xf numFmtId="0" fontId="16" fillId="2" borderId="46"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0" borderId="0" xfId="0" applyFont="1" applyAlignment="1">
      <alignment horizontal="justify" vertical="center"/>
    </xf>
    <xf numFmtId="0" fontId="24" fillId="2" borderId="4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9" fillId="0" borderId="49" xfId="0" applyFont="1" applyBorder="1" applyAlignment="1">
      <alignment horizontal="center" vertical="center" wrapText="1"/>
    </xf>
    <xf numFmtId="0" fontId="24" fillId="0" borderId="49" xfId="0" applyFont="1" applyFill="1" applyBorder="1" applyAlignment="1">
      <alignment horizontal="center" vertical="center" wrapText="1"/>
    </xf>
    <xf numFmtId="0" fontId="11" fillId="0" borderId="46"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9" fillId="0" borderId="46" xfId="0" applyFont="1" applyBorder="1" applyAlignment="1">
      <alignment horizontal="left" vertical="center" wrapText="1"/>
    </xf>
    <xf numFmtId="0" fontId="9" fillId="0" borderId="48" xfId="0" applyFont="1" applyBorder="1" applyAlignment="1">
      <alignment horizontal="left" vertical="center" wrapText="1"/>
    </xf>
    <xf numFmtId="0" fontId="9" fillId="0" borderId="53" xfId="0" applyFont="1" applyBorder="1" applyAlignment="1">
      <alignment horizontal="center" vertical="center"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6" fillId="2" borderId="46" xfId="0" applyFont="1" applyFill="1" applyBorder="1" applyAlignment="1">
      <alignment horizontal="left" vertical="center" wrapText="1"/>
    </xf>
    <xf numFmtId="0" fontId="16" fillId="2" borderId="47" xfId="0" applyFont="1" applyFill="1" applyBorder="1" applyAlignment="1">
      <alignment horizontal="left" vertical="center" wrapText="1"/>
    </xf>
    <xf numFmtId="0" fontId="16" fillId="2" borderId="48"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center" vertical="center" wrapText="1"/>
    </xf>
    <xf numFmtId="0" fontId="9" fillId="0" borderId="48" xfId="0" applyFont="1" applyBorder="1" applyAlignment="1">
      <alignment horizontal="center" vertical="center" wrapText="1"/>
    </xf>
    <xf numFmtId="0" fontId="11" fillId="0" borderId="45" xfId="0" applyFont="1" applyFill="1" applyBorder="1" applyAlignment="1">
      <alignment horizontal="right" vertical="center" wrapText="1"/>
    </xf>
    <xf numFmtId="0" fontId="11" fillId="0" borderId="52" xfId="0" applyFont="1" applyFill="1" applyBorder="1" applyAlignment="1">
      <alignment horizontal="right" vertical="center" wrapText="1"/>
    </xf>
    <xf numFmtId="0" fontId="16" fillId="2" borderId="45"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24" fillId="2" borderId="46" xfId="0" applyFont="1" applyFill="1" applyBorder="1" applyAlignment="1">
      <alignment horizontal="left" vertical="center" wrapText="1"/>
    </xf>
    <xf numFmtId="0" fontId="24" fillId="2" borderId="48" xfId="0" applyFont="1" applyFill="1" applyBorder="1" applyAlignment="1">
      <alignment horizontal="left" vertical="center" wrapText="1"/>
    </xf>
    <xf numFmtId="0" fontId="24" fillId="2" borderId="46" xfId="0" applyFont="1" applyFill="1" applyBorder="1" applyAlignment="1">
      <alignment horizontal="justify" vertical="center" wrapText="1"/>
    </xf>
    <xf numFmtId="0" fontId="24" fillId="2" borderId="47" xfId="0" applyFont="1" applyFill="1" applyBorder="1" applyAlignment="1">
      <alignment horizontal="justify" vertical="center" wrapText="1"/>
    </xf>
    <xf numFmtId="0" fontId="24" fillId="2" borderId="48" xfId="0" applyFont="1" applyFill="1" applyBorder="1" applyAlignment="1">
      <alignment horizontal="justify" vertical="center" wrapText="1"/>
    </xf>
    <xf numFmtId="0" fontId="16" fillId="2" borderId="46" xfId="0" applyFont="1" applyFill="1" applyBorder="1" applyAlignment="1">
      <alignment horizontal="right" vertical="center" wrapText="1"/>
    </xf>
    <xf numFmtId="0" fontId="16" fillId="2" borderId="47" xfId="0" applyFont="1" applyFill="1" applyBorder="1" applyAlignment="1">
      <alignment horizontal="right" vertical="center" wrapText="1"/>
    </xf>
    <xf numFmtId="0" fontId="16" fillId="2" borderId="48" xfId="0" applyFont="1" applyFill="1" applyBorder="1" applyAlignment="1">
      <alignment horizontal="right" vertical="center" wrapText="1"/>
    </xf>
    <xf numFmtId="0" fontId="24" fillId="0" borderId="0" xfId="0" applyFont="1" applyFill="1" applyBorder="1" applyAlignment="1">
      <alignment horizontal="justify" vertical="center" wrapText="1"/>
    </xf>
    <xf numFmtId="0" fontId="23" fillId="7" borderId="54" xfId="0" applyFont="1" applyFill="1" applyBorder="1" applyAlignment="1">
      <alignment horizontal="center" vertical="center" wrapText="1"/>
    </xf>
    <xf numFmtId="0" fontId="23" fillId="7" borderId="55" xfId="0" applyFont="1" applyFill="1" applyBorder="1" applyAlignment="1">
      <alignment horizontal="center" vertical="center" wrapText="1"/>
    </xf>
    <xf numFmtId="0" fontId="23" fillId="7" borderId="56" xfId="0" applyFont="1" applyFill="1" applyBorder="1" applyAlignment="1">
      <alignment horizontal="center" vertical="center" wrapText="1"/>
    </xf>
    <xf numFmtId="0" fontId="23" fillId="7" borderId="57"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16" fillId="0" borderId="0" xfId="0" applyFont="1" applyAlignment="1">
      <alignment horizontal="left" vertical="center" wrapText="1"/>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6" fillId="0" borderId="44" xfId="0" applyFont="1" applyFill="1" applyBorder="1" applyAlignment="1">
      <alignment horizontal="center" vertical="center"/>
    </xf>
    <xf numFmtId="0" fontId="23" fillId="7" borderId="44" xfId="0" applyFont="1" applyFill="1" applyBorder="1" applyAlignment="1">
      <alignment horizontal="center" vertical="center" wrapText="1"/>
    </xf>
    <xf numFmtId="0" fontId="23" fillId="7" borderId="46" xfId="0" applyFont="1" applyFill="1" applyBorder="1" applyAlignment="1">
      <alignment horizontal="center" vertical="center" wrapText="1"/>
    </xf>
    <xf numFmtId="0" fontId="23" fillId="7" borderId="47" xfId="0" applyFont="1" applyFill="1" applyBorder="1" applyAlignment="1">
      <alignment horizontal="center" vertical="center" wrapText="1"/>
    </xf>
    <xf numFmtId="0" fontId="11" fillId="0" borderId="0" xfId="0" applyFont="1" applyAlignment="1">
      <alignment horizontal="center" vertical="center"/>
    </xf>
    <xf numFmtId="0" fontId="26" fillId="0" borderId="45"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23" fillId="7" borderId="48" xfId="0" applyFont="1" applyFill="1" applyBorder="1" applyAlignment="1">
      <alignment horizontal="center" vertical="center" wrapText="1"/>
    </xf>
    <xf numFmtId="0" fontId="16" fillId="0" borderId="20" xfId="0" applyFont="1" applyBorder="1" applyAlignment="1">
      <alignment horizontal="center" vertical="center"/>
    </xf>
    <xf numFmtId="0" fontId="16" fillId="0" borderId="19" xfId="0" applyFont="1" applyBorder="1" applyAlignment="1">
      <alignment horizontal="center" vertical="center"/>
    </xf>
    <xf numFmtId="0" fontId="16" fillId="2" borderId="10" xfId="0" applyFont="1" applyFill="1" applyBorder="1" applyAlignment="1">
      <alignment horizontal="center" vertical="center"/>
    </xf>
    <xf numFmtId="0" fontId="27" fillId="0" borderId="0" xfId="0" applyFont="1" applyAlignment="1">
      <alignment horizontal="center" vertical="center"/>
    </xf>
    <xf numFmtId="0" fontId="21" fillId="0" borderId="0" xfId="0" applyFont="1" applyAlignment="1">
      <alignment horizontal="center" vertical="center"/>
    </xf>
    <xf numFmtId="0" fontId="16" fillId="0" borderId="15"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60"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19" xfId="0" applyFont="1" applyFill="1" applyBorder="1" applyAlignment="1">
      <alignment horizontal="center" vertical="center"/>
    </xf>
    <xf numFmtId="3" fontId="16" fillId="0" borderId="9" xfId="0" applyNumberFormat="1" applyFont="1" applyBorder="1" applyAlignment="1">
      <alignment horizontal="right" vertical="center"/>
    </xf>
    <xf numFmtId="3" fontId="11" fillId="0" borderId="9" xfId="0" applyNumberFormat="1" applyFont="1" applyBorder="1" applyAlignment="1">
      <alignment horizontal="right" vertical="center"/>
    </xf>
    <xf numFmtId="3" fontId="16" fillId="0" borderId="13" xfId="0" applyNumberFormat="1" applyFont="1" applyBorder="1" applyAlignment="1">
      <alignment horizontal="right" vertical="center"/>
    </xf>
    <xf numFmtId="3" fontId="11" fillId="0" borderId="14" xfId="0" applyNumberFormat="1" applyFont="1" applyBorder="1" applyAlignment="1">
      <alignment horizontal="right" vertical="center"/>
    </xf>
  </cellXfs>
  <cellStyles count="13">
    <cellStyle name="20% - Accent6" xfId="9"/>
    <cellStyle name="Euro" xfId="2"/>
    <cellStyle name="Euro 2" xfId="3"/>
    <cellStyle name="Euro 3" xfId="4"/>
    <cellStyle name="Hipervínculo" xfId="11" builtinId="8"/>
    <cellStyle name="Millares" xfId="12" builtinId="3"/>
    <cellStyle name="Millares 3" xfId="8"/>
    <cellStyle name="Normal" xfId="0" builtinId="0"/>
    <cellStyle name="Normal 2" xfId="1"/>
    <cellStyle name="Normal 3" xfId="7"/>
    <cellStyle name="Normal 4 8" xfId="10"/>
    <cellStyle name="Porcentual" xfId="6" builtinId="5"/>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581025</xdr:colOff>
      <xdr:row>26</xdr:row>
      <xdr:rowOff>66675</xdr:rowOff>
    </xdr:from>
    <xdr:ext cx="184731" cy="264560"/>
    <xdr:sp macro="" textlink="">
      <xdr:nvSpPr>
        <xdr:cNvPr id="2" name="1 CuadroTexto"/>
        <xdr:cNvSpPr txBox="1"/>
      </xdr:nvSpPr>
      <xdr:spPr>
        <a:xfrm>
          <a:off x="657225" y="52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0</xdr:colOff>
      <xdr:row>5</xdr:row>
      <xdr:rowOff>142875</xdr:rowOff>
    </xdr:from>
    <xdr:ext cx="184731" cy="264560"/>
    <xdr:sp macro="" textlink="">
      <xdr:nvSpPr>
        <xdr:cNvPr id="2" name="1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0</xdr:colOff>
      <xdr:row>5</xdr:row>
      <xdr:rowOff>142875</xdr:rowOff>
    </xdr:from>
    <xdr:ext cx="184731" cy="264560"/>
    <xdr:sp macro="" textlink="">
      <xdr:nvSpPr>
        <xdr:cNvPr id="2" name="1 CuadroTexto"/>
        <xdr:cNvSpPr txBox="1"/>
      </xdr:nvSpPr>
      <xdr:spPr>
        <a:xfrm>
          <a:off x="321945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142875</xdr:rowOff>
    </xdr:from>
    <xdr:ext cx="184731" cy="264560"/>
    <xdr:sp macro="" textlink="">
      <xdr:nvSpPr>
        <xdr:cNvPr id="5" name="4 CuadroTexto"/>
        <xdr:cNvSpPr txBox="1"/>
      </xdr:nvSpPr>
      <xdr:spPr>
        <a:xfrm>
          <a:off x="340042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5</xdr:row>
      <xdr:rowOff>142875</xdr:rowOff>
    </xdr:from>
    <xdr:ext cx="184731" cy="264560"/>
    <xdr:sp macro="" textlink="">
      <xdr:nvSpPr>
        <xdr:cNvPr id="2" name="1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xdr:row>
      <xdr:rowOff>0</xdr:rowOff>
    </xdr:from>
    <xdr:ext cx="184731" cy="264560"/>
    <xdr:sp macro="" textlink="">
      <xdr:nvSpPr>
        <xdr:cNvPr id="5" name="4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xdr:row>
      <xdr:rowOff>0</xdr:rowOff>
    </xdr:from>
    <xdr:ext cx="184731" cy="264560"/>
    <xdr:sp macro="" textlink="">
      <xdr:nvSpPr>
        <xdr:cNvPr id="8" name="7 CuadroTexto"/>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13</xdr:row>
      <xdr:rowOff>0</xdr:rowOff>
    </xdr:from>
    <xdr:ext cx="184731" cy="254557"/>
    <xdr:sp macro="" textlink="">
      <xdr:nvSpPr>
        <xdr:cNvPr id="10" name="9 CuadroTexto"/>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0</xdr:colOff>
      <xdr:row>5</xdr:row>
      <xdr:rowOff>142875</xdr:rowOff>
    </xdr:from>
    <xdr:ext cx="184731" cy="264560"/>
    <xdr:sp macro="" textlink="">
      <xdr:nvSpPr>
        <xdr:cNvPr id="2" name="1 CuadroTexto"/>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66</xdr:row>
      <xdr:rowOff>142875</xdr:rowOff>
    </xdr:from>
    <xdr:ext cx="184731" cy="264560"/>
    <xdr:sp macro="" textlink="">
      <xdr:nvSpPr>
        <xdr:cNvPr id="3" name="2 CuadroTexto"/>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81</xdr:row>
      <xdr:rowOff>142875</xdr:rowOff>
    </xdr:from>
    <xdr:ext cx="184731" cy="264560"/>
    <xdr:sp macro="" textlink="">
      <xdr:nvSpPr>
        <xdr:cNvPr id="6" name="5 CuadroTexto"/>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129</xdr:row>
      <xdr:rowOff>142875</xdr:rowOff>
    </xdr:from>
    <xdr:ext cx="184731" cy="264560"/>
    <xdr:sp macro="" textlink="">
      <xdr:nvSpPr>
        <xdr:cNvPr id="8" name="7 CuadroTexto"/>
        <xdr:cNvSpPr txBox="1"/>
      </xdr:nvSpPr>
      <xdr:spPr>
        <a:xfrm>
          <a:off x="3171825" y="2507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4</xdr:row>
      <xdr:rowOff>142875</xdr:rowOff>
    </xdr:from>
    <xdr:ext cx="184731" cy="264560"/>
    <xdr:sp macro="" textlink="">
      <xdr:nvSpPr>
        <xdr:cNvPr id="2" name="1 CuadroTexto"/>
        <xdr:cNvSpPr txBox="1"/>
      </xdr:nvSpPr>
      <xdr:spPr>
        <a:xfrm>
          <a:off x="95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190500</xdr:colOff>
      <xdr:row>14</xdr:row>
      <xdr:rowOff>9526</xdr:rowOff>
    </xdr:from>
    <xdr:ext cx="5276850" cy="405432"/>
    <xdr:sp macro="" textlink="">
      <xdr:nvSpPr>
        <xdr:cNvPr id="5" name="4 CuadroTexto"/>
        <xdr:cNvSpPr txBox="1"/>
      </xdr:nvSpPr>
      <xdr:spPr>
        <a:xfrm rot="20879112">
          <a:off x="476250" y="2438401"/>
          <a:ext cx="5276850" cy="4054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2000" b="1">
              <a:solidFill>
                <a:schemeClr val="accent2">
                  <a:lumMod val="75000"/>
                </a:schemeClr>
              </a:solidFill>
            </a:rPr>
            <a:t>Nada</a:t>
          </a:r>
          <a:r>
            <a:rPr lang="es-MX" sz="2000" b="1" baseline="0">
              <a:solidFill>
                <a:schemeClr val="accent2">
                  <a:lumMod val="75000"/>
                </a:schemeClr>
              </a:solidFill>
            </a:rPr>
            <a:t> que Reportar en este Apartado</a:t>
          </a:r>
          <a:endParaRPr lang="es-MX" sz="2000" b="1">
            <a:solidFill>
              <a:schemeClr val="accent2">
                <a:lumMod val="75000"/>
              </a:schemeClr>
            </a:solidFill>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638175</xdr:colOff>
      <xdr:row>14</xdr:row>
      <xdr:rowOff>9525</xdr:rowOff>
    </xdr:from>
    <xdr:ext cx="5276850" cy="405432"/>
    <xdr:sp macro="" textlink="">
      <xdr:nvSpPr>
        <xdr:cNvPr id="5" name="4 CuadroTexto"/>
        <xdr:cNvSpPr txBox="1"/>
      </xdr:nvSpPr>
      <xdr:spPr>
        <a:xfrm rot="20879112">
          <a:off x="962025" y="2276475"/>
          <a:ext cx="5276850" cy="4054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2000" b="1">
              <a:solidFill>
                <a:schemeClr val="accent2">
                  <a:lumMod val="75000"/>
                </a:schemeClr>
              </a:solidFill>
            </a:rPr>
            <a:t>Nada</a:t>
          </a:r>
          <a:r>
            <a:rPr lang="es-MX" sz="2000" b="1" baseline="0">
              <a:solidFill>
                <a:schemeClr val="accent2">
                  <a:lumMod val="75000"/>
                </a:schemeClr>
              </a:solidFill>
            </a:rPr>
            <a:t> que Reportar en este Apartado</a:t>
          </a:r>
          <a:endParaRPr lang="es-MX" sz="2000" b="1">
            <a:solidFill>
              <a:schemeClr val="accent2">
                <a:lumMod val="75000"/>
              </a:schemeClr>
            </a:solidFill>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19050</xdr:colOff>
      <xdr:row>14</xdr:row>
      <xdr:rowOff>152400</xdr:rowOff>
    </xdr:from>
    <xdr:ext cx="8058150" cy="374141"/>
    <xdr:sp macro="" textlink="">
      <xdr:nvSpPr>
        <xdr:cNvPr id="2" name="1 CuadroTexto"/>
        <xdr:cNvSpPr txBox="1"/>
      </xdr:nvSpPr>
      <xdr:spPr>
        <a:xfrm>
          <a:off x="2352675" y="2505075"/>
          <a:ext cx="8058150" cy="374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1800" b="1">
              <a:solidFill>
                <a:schemeClr val="accent2">
                  <a:lumMod val="75000"/>
                </a:schemeClr>
              </a:solidFill>
            </a:rPr>
            <a:t>Las Fichas Tecnicas se Adjuntan en </a:t>
          </a:r>
          <a:r>
            <a:rPr lang="es-MX" sz="1800" b="1" baseline="0">
              <a:solidFill>
                <a:schemeClr val="accent2">
                  <a:lumMod val="75000"/>
                </a:schemeClr>
              </a:solidFill>
            </a:rPr>
            <a:t>Archivos Anexos</a:t>
          </a:r>
          <a:endParaRPr lang="es-MX" sz="1800" b="1">
            <a:solidFill>
              <a:schemeClr val="accent2">
                <a:lumMod val="75000"/>
              </a:schemeClr>
            </a:solidFill>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11</xdr:col>
      <xdr:colOff>2971800</xdr:colOff>
      <xdr:row>0</xdr:row>
      <xdr:rowOff>38100</xdr:rowOff>
    </xdr:from>
    <xdr:ext cx="1222708" cy="257174"/>
    <xdr:sp macro="" textlink="">
      <xdr:nvSpPr>
        <xdr:cNvPr id="2" name="2 CuadroTexto"/>
        <xdr:cNvSpPr txBox="1"/>
      </xdr:nvSpPr>
      <xdr:spPr>
        <a:xfrm>
          <a:off x="13687425" y="381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CPCA-III-15</a:t>
          </a:r>
        </a:p>
      </xdr:txBody>
    </xdr:sp>
    <xdr:clientData/>
  </xdr:oneCellAnchor>
  <xdr:oneCellAnchor>
    <xdr:from>
      <xdr:col>5</xdr:col>
      <xdr:colOff>371475</xdr:colOff>
      <xdr:row>5</xdr:row>
      <xdr:rowOff>146937</xdr:rowOff>
    </xdr:from>
    <xdr:ext cx="4611497" cy="530658"/>
    <xdr:sp macro="" textlink="">
      <xdr:nvSpPr>
        <xdr:cNvPr id="3" name="2 CuadroTexto"/>
        <xdr:cNvSpPr txBox="1"/>
      </xdr:nvSpPr>
      <xdr:spPr>
        <a:xfrm>
          <a:off x="5191125" y="956562"/>
          <a:ext cx="4611497" cy="53065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2800" b="1">
              <a:solidFill>
                <a:schemeClr val="accent2">
                  <a:lumMod val="75000"/>
                </a:schemeClr>
              </a:solidFill>
            </a:rPr>
            <a:t>No Aplica</a:t>
          </a:r>
          <a:r>
            <a:rPr lang="es-MX" sz="2800" b="1" baseline="0">
              <a:solidFill>
                <a:schemeClr val="accent2">
                  <a:lumMod val="75000"/>
                </a:schemeClr>
              </a:solidFill>
            </a:rPr>
            <a:t>  a Organismos</a:t>
          </a:r>
          <a:endParaRPr lang="es-MX" sz="2800" b="1">
            <a:solidFill>
              <a:schemeClr val="accent2">
                <a:lumMod val="75000"/>
              </a:schemeClr>
            </a:solidFill>
          </a:endParaRP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13</xdr:col>
      <xdr:colOff>38100</xdr:colOff>
      <xdr:row>0</xdr:row>
      <xdr:rowOff>57150</xdr:rowOff>
    </xdr:from>
    <xdr:ext cx="1222708" cy="257174"/>
    <xdr:sp macro="" textlink="">
      <xdr:nvSpPr>
        <xdr:cNvPr id="2" name="2 CuadroTexto"/>
        <xdr:cNvSpPr txBox="1"/>
      </xdr:nvSpPr>
      <xdr:spPr>
        <a:xfrm>
          <a:off x="13115925" y="5715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ctr"/>
          <a:r>
            <a:rPr lang="es-MX" sz="1100" b="1">
              <a:latin typeface="Arial" pitchFamily="34" charset="0"/>
              <a:cs typeface="Arial" pitchFamily="34" charset="0"/>
            </a:rPr>
            <a:t>CPCA-III-15_1</a:t>
          </a:r>
        </a:p>
      </xdr:txBody>
    </xdr:sp>
    <xdr:clientData/>
  </xdr:oneCellAnchor>
  <xdr:oneCellAnchor>
    <xdr:from>
      <xdr:col>5</xdr:col>
      <xdr:colOff>495300</xdr:colOff>
      <xdr:row>3</xdr:row>
      <xdr:rowOff>104775</xdr:rowOff>
    </xdr:from>
    <xdr:ext cx="4611497" cy="530658"/>
    <xdr:sp macro="" textlink="">
      <xdr:nvSpPr>
        <xdr:cNvPr id="3" name="2 CuadroTexto"/>
        <xdr:cNvSpPr txBox="1"/>
      </xdr:nvSpPr>
      <xdr:spPr>
        <a:xfrm>
          <a:off x="4829175" y="590550"/>
          <a:ext cx="4611497" cy="53065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2800" b="1">
              <a:solidFill>
                <a:schemeClr val="accent2">
                  <a:lumMod val="75000"/>
                </a:schemeClr>
              </a:solidFill>
            </a:rPr>
            <a:t>No Aplica</a:t>
          </a:r>
          <a:r>
            <a:rPr lang="es-MX" sz="2800" b="1" baseline="0">
              <a:solidFill>
                <a:schemeClr val="accent2">
                  <a:lumMod val="75000"/>
                </a:schemeClr>
              </a:solidFill>
            </a:rPr>
            <a:t>  a Organismos</a:t>
          </a:r>
          <a:endParaRPr lang="es-MX" sz="2800" b="1">
            <a:solidFill>
              <a:schemeClr val="accent2">
                <a:lumMod val="75000"/>
              </a:schemeClr>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644455</xdr:colOff>
      <xdr:row>3</xdr:row>
      <xdr:rowOff>171450</xdr:rowOff>
    </xdr:from>
    <xdr:ext cx="184731" cy="254557"/>
    <xdr:sp macro="" textlink="">
      <xdr:nvSpPr>
        <xdr:cNvPr id="2" name="1 CuadroTexto"/>
        <xdr:cNvSpPr txBox="1"/>
      </xdr:nvSpPr>
      <xdr:spPr>
        <a:xfrm>
          <a:off x="6026080" y="7429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4</xdr:col>
      <xdr:colOff>390525</xdr:colOff>
      <xdr:row>9</xdr:row>
      <xdr:rowOff>200025</xdr:rowOff>
    </xdr:from>
    <xdr:to>
      <xdr:col>10</xdr:col>
      <xdr:colOff>66675</xdr:colOff>
      <xdr:row>33</xdr:row>
      <xdr:rowOff>76200</xdr:rowOff>
    </xdr:to>
    <xdr:pic>
      <xdr:nvPicPr>
        <xdr:cNvPr id="3" name="2 Imagen" descr="CPCA-IV-17-bis.jpg"/>
        <xdr:cNvPicPr>
          <a:picLocks noChangeAspect="1"/>
        </xdr:cNvPicPr>
      </xdr:nvPicPr>
      <xdr:blipFill>
        <a:blip xmlns:r="http://schemas.openxmlformats.org/officeDocument/2006/relationships" r:embed="rId1"/>
        <a:stretch>
          <a:fillRect/>
        </a:stretch>
      </xdr:blipFill>
      <xdr:spPr>
        <a:xfrm>
          <a:off x="7239000" y="1857375"/>
          <a:ext cx="4248150" cy="4572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752475</xdr:colOff>
      <xdr:row>14</xdr:row>
      <xdr:rowOff>76200</xdr:rowOff>
    </xdr:from>
    <xdr:ext cx="4611497" cy="405432"/>
    <xdr:sp macro="" textlink="">
      <xdr:nvSpPr>
        <xdr:cNvPr id="4" name="3 CuadroTexto"/>
        <xdr:cNvSpPr txBox="1"/>
      </xdr:nvSpPr>
      <xdr:spPr>
        <a:xfrm>
          <a:off x="1000125" y="2343150"/>
          <a:ext cx="4611497" cy="4054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2000" b="1">
              <a:solidFill>
                <a:schemeClr val="accent2">
                  <a:lumMod val="75000"/>
                </a:schemeClr>
              </a:solidFill>
            </a:rPr>
            <a:t>Nada</a:t>
          </a:r>
          <a:r>
            <a:rPr lang="es-MX" sz="2000" b="1" baseline="0">
              <a:solidFill>
                <a:schemeClr val="accent2">
                  <a:lumMod val="75000"/>
                </a:schemeClr>
              </a:solidFill>
            </a:rPr>
            <a:t> que Reportar en este Apartado</a:t>
          </a:r>
          <a:endParaRPr lang="es-MX" sz="2000" b="1">
            <a:solidFill>
              <a:schemeClr val="accent2">
                <a:lumMod val="75000"/>
              </a:schemeClr>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200025</xdr:colOff>
      <xdr:row>3</xdr:row>
      <xdr:rowOff>142875</xdr:rowOff>
    </xdr:from>
    <xdr:ext cx="184731" cy="264560"/>
    <xdr:sp macro="" textlink="">
      <xdr:nvSpPr>
        <xdr:cNvPr id="2" name="1 CuadroTexto"/>
        <xdr:cNvSpPr txBox="1"/>
      </xdr:nvSpPr>
      <xdr:spPr>
        <a:xfrm>
          <a:off x="34766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xdr:cNvSpPr txBox="1"/>
      </xdr:nvSpPr>
      <xdr:spPr>
        <a:xfrm>
          <a:off x="46196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12573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761752</xdr:colOff>
      <xdr:row>0</xdr:row>
      <xdr:rowOff>76200</xdr:rowOff>
    </xdr:from>
    <xdr:ext cx="184731" cy="254557"/>
    <xdr:sp macro="" textlink="">
      <xdr:nvSpPr>
        <xdr:cNvPr id="3" name="2 CuadroTexto"/>
        <xdr:cNvSpPr txBox="1"/>
      </xdr:nvSpPr>
      <xdr:spPr>
        <a:xfrm>
          <a:off x="6591052" y="7620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29527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5</xdr:row>
      <xdr:rowOff>142875</xdr:rowOff>
    </xdr:from>
    <xdr:ext cx="184731" cy="264560"/>
    <xdr:sp macro="" textlink="">
      <xdr:nvSpPr>
        <xdr:cNvPr id="2" name="1 CuadroTexto"/>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5</xdr:row>
      <xdr:rowOff>142875</xdr:rowOff>
    </xdr:from>
    <xdr:ext cx="184731" cy="264560"/>
    <xdr:sp macro="" textlink="">
      <xdr:nvSpPr>
        <xdr:cNvPr id="3" name="2 CuadroTexto"/>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5</xdr:row>
      <xdr:rowOff>142875</xdr:rowOff>
    </xdr:from>
    <xdr:ext cx="184731" cy="264560"/>
    <xdr:sp macro="" textlink="">
      <xdr:nvSpPr>
        <xdr:cNvPr id="4" name="3 CuadroTexto"/>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142875</xdr:rowOff>
    </xdr:from>
    <xdr:ext cx="184731" cy="264560"/>
    <xdr:sp macro="" textlink="">
      <xdr:nvSpPr>
        <xdr:cNvPr id="5" name="4 CuadroTexto"/>
        <xdr:cNvSpPr txBox="1"/>
      </xdr:nvSpPr>
      <xdr:spPr>
        <a:xfrm>
          <a:off x="25431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xdr:row>
      <xdr:rowOff>142875</xdr:rowOff>
    </xdr:from>
    <xdr:ext cx="184731" cy="264560"/>
    <xdr:sp macro="" textlink="">
      <xdr:nvSpPr>
        <xdr:cNvPr id="2" name="1 CuadroTexto"/>
        <xdr:cNvSpPr txBox="1"/>
      </xdr:nvSpPr>
      <xdr:spPr>
        <a:xfrm>
          <a:off x="171450" y="7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p/Documents/JUAN%20PABLO%202015%20CONTABILIDAD/EDO%20DE%20ACTIVIDADES%20Y%20SITN%20FINANCIERA%20MZO%202015%20firm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TRO.%20Milan/Downloads/avance%2015%205%2073%20pef%20conti%20econ%202015%20cananea%2059mdp%202015%20160316&#1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TRO.%20Milan/Downloads/avance%2015%205%2068%20conti%20econ%202015%20cananea%2014mdp%202015%20160316&#1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do Actvs"/>
      <sheetName val="Sitn Financ"/>
    </sheetNames>
    <sheetDataSet>
      <sheetData sheetId="0">
        <row r="38">
          <cell r="C38">
            <v>124315495.74000001</v>
          </cell>
          <cell r="D38">
            <v>303926461.57000017</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vance 15 5 73 pef conti econ 2"/>
      <sheetName val="Hoja1"/>
    </sheetNames>
    <sheetDataSet>
      <sheetData sheetId="0">
        <row r="4">
          <cell r="Q4">
            <v>1545988.23</v>
          </cell>
        </row>
        <row r="5">
          <cell r="Q5">
            <v>26291.08</v>
          </cell>
        </row>
        <row r="7">
          <cell r="Q7">
            <v>265062.15000000002</v>
          </cell>
        </row>
        <row r="8">
          <cell r="Q8">
            <v>207930.51</v>
          </cell>
        </row>
        <row r="11">
          <cell r="Q11">
            <v>788104</v>
          </cell>
        </row>
        <row r="13">
          <cell r="Q13">
            <v>1150775.9099999999</v>
          </cell>
        </row>
        <row r="14">
          <cell r="Q14">
            <v>394022.79</v>
          </cell>
        </row>
        <row r="17">
          <cell r="Q17">
            <v>296171.2</v>
          </cell>
        </row>
        <row r="19">
          <cell r="Q19">
            <v>1272703.73</v>
          </cell>
        </row>
        <row r="20">
          <cell r="Q20">
            <v>242861.14</v>
          </cell>
        </row>
        <row r="21">
          <cell r="Q21">
            <v>2795.83</v>
          </cell>
        </row>
        <row r="23">
          <cell r="Q23">
            <v>1331943.1100000001</v>
          </cell>
        </row>
        <row r="28">
          <cell r="Q28">
            <v>583468.89</v>
          </cell>
        </row>
        <row r="29">
          <cell r="Q29">
            <v>1041152.2</v>
          </cell>
        </row>
        <row r="31">
          <cell r="Q31">
            <v>398669.53</v>
          </cell>
        </row>
        <row r="32">
          <cell r="Q32">
            <v>318383.51</v>
          </cell>
        </row>
        <row r="33">
          <cell r="Q33">
            <v>7786.76</v>
          </cell>
        </row>
        <row r="35">
          <cell r="Q35">
            <v>309843.40000000002</v>
          </cell>
        </row>
        <row r="36">
          <cell r="Q36">
            <v>135074.25</v>
          </cell>
        </row>
        <row r="37">
          <cell r="Q37">
            <v>3125.04</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vance 15 5 68 conti econ 2015 "/>
    </sheetNames>
    <sheetDataSet>
      <sheetData sheetId="0">
        <row r="7">
          <cell r="Q7">
            <v>6275717.0899999999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B1:H29"/>
  <sheetViews>
    <sheetView topLeftCell="A4" workbookViewId="0">
      <selection activeCell="H18" sqref="H18"/>
    </sheetView>
  </sheetViews>
  <sheetFormatPr baseColWidth="10" defaultRowHeight="15"/>
  <cols>
    <col min="1" max="1" width="1.140625" customWidth="1"/>
    <col min="2" max="2" width="41.28515625" customWidth="1"/>
    <col min="3" max="4" width="14.5703125" style="364" customWidth="1"/>
    <col min="5" max="5" width="47.7109375" customWidth="1"/>
    <col min="6" max="7" width="14.7109375" style="364" customWidth="1"/>
  </cols>
  <sheetData>
    <row r="1" spans="2:7" ht="15.75" thickBot="1"/>
    <row r="2" spans="2:7">
      <c r="B2" s="578" t="s">
        <v>635</v>
      </c>
      <c r="C2" s="579"/>
      <c r="D2" s="579"/>
      <c r="E2" s="579"/>
      <c r="F2" s="579"/>
      <c r="G2" s="580"/>
    </row>
    <row r="3" spans="2:7">
      <c r="B3" s="581" t="s">
        <v>636</v>
      </c>
      <c r="C3" s="582"/>
      <c r="D3" s="582"/>
      <c r="E3" s="582"/>
      <c r="F3" s="582"/>
      <c r="G3" s="583"/>
    </row>
    <row r="4" spans="2:7">
      <c r="B4" s="584" t="s">
        <v>213</v>
      </c>
      <c r="C4" s="585"/>
      <c r="D4" s="585"/>
      <c r="E4" s="585"/>
      <c r="F4" s="585"/>
      <c r="G4" s="586"/>
    </row>
    <row r="5" spans="2:7">
      <c r="B5" s="365" t="s">
        <v>637</v>
      </c>
      <c r="C5" s="366" t="s">
        <v>638</v>
      </c>
      <c r="D5" s="366" t="s">
        <v>639</v>
      </c>
      <c r="E5" s="367" t="s">
        <v>640</v>
      </c>
      <c r="F5" s="366" t="s">
        <v>638</v>
      </c>
      <c r="G5" s="368" t="s">
        <v>639</v>
      </c>
    </row>
    <row r="6" spans="2:7">
      <c r="B6" s="369"/>
      <c r="C6" s="370"/>
      <c r="D6" s="370"/>
      <c r="E6" s="371"/>
      <c r="F6" s="372"/>
      <c r="G6" s="373"/>
    </row>
    <row r="7" spans="2:7">
      <c r="B7" s="374" t="s">
        <v>641</v>
      </c>
      <c r="C7" s="370"/>
      <c r="D7" s="370"/>
      <c r="E7" s="375" t="s">
        <v>642</v>
      </c>
      <c r="F7" s="372"/>
      <c r="G7" s="373"/>
    </row>
    <row r="8" spans="2:7">
      <c r="B8" s="369" t="s">
        <v>643</v>
      </c>
      <c r="C8" s="372">
        <v>576591538.75999999</v>
      </c>
      <c r="D8" s="372">
        <v>501456895.86000001</v>
      </c>
      <c r="E8" s="371" t="s">
        <v>644</v>
      </c>
      <c r="F8" s="372">
        <f>105056440.27+4338920.93+129011626.74+110111211.36</f>
        <v>348518199.30000001</v>
      </c>
      <c r="G8" s="376">
        <f>65094640.54+100575741.75+66534452.98+131242.53+16428451.17</f>
        <v>248764528.96999997</v>
      </c>
    </row>
    <row r="9" spans="2:7">
      <c r="B9" s="377" t="s">
        <v>645</v>
      </c>
      <c r="C9" s="372">
        <f>400358163.29+854922.25+4095759.53+43862.27</f>
        <v>405352707.33999997</v>
      </c>
      <c r="D9" s="372">
        <f>28513043.01+689187.68+427548.12</f>
        <v>29629778.810000002</v>
      </c>
      <c r="E9" s="371"/>
      <c r="F9" s="372"/>
      <c r="G9" s="376"/>
    </row>
    <row r="10" spans="2:7">
      <c r="B10" s="369" t="s">
        <v>646</v>
      </c>
      <c r="C10" s="372">
        <v>126160881.78</v>
      </c>
      <c r="D10" s="372">
        <v>116598484.45999999</v>
      </c>
      <c r="E10" s="375" t="s">
        <v>647</v>
      </c>
      <c r="F10" s="372">
        <v>348518199.30000001</v>
      </c>
      <c r="G10" s="376">
        <v>248764528.96999997</v>
      </c>
    </row>
    <row r="11" spans="2:7">
      <c r="B11" s="369"/>
      <c r="C11" s="372"/>
      <c r="D11" s="372"/>
      <c r="E11" s="371"/>
      <c r="F11" s="372"/>
      <c r="G11" s="376"/>
    </row>
    <row r="12" spans="2:7">
      <c r="B12" s="369" t="s">
        <v>648</v>
      </c>
      <c r="C12" s="372">
        <v>1108105127.8799999</v>
      </c>
      <c r="D12" s="372">
        <v>647685159.13</v>
      </c>
      <c r="E12" s="375"/>
      <c r="F12" s="372"/>
      <c r="G12" s="376"/>
    </row>
    <row r="13" spans="2:7">
      <c r="B13" s="369"/>
      <c r="C13" s="378"/>
      <c r="D13" s="378"/>
      <c r="E13" s="375" t="s">
        <v>649</v>
      </c>
      <c r="F13" s="372"/>
      <c r="G13" s="376"/>
    </row>
    <row r="14" spans="2:7">
      <c r="B14" s="369"/>
      <c r="C14" s="372"/>
      <c r="D14" s="372"/>
      <c r="E14" s="371" t="s">
        <v>650</v>
      </c>
      <c r="F14" s="379">
        <f>3320135073.34+13872892.42</f>
        <v>3334007965.7600002</v>
      </c>
      <c r="G14" s="380">
        <v>2535140300.3600001</v>
      </c>
    </row>
    <row r="15" spans="2:7">
      <c r="B15" s="374" t="s">
        <v>651</v>
      </c>
      <c r="C15" s="370"/>
      <c r="D15" s="370"/>
      <c r="E15" s="381" t="s">
        <v>652</v>
      </c>
      <c r="F15" s="372">
        <f>SUM('CPCA-I-01-A'!C38)</f>
        <v>583814604.9000001</v>
      </c>
      <c r="G15" s="376">
        <f>'[3]Edo Actvs'!D38</f>
        <v>303926461.57000017</v>
      </c>
    </row>
    <row r="16" spans="2:7" ht="26.25">
      <c r="B16" s="382" t="s">
        <v>653</v>
      </c>
      <c r="C16" s="383">
        <f>1443014685.39+319576216.17+15139020.94</f>
        <v>1777729922.5000002</v>
      </c>
      <c r="D16" s="383">
        <f>1443014685.39+217299514.01</f>
        <v>1660314199.4000001</v>
      </c>
      <c r="E16" s="384" t="s">
        <v>654</v>
      </c>
      <c r="F16" s="385">
        <v>-9847563.7400000002</v>
      </c>
      <c r="G16" s="386">
        <v>482793042.08999997</v>
      </c>
    </row>
    <row r="17" spans="2:8">
      <c r="B17" s="369" t="s">
        <v>655</v>
      </c>
      <c r="C17" s="372">
        <f>304042659.37+3794892.32+557733.8+6674202.28+505779.28+395293.66+577002.4+13249.99+99991.58+36586089.76+1907370.82+184513286.19+7086369.02+111000.03+795006706.65+46372.16+748745.22+7272.16+2614641.01+324241.52+113739.36+6288.34+1654187.7</f>
        <v>1347387114.6199999</v>
      </c>
      <c r="D17" s="372">
        <f>303711970.19+795006706.65+177778425</f>
        <v>1276497101.8399999</v>
      </c>
      <c r="E17" s="371" t="s">
        <v>656</v>
      </c>
      <c r="F17" s="387">
        <v>-23271041.219999999</v>
      </c>
      <c r="G17" s="388">
        <v>13872127.380000001</v>
      </c>
    </row>
    <row r="18" spans="2:8">
      <c r="B18" s="369"/>
      <c r="C18" s="372"/>
      <c r="D18" s="372"/>
      <c r="E18" s="371"/>
      <c r="F18" s="372"/>
      <c r="G18" s="376"/>
    </row>
    <row r="19" spans="2:8">
      <c r="B19" s="369" t="s">
        <v>657</v>
      </c>
      <c r="C19" s="372">
        <v>3125117037.1199999</v>
      </c>
      <c r="D19" s="372">
        <v>2936811301.2399998</v>
      </c>
      <c r="E19" s="371" t="s">
        <v>658</v>
      </c>
      <c r="F19" s="372">
        <v>3884703965.7000008</v>
      </c>
      <c r="G19" s="376">
        <v>3335731931.4000006</v>
      </c>
    </row>
    <row r="20" spans="2:8">
      <c r="B20" s="369"/>
      <c r="C20" s="372"/>
      <c r="D20" s="372"/>
      <c r="E20" s="371"/>
      <c r="F20" s="372"/>
      <c r="G20" s="376"/>
    </row>
    <row r="21" spans="2:8">
      <c r="B21" s="374" t="s">
        <v>659</v>
      </c>
      <c r="C21" s="370">
        <v>4233222165</v>
      </c>
      <c r="D21" s="370">
        <v>3584496460.3699999</v>
      </c>
      <c r="E21" s="375" t="s">
        <v>660</v>
      </c>
      <c r="F21" s="370">
        <v>4233222165.000001</v>
      </c>
      <c r="G21" s="389">
        <v>3584496460.3700004</v>
      </c>
    </row>
    <row r="22" spans="2:8">
      <c r="B22" s="369"/>
      <c r="C22" s="372"/>
      <c r="D22" s="372"/>
      <c r="E22" s="371"/>
      <c r="F22" s="372"/>
      <c r="G22" s="373"/>
    </row>
    <row r="23" spans="2:8" ht="15.75" thickBot="1">
      <c r="B23" s="390"/>
      <c r="C23" s="391"/>
      <c r="D23" s="391"/>
      <c r="E23" s="392"/>
      <c r="F23" s="391"/>
      <c r="G23" s="393"/>
    </row>
    <row r="24" spans="2:8" ht="25.5" customHeight="1"/>
    <row r="25" spans="2:8" ht="10.5" customHeight="1">
      <c r="H25" s="394"/>
    </row>
    <row r="29" spans="2:8">
      <c r="H29" s="394"/>
    </row>
  </sheetData>
  <mergeCells count="3">
    <mergeCell ref="B2:G2"/>
    <mergeCell ref="B3:G3"/>
    <mergeCell ref="B4:G4"/>
  </mergeCells>
  <pageMargins left="0" right="0" top="0.74803149606299213" bottom="0.74803149606299213" header="0.31496062992125984" footer="0.31496062992125984"/>
  <pageSetup scale="85" orientation="landscape" r:id="rId1"/>
  <drawing r:id="rId2"/>
</worksheet>
</file>

<file path=xl/worksheets/sheet10.xml><?xml version="1.0" encoding="utf-8"?>
<worksheet xmlns="http://schemas.openxmlformats.org/spreadsheetml/2006/main" xmlns:r="http://schemas.openxmlformats.org/officeDocument/2006/relationships">
  <sheetPr>
    <tabColor rgb="FF00B0F0"/>
  </sheetPr>
  <dimension ref="A2:I67"/>
  <sheetViews>
    <sheetView topLeftCell="A7" workbookViewId="0">
      <selection activeCell="F27" sqref="F27"/>
    </sheetView>
  </sheetViews>
  <sheetFormatPr baseColWidth="10" defaultColWidth="11.42578125" defaultRowHeight="12.75"/>
  <cols>
    <col min="1" max="1" width="1.140625" style="3" customWidth="1"/>
    <col min="2" max="2" width="37" style="3" customWidth="1"/>
    <col min="3" max="3" width="13.42578125" style="3" customWidth="1"/>
    <col min="4" max="4" width="12.140625" style="3" customWidth="1"/>
    <col min="5" max="5" width="13" style="3" customWidth="1"/>
    <col min="6" max="6" width="13.42578125" style="3" customWidth="1"/>
    <col min="7" max="7" width="12.85546875" style="3" customWidth="1"/>
    <col min="8" max="8" width="11.28515625" style="3" bestFit="1" customWidth="1"/>
    <col min="9" max="9" width="12.42578125" style="3" customWidth="1"/>
    <col min="10" max="16384" width="11.42578125" style="3"/>
  </cols>
  <sheetData>
    <row r="2" spans="1:9">
      <c r="I2" s="66" t="s">
        <v>225</v>
      </c>
    </row>
    <row r="3" spans="1:9">
      <c r="A3" s="641" t="s">
        <v>29</v>
      </c>
      <c r="B3" s="641"/>
      <c r="C3" s="641"/>
      <c r="D3" s="641"/>
      <c r="E3" s="641"/>
      <c r="F3" s="641"/>
      <c r="G3" s="641"/>
      <c r="H3" s="641"/>
      <c r="I3" s="641"/>
    </row>
    <row r="4" spans="1:9" s="5" customFormat="1">
      <c r="A4" s="641" t="s">
        <v>18</v>
      </c>
      <c r="B4" s="641"/>
      <c r="C4" s="641"/>
      <c r="D4" s="641"/>
      <c r="E4" s="641"/>
      <c r="F4" s="641"/>
      <c r="G4" s="641"/>
      <c r="H4" s="641"/>
      <c r="I4" s="641"/>
    </row>
    <row r="5" spans="1:9" s="5" customFormat="1">
      <c r="A5" s="641" t="s">
        <v>305</v>
      </c>
      <c r="B5" s="641"/>
      <c r="C5" s="641"/>
      <c r="D5" s="641"/>
      <c r="E5" s="641"/>
      <c r="F5" s="641"/>
      <c r="G5" s="641"/>
      <c r="H5" s="641"/>
      <c r="I5" s="641"/>
    </row>
    <row r="6" spans="1:9" s="5" customFormat="1">
      <c r="A6" s="641" t="s">
        <v>214</v>
      </c>
      <c r="B6" s="641"/>
      <c r="C6" s="641"/>
      <c r="D6" s="641"/>
      <c r="E6" s="641"/>
      <c r="F6" s="641"/>
      <c r="G6" s="641"/>
      <c r="H6" s="641"/>
      <c r="I6" s="641"/>
    </row>
    <row r="7" spans="1:9" s="5" customFormat="1">
      <c r="A7" s="641" t="s">
        <v>14</v>
      </c>
      <c r="B7" s="641"/>
      <c r="C7" s="641"/>
      <c r="D7" s="641"/>
      <c r="E7" s="641"/>
      <c r="F7" s="641"/>
      <c r="G7" s="641"/>
      <c r="H7" s="641"/>
      <c r="I7" s="641"/>
    </row>
    <row r="8" spans="1:9" s="5" customFormat="1">
      <c r="A8" s="34"/>
      <c r="B8" s="34"/>
      <c r="C8" s="34"/>
      <c r="D8" s="34"/>
      <c r="E8" s="34"/>
      <c r="F8" s="34"/>
      <c r="G8" s="34"/>
      <c r="H8" s="34"/>
      <c r="I8" s="7" t="s">
        <v>304</v>
      </c>
    </row>
    <row r="9" spans="1:9" s="98" customFormat="1" ht="51">
      <c r="A9" s="639" t="s">
        <v>19</v>
      </c>
      <c r="B9" s="640"/>
      <c r="C9" s="74" t="s">
        <v>50</v>
      </c>
      <c r="D9" s="74" t="s">
        <v>53</v>
      </c>
      <c r="E9" s="74" t="s">
        <v>51</v>
      </c>
      <c r="F9" s="97" t="s">
        <v>209</v>
      </c>
      <c r="G9" s="97" t="s">
        <v>210</v>
      </c>
      <c r="H9" s="74" t="s">
        <v>42</v>
      </c>
      <c r="I9" s="8" t="s">
        <v>56</v>
      </c>
    </row>
    <row r="10" spans="1:9" s="98" customFormat="1">
      <c r="A10" s="99"/>
      <c r="B10" s="34" t="s">
        <v>52</v>
      </c>
      <c r="C10" s="100"/>
      <c r="D10" s="100"/>
      <c r="E10" s="100"/>
      <c r="F10" s="100"/>
      <c r="G10" s="100"/>
      <c r="H10" s="100"/>
      <c r="I10" s="11"/>
    </row>
    <row r="11" spans="1:9" s="98" customFormat="1">
      <c r="A11" s="99"/>
      <c r="B11" s="34"/>
      <c r="C11" s="100"/>
      <c r="D11" s="100"/>
      <c r="E11" s="100"/>
      <c r="F11" s="100"/>
      <c r="G11" s="100"/>
      <c r="H11" s="100"/>
      <c r="I11" s="11"/>
    </row>
    <row r="12" spans="1:9">
      <c r="A12" s="101"/>
      <c r="B12" s="102" t="s">
        <v>1</v>
      </c>
      <c r="C12" s="101"/>
      <c r="D12" s="101"/>
      <c r="E12" s="101"/>
      <c r="F12" s="101"/>
      <c r="G12" s="101"/>
      <c r="H12" s="103"/>
      <c r="I12" s="104"/>
    </row>
    <row r="13" spans="1:9">
      <c r="A13" s="101"/>
      <c r="B13" s="102" t="s">
        <v>2</v>
      </c>
      <c r="C13" s="101"/>
      <c r="D13" s="101"/>
      <c r="E13" s="101"/>
      <c r="F13" s="101"/>
      <c r="G13" s="101"/>
      <c r="H13" s="103"/>
      <c r="I13" s="104"/>
    </row>
    <row r="14" spans="1:9">
      <c r="A14" s="101"/>
      <c r="B14" s="102" t="s">
        <v>36</v>
      </c>
      <c r="C14" s="101"/>
      <c r="D14" s="101"/>
      <c r="E14" s="101"/>
      <c r="F14" s="101"/>
      <c r="G14" s="101"/>
      <c r="H14" s="103"/>
      <c r="I14" s="104"/>
    </row>
    <row r="15" spans="1:9">
      <c r="A15" s="101"/>
      <c r="B15" s="102" t="s">
        <v>3</v>
      </c>
      <c r="C15" s="101"/>
      <c r="D15" s="101"/>
      <c r="E15" s="101"/>
      <c r="F15" s="101"/>
      <c r="G15" s="101"/>
      <c r="H15" s="103"/>
      <c r="I15" s="105"/>
    </row>
    <row r="16" spans="1:9">
      <c r="A16" s="101"/>
      <c r="B16" s="102" t="s">
        <v>37</v>
      </c>
      <c r="C16" s="101"/>
      <c r="D16" s="101"/>
      <c r="E16" s="101"/>
      <c r="F16" s="101"/>
      <c r="G16" s="101"/>
      <c r="H16" s="103"/>
      <c r="I16" s="104"/>
    </row>
    <row r="17" spans="1:9">
      <c r="A17" s="101"/>
      <c r="B17" s="102" t="s">
        <v>20</v>
      </c>
      <c r="C17" s="101"/>
      <c r="D17" s="101"/>
      <c r="E17" s="101"/>
      <c r="F17" s="101"/>
      <c r="G17" s="101"/>
      <c r="H17" s="103"/>
      <c r="I17" s="104"/>
    </row>
    <row r="18" spans="1:9">
      <c r="A18" s="101"/>
      <c r="B18" s="102" t="s">
        <v>21</v>
      </c>
      <c r="C18" s="101"/>
      <c r="D18" s="101"/>
      <c r="E18" s="101"/>
      <c r="F18" s="101"/>
      <c r="G18" s="106"/>
      <c r="H18" s="103"/>
      <c r="I18" s="104"/>
    </row>
    <row r="19" spans="1:9">
      <c r="A19" s="101"/>
      <c r="B19" s="102" t="s">
        <v>38</v>
      </c>
      <c r="C19" s="101"/>
      <c r="D19" s="101"/>
      <c r="E19" s="101"/>
      <c r="F19" s="101"/>
      <c r="G19" s="101" t="s">
        <v>30</v>
      </c>
      <c r="H19" s="103"/>
      <c r="I19" s="104"/>
    </row>
    <row r="20" spans="1:9">
      <c r="A20" s="101"/>
      <c r="B20" s="102" t="s">
        <v>20</v>
      </c>
      <c r="C20" s="75"/>
      <c r="D20" s="75"/>
      <c r="E20" s="75"/>
      <c r="F20" s="75"/>
      <c r="G20" s="75"/>
      <c r="H20" s="107"/>
      <c r="I20" s="55"/>
    </row>
    <row r="21" spans="1:9">
      <c r="A21" s="101"/>
      <c r="B21" s="102" t="s">
        <v>21</v>
      </c>
      <c r="C21" s="75"/>
      <c r="D21" s="75"/>
      <c r="E21" s="75"/>
      <c r="F21" s="75"/>
      <c r="G21" s="75"/>
      <c r="H21" s="107"/>
      <c r="I21" s="55"/>
    </row>
    <row r="22" spans="1:9">
      <c r="A22" s="101"/>
      <c r="B22" s="102" t="s">
        <v>39</v>
      </c>
      <c r="C22" s="92">
        <v>68442468</v>
      </c>
      <c r="D22" s="108">
        <v>143559808.13999999</v>
      </c>
      <c r="E22" s="92">
        <v>212002276.13999999</v>
      </c>
      <c r="F22" s="108">
        <v>212002276.13999999</v>
      </c>
      <c r="G22" s="92">
        <v>212002276.13999999</v>
      </c>
      <c r="H22" s="92">
        <f>G22-C22</f>
        <v>143559808.13999999</v>
      </c>
      <c r="I22" s="95">
        <f t="shared" ref="I22:I25" si="0">G22/C22</f>
        <v>3.0975252987662572</v>
      </c>
    </row>
    <row r="23" spans="1:9">
      <c r="A23" s="101"/>
      <c r="B23" s="102" t="s">
        <v>4</v>
      </c>
      <c r="C23" s="92"/>
      <c r="D23" s="92"/>
      <c r="E23" s="92"/>
      <c r="F23" s="92"/>
      <c r="G23" s="92"/>
      <c r="H23" s="92"/>
      <c r="I23" s="95"/>
    </row>
    <row r="24" spans="1:9" ht="25.5">
      <c r="A24" s="101"/>
      <c r="B24" s="102" t="s">
        <v>576</v>
      </c>
      <c r="C24" s="92">
        <v>2803518972</v>
      </c>
      <c r="D24" s="108">
        <v>358142753.44999981</v>
      </c>
      <c r="E24" s="92">
        <v>3161661725.4499998</v>
      </c>
      <c r="F24" s="108">
        <v>3161661725.4499998</v>
      </c>
      <c r="G24" s="92">
        <v>3161661725.4499998</v>
      </c>
      <c r="H24" s="92">
        <f>G24-C24</f>
        <v>358142753.44999981</v>
      </c>
      <c r="I24" s="95">
        <f t="shared" si="0"/>
        <v>1.1277475761808398</v>
      </c>
    </row>
    <row r="25" spans="1:9" ht="25.5">
      <c r="A25" s="101"/>
      <c r="B25" s="102" t="s">
        <v>577</v>
      </c>
      <c r="C25" s="92">
        <v>768316358</v>
      </c>
      <c r="D25" s="108">
        <v>473580411.6400001</v>
      </c>
      <c r="E25" s="92">
        <v>1241896769.6400001</v>
      </c>
      <c r="F25" s="92">
        <v>1241896769.6400001</v>
      </c>
      <c r="G25" s="92">
        <v>1241896769.6400001</v>
      </c>
      <c r="H25" s="92">
        <f>G25-C25</f>
        <v>473580411.6400001</v>
      </c>
      <c r="I25" s="95">
        <f t="shared" si="0"/>
        <v>1.6163872559901948</v>
      </c>
    </row>
    <row r="26" spans="1:9">
      <c r="A26" s="101"/>
      <c r="B26" s="102" t="s">
        <v>40</v>
      </c>
      <c r="C26" s="92"/>
      <c r="D26" s="92"/>
      <c r="E26" s="92"/>
      <c r="F26" s="92"/>
      <c r="G26" s="92"/>
      <c r="H26" s="92"/>
      <c r="I26" s="95"/>
    </row>
    <row r="27" spans="1:9" s="1" customFormat="1">
      <c r="A27" s="631" t="s">
        <v>13</v>
      </c>
      <c r="B27" s="632"/>
      <c r="C27" s="41">
        <f>SUM(C22:C26)</f>
        <v>3640277798</v>
      </c>
      <c r="D27" s="41">
        <f t="shared" ref="D27:H27" si="1">SUM(D22:D26)</f>
        <v>975282973.2299999</v>
      </c>
      <c r="E27" s="41">
        <f t="shared" si="1"/>
        <v>4615560771.2299995</v>
      </c>
      <c r="F27" s="41">
        <f t="shared" si="1"/>
        <v>4615560771.2299995</v>
      </c>
      <c r="G27" s="41">
        <f t="shared" si="1"/>
        <v>4615560771.2299995</v>
      </c>
      <c r="H27" s="41">
        <f t="shared" si="1"/>
        <v>975282973.2299999</v>
      </c>
      <c r="I27" s="48">
        <f>G27/C27</f>
        <v>1.2679144360262364</v>
      </c>
    </row>
    <row r="28" spans="1:9">
      <c r="A28" s="109"/>
      <c r="B28" s="109"/>
      <c r="C28" s="102"/>
      <c r="D28" s="102"/>
      <c r="E28" s="102"/>
      <c r="F28" s="110"/>
      <c r="G28" s="623" t="s">
        <v>259</v>
      </c>
      <c r="H28" s="624"/>
      <c r="I28" s="31">
        <f>G27-C27</f>
        <v>975282973.22999954</v>
      </c>
    </row>
    <row r="29" spans="1:9">
      <c r="A29" s="109"/>
      <c r="B29" s="109"/>
      <c r="C29" s="102"/>
      <c r="D29" s="102"/>
      <c r="E29" s="553"/>
      <c r="F29" s="110"/>
      <c r="G29" s="111"/>
      <c r="H29" s="110"/>
      <c r="I29" s="111"/>
    </row>
    <row r="30" spans="1:9">
      <c r="A30" s="109"/>
      <c r="B30" s="109"/>
      <c r="C30" s="102"/>
      <c r="D30" s="102"/>
      <c r="E30" s="102"/>
      <c r="F30" s="110"/>
      <c r="G30" s="111"/>
      <c r="H30" s="110"/>
      <c r="I30" s="112" t="s">
        <v>133</v>
      </c>
    </row>
    <row r="31" spans="1:9">
      <c r="A31" s="109"/>
      <c r="B31" s="109"/>
      <c r="C31" s="102"/>
      <c r="D31" s="102"/>
      <c r="E31" s="102"/>
      <c r="F31" s="110"/>
      <c r="G31" s="111"/>
      <c r="I31" s="111"/>
    </row>
    <row r="32" spans="1:9">
      <c r="A32" s="109"/>
      <c r="B32" s="109"/>
      <c r="C32" s="102"/>
      <c r="D32" s="102"/>
      <c r="E32" s="102"/>
      <c r="F32" s="110"/>
      <c r="G32" s="111"/>
      <c r="I32" s="111"/>
    </row>
    <row r="33" spans="1:9">
      <c r="A33" s="109"/>
      <c r="B33" s="109"/>
      <c r="C33" s="102"/>
      <c r="D33" s="102"/>
      <c r="E33" s="102"/>
      <c r="F33" s="110"/>
      <c r="G33" s="111"/>
      <c r="I33" s="111"/>
    </row>
    <row r="34" spans="1:9">
      <c r="A34" s="109"/>
      <c r="B34" s="109"/>
      <c r="C34" s="102"/>
      <c r="D34" s="102"/>
      <c r="E34" s="102"/>
      <c r="F34" s="110"/>
      <c r="G34" s="111"/>
      <c r="I34" s="111"/>
    </row>
    <row r="35" spans="1:9">
      <c r="A35" s="109"/>
      <c r="B35" s="109"/>
      <c r="C35" s="102"/>
      <c r="D35" s="102"/>
      <c r="E35" s="102"/>
      <c r="F35" s="110"/>
      <c r="G35" s="111"/>
      <c r="I35" s="111"/>
    </row>
    <row r="36" spans="1:9">
      <c r="A36" s="109"/>
      <c r="B36" s="109"/>
      <c r="C36" s="102"/>
      <c r="D36" s="102"/>
      <c r="E36" s="102"/>
      <c r="F36" s="110"/>
      <c r="G36" s="111"/>
      <c r="I36" s="111"/>
    </row>
    <row r="37" spans="1:9">
      <c r="A37" s="109"/>
      <c r="B37" s="109"/>
      <c r="C37" s="102"/>
      <c r="D37" s="102"/>
      <c r="E37" s="102"/>
      <c r="F37" s="110"/>
      <c r="G37" s="111"/>
      <c r="I37" s="111"/>
    </row>
    <row r="38" spans="1:9">
      <c r="A38" s="109"/>
      <c r="B38" s="109"/>
      <c r="C38" s="102"/>
      <c r="D38" s="102"/>
      <c r="E38" s="102"/>
      <c r="F38" s="110"/>
      <c r="G38" s="111"/>
      <c r="H38" s="110"/>
      <c r="I38" s="111"/>
    </row>
    <row r="39" spans="1:9" s="98" customFormat="1" ht="30" customHeight="1">
      <c r="A39" s="633" t="s">
        <v>221</v>
      </c>
      <c r="B39" s="634"/>
      <c r="C39" s="635" t="s">
        <v>50</v>
      </c>
      <c r="D39" s="635" t="s">
        <v>53</v>
      </c>
      <c r="E39" s="635" t="s">
        <v>51</v>
      </c>
      <c r="F39" s="637" t="s">
        <v>209</v>
      </c>
      <c r="G39" s="637" t="s">
        <v>210</v>
      </c>
      <c r="H39" s="635" t="s">
        <v>42</v>
      </c>
      <c r="I39" s="625" t="s">
        <v>56</v>
      </c>
    </row>
    <row r="40" spans="1:9" s="98" customFormat="1">
      <c r="A40" s="627" t="s">
        <v>220</v>
      </c>
      <c r="B40" s="628"/>
      <c r="C40" s="636"/>
      <c r="D40" s="636"/>
      <c r="E40" s="636"/>
      <c r="F40" s="638"/>
      <c r="G40" s="638"/>
      <c r="H40" s="636"/>
      <c r="I40" s="626"/>
    </row>
    <row r="41" spans="1:9" s="116" customFormat="1">
      <c r="A41" s="113" t="s">
        <v>43</v>
      </c>
      <c r="B41" s="114"/>
      <c r="C41" s="113"/>
      <c r="D41" s="113"/>
      <c r="E41" s="113"/>
      <c r="F41" s="113"/>
      <c r="G41" s="113"/>
      <c r="H41" s="113"/>
      <c r="I41" s="115"/>
    </row>
    <row r="42" spans="1:9" s="116" customFormat="1">
      <c r="A42" s="117" t="s">
        <v>222</v>
      </c>
      <c r="B42" s="5"/>
      <c r="C42" s="117"/>
      <c r="D42" s="117"/>
      <c r="E42" s="117"/>
      <c r="F42" s="117"/>
      <c r="G42" s="117"/>
      <c r="H42" s="117"/>
      <c r="I42" s="118"/>
    </row>
    <row r="43" spans="1:9" s="116" customFormat="1">
      <c r="A43" s="117" t="s">
        <v>36</v>
      </c>
      <c r="B43" s="5"/>
      <c r="C43" s="117"/>
      <c r="D43" s="117"/>
      <c r="E43" s="117"/>
      <c r="F43" s="117"/>
      <c r="G43" s="117"/>
      <c r="H43" s="117"/>
      <c r="I43" s="118"/>
    </row>
    <row r="44" spans="1:9" s="116" customFormat="1">
      <c r="A44" s="629" t="s">
        <v>3</v>
      </c>
      <c r="B44" s="630"/>
      <c r="C44" s="117"/>
      <c r="D44" s="117"/>
      <c r="E44" s="117"/>
      <c r="F44" s="117"/>
      <c r="G44" s="117"/>
      <c r="H44" s="117"/>
      <c r="I44" s="118"/>
    </row>
    <row r="45" spans="1:9" s="116" customFormat="1">
      <c r="A45" s="117" t="s">
        <v>37</v>
      </c>
      <c r="B45" s="5"/>
      <c r="C45" s="117"/>
      <c r="D45" s="117"/>
      <c r="E45" s="117"/>
      <c r="F45" s="117"/>
      <c r="G45" s="117"/>
      <c r="H45" s="117"/>
      <c r="I45" s="118"/>
    </row>
    <row r="46" spans="1:9" s="116" customFormat="1">
      <c r="A46" s="117" t="s">
        <v>44</v>
      </c>
      <c r="B46" s="5"/>
      <c r="C46" s="117"/>
      <c r="D46" s="117"/>
      <c r="E46" s="117"/>
      <c r="F46" s="117"/>
      <c r="G46" s="117"/>
      <c r="H46" s="117"/>
      <c r="I46" s="118"/>
    </row>
    <row r="47" spans="1:9" s="116" customFormat="1">
      <c r="A47" s="117" t="s">
        <v>45</v>
      </c>
      <c r="B47" s="5"/>
      <c r="C47" s="117"/>
      <c r="D47" s="117"/>
      <c r="E47" s="117"/>
      <c r="F47" s="117"/>
      <c r="G47" s="117"/>
      <c r="H47" s="117"/>
      <c r="I47" s="118"/>
    </row>
    <row r="48" spans="1:9">
      <c r="A48" s="629" t="s">
        <v>38</v>
      </c>
      <c r="B48" s="630"/>
      <c r="C48" s="101"/>
      <c r="D48" s="101"/>
      <c r="E48" s="101"/>
      <c r="F48" s="101"/>
      <c r="G48" s="101"/>
      <c r="H48" s="103"/>
      <c r="I48" s="104"/>
    </row>
    <row r="49" spans="1:9">
      <c r="A49" s="101"/>
      <c r="B49" s="102" t="s">
        <v>20</v>
      </c>
      <c r="C49" s="101"/>
      <c r="D49" s="101"/>
      <c r="E49" s="101"/>
      <c r="F49" s="101"/>
      <c r="G49" s="101"/>
      <c r="H49" s="103"/>
      <c r="I49" s="104"/>
    </row>
    <row r="50" spans="1:9">
      <c r="A50" s="101"/>
      <c r="B50" s="102" t="s">
        <v>21</v>
      </c>
      <c r="C50" s="101"/>
      <c r="D50" s="101"/>
      <c r="E50" s="101"/>
      <c r="F50" s="101"/>
      <c r="G50" s="101"/>
      <c r="H50" s="103"/>
      <c r="I50" s="104"/>
    </row>
    <row r="51" spans="1:9" s="116" customFormat="1">
      <c r="A51" s="117" t="s">
        <v>4</v>
      </c>
      <c r="B51" s="5"/>
      <c r="C51" s="117"/>
      <c r="D51" s="117"/>
      <c r="E51" s="117"/>
      <c r="F51" s="117"/>
      <c r="G51" s="117"/>
      <c r="H51" s="117"/>
      <c r="I51" s="118"/>
    </row>
    <row r="52" spans="1:9" s="116" customFormat="1">
      <c r="A52" s="629" t="s">
        <v>26</v>
      </c>
      <c r="B52" s="630"/>
      <c r="C52" s="117"/>
      <c r="D52" s="117"/>
      <c r="E52" s="117"/>
      <c r="F52" s="117"/>
      <c r="G52" s="117"/>
      <c r="H52" s="117"/>
      <c r="I52" s="118"/>
    </row>
    <row r="53" spans="1:9" s="116" customFormat="1">
      <c r="A53" s="113" t="s">
        <v>41</v>
      </c>
      <c r="B53" s="114"/>
      <c r="C53" s="117"/>
      <c r="D53" s="117"/>
      <c r="E53" s="117"/>
      <c r="F53" s="117"/>
      <c r="G53" s="117"/>
      <c r="H53" s="117"/>
      <c r="I53" s="118"/>
    </row>
    <row r="54" spans="1:9" s="116" customFormat="1">
      <c r="A54" s="113" t="s">
        <v>46</v>
      </c>
      <c r="B54" s="114"/>
      <c r="C54" s="117"/>
      <c r="D54" s="117"/>
      <c r="E54" s="117"/>
      <c r="F54" s="117"/>
      <c r="G54" s="117"/>
      <c r="H54" s="117"/>
      <c r="I54" s="118"/>
    </row>
    <row r="55" spans="1:9" s="116" customFormat="1">
      <c r="A55" s="117"/>
      <c r="B55" s="5" t="s">
        <v>47</v>
      </c>
      <c r="C55" s="117"/>
      <c r="D55" s="117"/>
      <c r="E55" s="117"/>
      <c r="F55" s="117"/>
      <c r="G55" s="117"/>
      <c r="H55" s="117"/>
      <c r="I55" s="118"/>
    </row>
    <row r="56" spans="1:9" s="116" customFormat="1">
      <c r="A56" s="117"/>
      <c r="B56" s="5" t="s">
        <v>48</v>
      </c>
      <c r="C56" s="119">
        <v>68442468</v>
      </c>
      <c r="D56" s="120">
        <v>143559808.13999999</v>
      </c>
      <c r="E56" s="121">
        <v>212002276.13999999</v>
      </c>
      <c r="F56" s="120">
        <v>212002276.13999999</v>
      </c>
      <c r="G56" s="121">
        <v>212002276.13999999</v>
      </c>
      <c r="H56" s="122">
        <f>G56-C56</f>
        <v>143559808.13999999</v>
      </c>
      <c r="I56" s="123">
        <f>G56/C56</f>
        <v>3.0975252987662572</v>
      </c>
    </row>
    <row r="57" spans="1:9" s="116" customFormat="1">
      <c r="A57" s="117"/>
      <c r="B57" s="5" t="s">
        <v>578</v>
      </c>
      <c r="C57" s="122">
        <v>2803518972</v>
      </c>
      <c r="D57" s="120">
        <v>358142753.44999981</v>
      </c>
      <c r="E57" s="122">
        <v>3161661725.4499998</v>
      </c>
      <c r="F57" s="120">
        <v>3161661725.4499998</v>
      </c>
      <c r="G57" s="122">
        <v>3161661725.4499998</v>
      </c>
      <c r="H57" s="122">
        <f>G57-C57</f>
        <v>358142753.44999981</v>
      </c>
      <c r="I57" s="123">
        <f>G57/C57</f>
        <v>1.1277475761808398</v>
      </c>
    </row>
    <row r="58" spans="1:9" s="116" customFormat="1">
      <c r="A58" s="117"/>
      <c r="B58" s="5" t="s">
        <v>579</v>
      </c>
      <c r="C58" s="122">
        <v>768316358</v>
      </c>
      <c r="D58" s="120">
        <v>473580411.6400001</v>
      </c>
      <c r="E58" s="122">
        <v>1241896769.6400001</v>
      </c>
      <c r="F58" s="120">
        <v>1241896769.6400001</v>
      </c>
      <c r="G58" s="122">
        <v>1241896769.6400001</v>
      </c>
      <c r="H58" s="122">
        <f>G58-C58</f>
        <v>473580411.6400001</v>
      </c>
      <c r="I58" s="123">
        <f>G58/C58</f>
        <v>1.6163872559901948</v>
      </c>
    </row>
    <row r="59" spans="1:9" s="116" customFormat="1">
      <c r="A59" s="117"/>
      <c r="B59" s="5"/>
      <c r="C59" s="120"/>
      <c r="D59" s="120"/>
      <c r="E59" s="120"/>
      <c r="F59" s="120"/>
      <c r="G59" s="120"/>
      <c r="H59" s="120"/>
      <c r="I59" s="118"/>
    </row>
    <row r="60" spans="1:9" s="116" customFormat="1">
      <c r="A60" s="113" t="s">
        <v>49</v>
      </c>
      <c r="B60" s="114"/>
      <c r="C60" s="120"/>
      <c r="D60" s="120"/>
      <c r="E60" s="120"/>
      <c r="F60" s="120"/>
      <c r="G60" s="120"/>
      <c r="H60" s="120"/>
      <c r="I60" s="118"/>
    </row>
    <row r="61" spans="1:9" s="116" customFormat="1">
      <c r="A61" s="113"/>
      <c r="B61" s="102" t="s">
        <v>40</v>
      </c>
      <c r="C61" s="120"/>
      <c r="D61" s="120"/>
      <c r="E61" s="120"/>
      <c r="F61" s="120"/>
      <c r="G61" s="120"/>
      <c r="H61" s="120"/>
      <c r="I61" s="118"/>
    </row>
    <row r="62" spans="1:9" s="116" customFormat="1">
      <c r="A62" s="117"/>
      <c r="B62" s="5"/>
      <c r="C62" s="120"/>
      <c r="D62" s="120"/>
      <c r="E62" s="120"/>
      <c r="F62" s="120"/>
      <c r="G62" s="120"/>
      <c r="H62" s="120"/>
      <c r="I62" s="118"/>
    </row>
    <row r="63" spans="1:9">
      <c r="A63" s="631" t="s">
        <v>13</v>
      </c>
      <c r="B63" s="632"/>
      <c r="C63" s="561">
        <f>SUM(C56:C58)</f>
        <v>3640277798</v>
      </c>
      <c r="D63" s="561">
        <f t="shared" ref="D63:H63" si="2">SUM(D56:D58)</f>
        <v>975282973.2299999</v>
      </c>
      <c r="E63" s="561">
        <f t="shared" si="2"/>
        <v>4615560771.2299995</v>
      </c>
      <c r="F63" s="561">
        <f t="shared" si="2"/>
        <v>4615560771.2299995</v>
      </c>
      <c r="G63" s="561">
        <f t="shared" si="2"/>
        <v>4615560771.2299995</v>
      </c>
      <c r="H63" s="561">
        <f t="shared" si="2"/>
        <v>975282973.2299999</v>
      </c>
      <c r="I63" s="562">
        <f>G63/C63</f>
        <v>1.2679144360262364</v>
      </c>
    </row>
    <row r="64" spans="1:9">
      <c r="A64" s="109"/>
      <c r="B64" s="109"/>
      <c r="C64" s="102"/>
      <c r="D64" s="102"/>
      <c r="E64" s="102"/>
      <c r="F64" s="110"/>
      <c r="G64" s="623" t="s">
        <v>259</v>
      </c>
      <c r="H64" s="624"/>
      <c r="I64" s="31">
        <f>G63-C63</f>
        <v>975282973.22999954</v>
      </c>
    </row>
    <row r="65" spans="1:9">
      <c r="A65" s="1"/>
      <c r="B65" s="1"/>
    </row>
    <row r="66" spans="1:9">
      <c r="A66" s="1"/>
      <c r="B66" s="1"/>
      <c r="I66" s="65" t="s">
        <v>132</v>
      </c>
    </row>
    <row r="67" spans="1:9">
      <c r="A67" s="1"/>
    </row>
  </sheetData>
  <mergeCells count="22">
    <mergeCell ref="A9:B9"/>
    <mergeCell ref="A3:I3"/>
    <mergeCell ref="A4:I4"/>
    <mergeCell ref="A5:I5"/>
    <mergeCell ref="A6:I6"/>
    <mergeCell ref="A7:I7"/>
    <mergeCell ref="A27:B27"/>
    <mergeCell ref="G28:H28"/>
    <mergeCell ref="A39:B39"/>
    <mergeCell ref="C39:C40"/>
    <mergeCell ref="D39:D40"/>
    <mergeCell ref="E39:E40"/>
    <mergeCell ref="F39:F40"/>
    <mergeCell ref="G39:G40"/>
    <mergeCell ref="H39:H40"/>
    <mergeCell ref="G64:H64"/>
    <mergeCell ref="I39:I40"/>
    <mergeCell ref="A40:B40"/>
    <mergeCell ref="A44:B44"/>
    <mergeCell ref="A48:B48"/>
    <mergeCell ref="A52:B52"/>
    <mergeCell ref="A63:B63"/>
  </mergeCells>
  <printOptions horizontalCentered="1"/>
  <pageMargins left="0.39370078740157483" right="0.39370078740157483" top="0.62992125984251968" bottom="0.6692913385826772" header="0.31496062992125984" footer="0.31496062992125984"/>
  <pageSetup fitToHeight="0" orientation="landscape" r:id="rId1"/>
  <drawing r:id="rId2"/>
</worksheet>
</file>

<file path=xl/worksheets/sheet11.xml><?xml version="1.0" encoding="utf-8"?>
<worksheet xmlns="http://schemas.openxmlformats.org/spreadsheetml/2006/main" xmlns:r="http://schemas.openxmlformats.org/officeDocument/2006/relationships">
  <sheetPr>
    <tabColor rgb="FF00B0F0"/>
  </sheetPr>
  <dimension ref="A1:D25"/>
  <sheetViews>
    <sheetView workbookViewId="0">
      <selection activeCell="E12" sqref="E12"/>
    </sheetView>
  </sheetViews>
  <sheetFormatPr baseColWidth="10" defaultColWidth="11.42578125" defaultRowHeight="12.75"/>
  <cols>
    <col min="1" max="1" width="2.5703125" style="49" customWidth="1"/>
    <col min="2" max="2" width="43.85546875" style="49" customWidth="1"/>
    <col min="3" max="4" width="25.7109375" style="49" customWidth="1"/>
    <col min="5" max="16384" width="11.42578125" style="49"/>
  </cols>
  <sheetData>
    <row r="1" spans="1:4">
      <c r="D1" s="64" t="s">
        <v>226</v>
      </c>
    </row>
    <row r="2" spans="1:4">
      <c r="A2" s="641" t="s">
        <v>29</v>
      </c>
      <c r="B2" s="641"/>
      <c r="C2" s="641"/>
      <c r="D2" s="641"/>
    </row>
    <row r="3" spans="1:4" s="50" customFormat="1">
      <c r="A3" s="641" t="s">
        <v>92</v>
      </c>
      <c r="B3" s="641"/>
      <c r="C3" s="641"/>
      <c r="D3" s="641"/>
    </row>
    <row r="4" spans="1:4" s="50" customFormat="1">
      <c r="A4" s="641" t="s">
        <v>305</v>
      </c>
      <c r="B4" s="641"/>
      <c r="C4" s="641"/>
      <c r="D4" s="641"/>
    </row>
    <row r="5" spans="1:4" s="50" customFormat="1">
      <c r="A5" s="641" t="s">
        <v>213</v>
      </c>
      <c r="B5" s="641"/>
      <c r="C5" s="641"/>
      <c r="D5" s="641"/>
    </row>
    <row r="6" spans="1:4" s="50" customFormat="1">
      <c r="A6" s="641" t="s">
        <v>14</v>
      </c>
      <c r="B6" s="641"/>
      <c r="C6" s="641"/>
      <c r="D6" s="641"/>
    </row>
    <row r="7" spans="1:4" s="50" customFormat="1">
      <c r="A7" s="34"/>
      <c r="B7" s="34"/>
      <c r="C7" s="34"/>
      <c r="D7" s="7" t="s">
        <v>304</v>
      </c>
    </row>
    <row r="8" spans="1:4" s="125" customFormat="1">
      <c r="A8" s="642" t="s">
        <v>79</v>
      </c>
      <c r="B8" s="643"/>
      <c r="C8" s="73"/>
      <c r="D8" s="124">
        <v>4615560771.2299995</v>
      </c>
    </row>
    <row r="9" spans="1:4" s="125" customFormat="1">
      <c r="A9" s="69"/>
      <c r="B9" s="69"/>
      <c r="C9" s="126"/>
      <c r="D9" s="126"/>
    </row>
    <row r="10" spans="1:4" s="125" customFormat="1">
      <c r="A10" s="69" t="s">
        <v>80</v>
      </c>
      <c r="B10" s="69"/>
      <c r="C10" s="126"/>
      <c r="D10" s="126"/>
    </row>
    <row r="11" spans="1:4">
      <c r="A11" s="127" t="s">
        <v>81</v>
      </c>
      <c r="B11" s="128"/>
      <c r="C11" s="129"/>
      <c r="D11" s="130">
        <f>SUM(C12:C16)</f>
        <v>0</v>
      </c>
    </row>
    <row r="12" spans="1:4">
      <c r="A12" s="131"/>
      <c r="B12" s="132" t="s">
        <v>82</v>
      </c>
      <c r="C12" s="133"/>
      <c r="D12" s="134"/>
    </row>
    <row r="13" spans="1:4" ht="25.5">
      <c r="A13" s="135"/>
      <c r="B13" s="136" t="s">
        <v>83</v>
      </c>
      <c r="C13" s="137"/>
      <c r="D13" s="138"/>
    </row>
    <row r="14" spans="1:4">
      <c r="A14" s="139"/>
      <c r="B14" s="136" t="s">
        <v>84</v>
      </c>
      <c r="C14" s="137"/>
      <c r="D14" s="138"/>
    </row>
    <row r="15" spans="1:4">
      <c r="A15" s="139"/>
      <c r="B15" s="136" t="s">
        <v>85</v>
      </c>
      <c r="C15" s="137"/>
      <c r="D15" s="138"/>
    </row>
    <row r="16" spans="1:4">
      <c r="A16" s="140" t="s">
        <v>86</v>
      </c>
      <c r="B16" s="141"/>
      <c r="C16" s="142"/>
      <c r="D16" s="143"/>
    </row>
    <row r="17" spans="1:4">
      <c r="A17" s="139"/>
      <c r="B17" s="136"/>
      <c r="C17" s="144"/>
      <c r="D17" s="138"/>
    </row>
    <row r="18" spans="1:4">
      <c r="A18" s="145" t="s">
        <v>91</v>
      </c>
      <c r="B18" s="146"/>
      <c r="C18" s="67"/>
      <c r="D18" s="143"/>
    </row>
    <row r="19" spans="1:4">
      <c r="A19" s="127" t="s">
        <v>97</v>
      </c>
      <c r="B19" s="128"/>
      <c r="C19" s="129"/>
      <c r="D19" s="124">
        <f>SUM(C20:C24)</f>
        <v>656211670</v>
      </c>
    </row>
    <row r="20" spans="1:4">
      <c r="A20" s="139"/>
      <c r="B20" s="136" t="s">
        <v>87</v>
      </c>
      <c r="C20" s="147"/>
      <c r="D20" s="134"/>
    </row>
    <row r="21" spans="1:4">
      <c r="A21" s="139"/>
      <c r="B21" s="136" t="s">
        <v>88</v>
      </c>
      <c r="C21" s="148"/>
      <c r="D21" s="138"/>
    </row>
    <row r="22" spans="1:4">
      <c r="A22" s="139"/>
      <c r="B22" s="136" t="s">
        <v>89</v>
      </c>
      <c r="C22" s="148"/>
      <c r="D22" s="138"/>
    </row>
    <row r="23" spans="1:4">
      <c r="A23" s="149" t="s">
        <v>90</v>
      </c>
      <c r="B23" s="150"/>
      <c r="C23" s="151">
        <v>656211670</v>
      </c>
      <c r="D23" s="138"/>
    </row>
    <row r="24" spans="1:4">
      <c r="A24" s="139"/>
      <c r="B24" s="136"/>
      <c r="C24" s="152"/>
      <c r="D24" s="143"/>
    </row>
    <row r="25" spans="1:4">
      <c r="A25" s="127" t="s">
        <v>580</v>
      </c>
      <c r="B25" s="128"/>
      <c r="C25" s="129"/>
      <c r="D25" s="124">
        <f>D8+D11-D19</f>
        <v>3959349101.2299995</v>
      </c>
    </row>
  </sheetData>
  <mergeCells count="6">
    <mergeCell ref="A8:B8"/>
    <mergeCell ref="A2:D2"/>
    <mergeCell ref="A3:D3"/>
    <mergeCell ref="A4:D4"/>
    <mergeCell ref="A5:D5"/>
    <mergeCell ref="A6:D6"/>
  </mergeCells>
  <printOptions horizontalCentered="1"/>
  <pageMargins left="0.39370078740157483" right="0.39370078740157483" top="0.74803149606299213" bottom="0.74803149606299213" header="0.31496062992125984" footer="0.31496062992125984"/>
  <pageSetup scale="115" orientation="landscape" r:id="rId1"/>
  <drawing r:id="rId2"/>
</worksheet>
</file>

<file path=xl/worksheets/sheet12.xml><?xml version="1.0" encoding="utf-8"?>
<worksheet xmlns="http://schemas.openxmlformats.org/spreadsheetml/2006/main" xmlns:r="http://schemas.openxmlformats.org/officeDocument/2006/relationships">
  <sheetPr>
    <tabColor rgb="FF00B0F0"/>
    <pageSetUpPr fitToPage="1"/>
  </sheetPr>
  <dimension ref="A1:L28"/>
  <sheetViews>
    <sheetView workbookViewId="0">
      <selection activeCell="F17" sqref="F17:G17"/>
    </sheetView>
  </sheetViews>
  <sheetFormatPr baseColWidth="10" defaultColWidth="11.42578125" defaultRowHeight="12.75"/>
  <cols>
    <col min="1" max="1" width="5.140625" style="3" customWidth="1"/>
    <col min="2" max="2" width="45.85546875" style="3" customWidth="1"/>
    <col min="3" max="3" width="13.140625" style="3" bestFit="1" customWidth="1"/>
    <col min="4" max="4" width="16.140625" style="3" bestFit="1" customWidth="1"/>
    <col min="5" max="5" width="13.140625" style="3" bestFit="1" customWidth="1"/>
    <col min="6" max="6" width="12.7109375" style="3" bestFit="1" customWidth="1"/>
    <col min="7" max="7" width="14" style="3" customWidth="1"/>
    <col min="8" max="8" width="13.28515625" style="3" bestFit="1" customWidth="1"/>
    <col min="9" max="9" width="9.7109375" style="3" customWidth="1"/>
    <col min="10" max="10" width="4.5703125" style="3" customWidth="1"/>
    <col min="11" max="11" width="13.42578125" style="3" bestFit="1" customWidth="1"/>
    <col min="12" max="12" width="12.7109375" style="3" bestFit="1" customWidth="1"/>
    <col min="13" max="16384" width="11.42578125" style="3"/>
  </cols>
  <sheetData>
    <row r="1" spans="1:9">
      <c r="I1" s="4" t="s">
        <v>227</v>
      </c>
    </row>
    <row r="2" spans="1:9">
      <c r="A2" s="641" t="s">
        <v>29</v>
      </c>
      <c r="B2" s="641"/>
      <c r="C2" s="641"/>
      <c r="D2" s="641"/>
      <c r="E2" s="641"/>
      <c r="F2" s="641"/>
      <c r="G2" s="641"/>
      <c r="H2" s="641"/>
      <c r="I2" s="641"/>
    </row>
    <row r="3" spans="1:9" s="5" customFormat="1">
      <c r="A3" s="641" t="s">
        <v>22</v>
      </c>
      <c r="B3" s="641"/>
      <c r="C3" s="641"/>
      <c r="D3" s="641"/>
      <c r="E3" s="641"/>
      <c r="F3" s="641"/>
      <c r="G3" s="641"/>
      <c r="H3" s="641"/>
      <c r="I3" s="641"/>
    </row>
    <row r="4" spans="1:9" s="5" customFormat="1">
      <c r="A4" s="641" t="s">
        <v>127</v>
      </c>
      <c r="B4" s="641"/>
      <c r="C4" s="641"/>
      <c r="D4" s="641"/>
      <c r="E4" s="641"/>
      <c r="F4" s="641"/>
      <c r="G4" s="641"/>
      <c r="H4" s="641"/>
      <c r="I4" s="641"/>
    </row>
    <row r="5" spans="1:9" s="5" customFormat="1">
      <c r="A5" s="641" t="s">
        <v>305</v>
      </c>
      <c r="B5" s="641"/>
      <c r="C5" s="641"/>
      <c r="D5" s="641"/>
      <c r="E5" s="641"/>
      <c r="F5" s="641"/>
      <c r="G5" s="641"/>
      <c r="H5" s="641"/>
      <c r="I5" s="641"/>
    </row>
    <row r="6" spans="1:9" s="5" customFormat="1">
      <c r="A6" s="641" t="s">
        <v>214</v>
      </c>
      <c r="B6" s="641"/>
      <c r="C6" s="641"/>
      <c r="D6" s="641"/>
      <c r="E6" s="641"/>
      <c r="F6" s="641"/>
      <c r="G6" s="641"/>
      <c r="H6" s="641"/>
      <c r="I6" s="641"/>
    </row>
    <row r="7" spans="1:9" s="5" customFormat="1">
      <c r="A7" s="641" t="s">
        <v>14</v>
      </c>
      <c r="B7" s="641"/>
      <c r="C7" s="641"/>
      <c r="D7" s="641"/>
      <c r="E7" s="641"/>
      <c r="F7" s="641"/>
      <c r="G7" s="641"/>
      <c r="H7" s="641"/>
      <c r="I7" s="641"/>
    </row>
    <row r="8" spans="1:9" s="5" customFormat="1">
      <c r="A8" s="6"/>
      <c r="B8" s="6"/>
      <c r="C8" s="6"/>
      <c r="D8" s="6"/>
      <c r="E8" s="6"/>
      <c r="F8" s="6"/>
      <c r="G8" s="6"/>
      <c r="H8" s="6"/>
      <c r="I8" s="7" t="s">
        <v>304</v>
      </c>
    </row>
    <row r="9" spans="1:9" s="1" customFormat="1" ht="38.25">
      <c r="A9" s="639" t="s">
        <v>23</v>
      </c>
      <c r="B9" s="644"/>
      <c r="C9" s="8" t="s">
        <v>54</v>
      </c>
      <c r="D9" s="8" t="s">
        <v>24</v>
      </c>
      <c r="E9" s="9" t="s">
        <v>55</v>
      </c>
      <c r="F9" s="10" t="s">
        <v>211</v>
      </c>
      <c r="G9" s="10" t="s">
        <v>212</v>
      </c>
      <c r="H9" s="9" t="s">
        <v>126</v>
      </c>
      <c r="I9" s="9" t="s">
        <v>57</v>
      </c>
    </row>
    <row r="10" spans="1:9" s="2" customFormat="1" ht="18.75" customHeight="1">
      <c r="A10" s="645" t="s">
        <v>25</v>
      </c>
      <c r="B10" s="646"/>
      <c r="C10" s="11"/>
      <c r="D10" s="11"/>
      <c r="E10" s="12"/>
      <c r="F10" s="13"/>
      <c r="G10" s="13"/>
      <c r="H10" s="12"/>
      <c r="I10" s="12"/>
    </row>
    <row r="11" spans="1:9" ht="18.75" customHeight="1">
      <c r="A11" s="14">
        <v>1000</v>
      </c>
      <c r="B11" s="15" t="s">
        <v>5</v>
      </c>
      <c r="C11" s="16">
        <v>2062969517.1600001</v>
      </c>
      <c r="D11" s="16">
        <f>E11-C11</f>
        <v>237591393.76999974</v>
      </c>
      <c r="E11" s="17">
        <v>2300560910.9299998</v>
      </c>
      <c r="F11" s="17">
        <v>2237747568.6399999</v>
      </c>
      <c r="G11" s="17">
        <v>2237747568.6399999</v>
      </c>
      <c r="H11" s="17">
        <f>E11-F11</f>
        <v>62813342.289999962</v>
      </c>
      <c r="I11" s="18">
        <f>F11/E11</f>
        <v>0.97269650979829625</v>
      </c>
    </row>
    <row r="12" spans="1:9" ht="18.75" customHeight="1">
      <c r="A12" s="19">
        <v>2000</v>
      </c>
      <c r="B12" s="20" t="s">
        <v>6</v>
      </c>
      <c r="C12" s="21">
        <v>444665297.83999997</v>
      </c>
      <c r="D12" s="21">
        <f t="shared" ref="D12:D16" si="0">E12-C12</f>
        <v>653814763.93000007</v>
      </c>
      <c r="E12" s="22">
        <v>1098480061.77</v>
      </c>
      <c r="F12" s="22">
        <v>733478382.77999997</v>
      </c>
      <c r="G12" s="22">
        <v>611291001.5</v>
      </c>
      <c r="H12" s="22">
        <f t="shared" ref="H12:H15" si="1">E12-F12</f>
        <v>365001678.99000001</v>
      </c>
      <c r="I12" s="23">
        <f t="shared" ref="I12:I17" si="2">F12/E12</f>
        <v>0.6677211615458305</v>
      </c>
    </row>
    <row r="13" spans="1:9" ht="18.75" customHeight="1">
      <c r="A13" s="19">
        <v>3000</v>
      </c>
      <c r="B13" s="20" t="s">
        <v>7</v>
      </c>
      <c r="C13" s="21">
        <v>327184940</v>
      </c>
      <c r="D13" s="21">
        <f t="shared" si="0"/>
        <v>204861702.5</v>
      </c>
      <c r="E13" s="22">
        <v>532046642.5</v>
      </c>
      <c r="F13" s="22">
        <v>409779083.53000003</v>
      </c>
      <c r="G13" s="22">
        <v>392037444.37</v>
      </c>
      <c r="H13" s="22">
        <f t="shared" si="1"/>
        <v>122267558.96999997</v>
      </c>
      <c r="I13" s="23">
        <f t="shared" si="2"/>
        <v>0.77019390932440668</v>
      </c>
    </row>
    <row r="14" spans="1:9" ht="18.75" customHeight="1">
      <c r="A14" s="19">
        <v>4000</v>
      </c>
      <c r="B14" s="20" t="s">
        <v>26</v>
      </c>
      <c r="C14" s="21">
        <v>579491470</v>
      </c>
      <c r="D14" s="21">
        <f t="shared" si="0"/>
        <v>83401564.909999967</v>
      </c>
      <c r="E14" s="22">
        <v>662893034.90999997</v>
      </c>
      <c r="F14" s="22">
        <v>662724143.14999998</v>
      </c>
      <c r="G14" s="22">
        <v>662724143.14999998</v>
      </c>
      <c r="H14" s="22">
        <f t="shared" si="1"/>
        <v>168891.75999999046</v>
      </c>
      <c r="I14" s="23">
        <f t="shared" si="2"/>
        <v>0.99974522019223977</v>
      </c>
    </row>
    <row r="15" spans="1:9" ht="18.75" customHeight="1">
      <c r="A15" s="19">
        <v>5000</v>
      </c>
      <c r="B15" s="20" t="s">
        <v>27</v>
      </c>
      <c r="C15" s="21">
        <v>138981459</v>
      </c>
      <c r="D15" s="21">
        <f t="shared" si="0"/>
        <v>-3414876.5800000131</v>
      </c>
      <c r="E15" s="22">
        <v>135566582.41999999</v>
      </c>
      <c r="F15" s="22">
        <v>68235734.659999996</v>
      </c>
      <c r="G15" s="22">
        <v>66462255.460000001</v>
      </c>
      <c r="H15" s="22">
        <f t="shared" si="1"/>
        <v>67330847.75999999</v>
      </c>
      <c r="I15" s="23">
        <f t="shared" si="2"/>
        <v>0.50333742609663412</v>
      </c>
    </row>
    <row r="16" spans="1:9" ht="18.75" customHeight="1">
      <c r="A16" s="24">
        <v>6000</v>
      </c>
      <c r="B16" s="25" t="s">
        <v>10</v>
      </c>
      <c r="C16" s="26">
        <v>86985114</v>
      </c>
      <c r="D16" s="26">
        <f t="shared" si="0"/>
        <v>160873034.25</v>
      </c>
      <c r="E16" s="27">
        <v>247858148.25</v>
      </c>
      <c r="F16" s="27">
        <v>117415723.09999999</v>
      </c>
      <c r="G16" s="27">
        <v>113076802.17</v>
      </c>
      <c r="H16" s="27">
        <f>E16-F16</f>
        <v>130442425.15000001</v>
      </c>
      <c r="I16" s="28">
        <f t="shared" si="2"/>
        <v>0.473721456926119</v>
      </c>
    </row>
    <row r="17" spans="1:12" s="1" customFormat="1" ht="18.75" customHeight="1">
      <c r="A17" s="29"/>
      <c r="B17" s="30" t="s">
        <v>28</v>
      </c>
      <c r="C17" s="31">
        <f>SUM(C11:C16)</f>
        <v>3640277798</v>
      </c>
      <c r="D17" s="31">
        <f t="shared" ref="D17:H17" si="3">SUM(D11:D16)</f>
        <v>1337127582.7799997</v>
      </c>
      <c r="E17" s="31">
        <f t="shared" si="3"/>
        <v>4977405380.7799997</v>
      </c>
      <c r="F17" s="31">
        <f t="shared" si="3"/>
        <v>4229380635.8600001</v>
      </c>
      <c r="G17" s="31">
        <f t="shared" si="3"/>
        <v>4083339215.29</v>
      </c>
      <c r="H17" s="31">
        <f t="shared" si="3"/>
        <v>748024744.91999996</v>
      </c>
      <c r="I17" s="32">
        <f t="shared" si="2"/>
        <v>0.84971592874302349</v>
      </c>
      <c r="K17" s="554"/>
      <c r="L17" s="555"/>
    </row>
    <row r="19" spans="1:12" s="33" customFormat="1">
      <c r="B19" s="563"/>
      <c r="C19" s="564"/>
      <c r="D19" s="565"/>
      <c r="E19" s="564"/>
      <c r="F19" s="564"/>
      <c r="G19" s="564"/>
      <c r="H19" s="564"/>
      <c r="I19" s="566"/>
      <c r="J19" s="567"/>
      <c r="K19" s="567"/>
    </row>
    <row r="20" spans="1:12">
      <c r="B20" s="568"/>
      <c r="C20" s="568"/>
      <c r="D20" s="568"/>
      <c r="E20" s="568"/>
      <c r="F20" s="568"/>
      <c r="G20" s="568"/>
      <c r="H20" s="568"/>
      <c r="I20" s="568"/>
      <c r="J20" s="568"/>
      <c r="K20" s="568"/>
    </row>
    <row r="21" spans="1:12">
      <c r="B21" s="563"/>
      <c r="C21" s="564"/>
      <c r="D21" s="569"/>
      <c r="E21" s="564"/>
      <c r="F21" s="567"/>
      <c r="G21" s="564"/>
      <c r="H21" s="567"/>
      <c r="I21" s="568"/>
      <c r="J21" s="568"/>
      <c r="K21" s="568"/>
    </row>
    <row r="22" spans="1:12">
      <c r="B22" s="568"/>
      <c r="C22" s="568"/>
      <c r="D22" s="568"/>
      <c r="E22" s="568"/>
      <c r="F22" s="568"/>
      <c r="G22" s="568"/>
      <c r="H22" s="568"/>
      <c r="I22" s="568"/>
      <c r="J22" s="568"/>
      <c r="K22" s="568"/>
    </row>
    <row r="23" spans="1:12">
      <c r="B23" s="563"/>
      <c r="C23" s="570"/>
      <c r="D23" s="570"/>
      <c r="E23" s="567"/>
      <c r="F23" s="567"/>
      <c r="G23" s="567"/>
      <c r="H23" s="567"/>
      <c r="I23" s="568"/>
      <c r="J23" s="568"/>
      <c r="K23" s="568"/>
    </row>
    <row r="24" spans="1:12">
      <c r="B24" s="563"/>
      <c r="C24" s="570"/>
      <c r="D24" s="570"/>
      <c r="E24" s="567"/>
      <c r="F24" s="567"/>
      <c r="G24" s="567"/>
      <c r="H24" s="567"/>
      <c r="I24" s="568"/>
      <c r="J24" s="568"/>
      <c r="K24" s="568"/>
    </row>
    <row r="25" spans="1:12">
      <c r="B25" s="568"/>
      <c r="C25" s="569"/>
      <c r="D25" s="568"/>
      <c r="E25" s="568"/>
      <c r="F25" s="568"/>
      <c r="G25" s="568"/>
      <c r="H25" s="568"/>
      <c r="I25" s="568"/>
      <c r="J25" s="568"/>
      <c r="K25" s="568"/>
    </row>
    <row r="26" spans="1:12">
      <c r="B26" s="568"/>
      <c r="C26" s="569"/>
      <c r="D26" s="569"/>
      <c r="E26" s="569"/>
      <c r="F26" s="569"/>
      <c r="G26" s="569"/>
      <c r="H26" s="569"/>
      <c r="I26" s="568"/>
      <c r="J26" s="568"/>
      <c r="K26" s="568"/>
    </row>
    <row r="27" spans="1:12">
      <c r="B27" s="568"/>
      <c r="C27" s="568"/>
      <c r="D27" s="568"/>
      <c r="E27" s="568"/>
      <c r="F27" s="568"/>
      <c r="G27" s="568"/>
      <c r="H27" s="568"/>
      <c r="I27" s="568"/>
      <c r="J27" s="568"/>
      <c r="K27" s="568"/>
    </row>
    <row r="28" spans="1:12">
      <c r="B28" s="568"/>
      <c r="C28" s="568"/>
      <c r="D28" s="568"/>
      <c r="E28" s="568"/>
      <c r="F28" s="568"/>
      <c r="G28" s="568"/>
      <c r="H28" s="568"/>
      <c r="I28" s="568"/>
      <c r="J28" s="568"/>
      <c r="K28" s="568"/>
    </row>
  </sheetData>
  <mergeCells count="8">
    <mergeCell ref="A9:B9"/>
    <mergeCell ref="A10:B10"/>
    <mergeCell ref="A2:I2"/>
    <mergeCell ref="A3:I3"/>
    <mergeCell ref="A4:I4"/>
    <mergeCell ref="A5:I5"/>
    <mergeCell ref="A7:I7"/>
    <mergeCell ref="A6:I6"/>
  </mergeCells>
  <printOptions horizontalCentered="1"/>
  <pageMargins left="0.39370078740157483" right="0.39370078740157483" top="0.74803149606299213" bottom="0.74803149606299213" header="0.31496062992125984" footer="0.31496062992125984"/>
  <pageSetup scale="93" orientation="landscape" r:id="rId1"/>
  <drawing r:id="rId2"/>
</worksheet>
</file>

<file path=xl/worksheets/sheet13.xml><?xml version="1.0" encoding="utf-8"?>
<worksheet xmlns="http://schemas.openxmlformats.org/spreadsheetml/2006/main" xmlns:r="http://schemas.openxmlformats.org/officeDocument/2006/relationships">
  <sheetPr>
    <tabColor rgb="FF00B0F0"/>
  </sheetPr>
  <dimension ref="A1:I217"/>
  <sheetViews>
    <sheetView workbookViewId="0">
      <pane ySplit="10" topLeftCell="A208" activePane="bottomLeft" state="frozen"/>
      <selection pane="bottomLeft" activeCell="H217" sqref="C217:H217"/>
    </sheetView>
  </sheetViews>
  <sheetFormatPr baseColWidth="10" defaultColWidth="11.42578125" defaultRowHeight="15.75" customHeight="1"/>
  <cols>
    <col min="1" max="1" width="6.5703125" style="65" bestFit="1" customWidth="1"/>
    <col min="2" max="2" width="44.7109375" style="3" customWidth="1"/>
    <col min="3" max="7" width="12.7109375" style="3" customWidth="1"/>
    <col min="8" max="8" width="14.42578125" style="3" bestFit="1" customWidth="1"/>
    <col min="9" max="9" width="10.140625" style="3" customWidth="1"/>
    <col min="10" max="16384" width="11.42578125" style="3"/>
  </cols>
  <sheetData>
    <row r="1" spans="1:9" ht="12.75">
      <c r="I1" s="66" t="s">
        <v>508</v>
      </c>
    </row>
    <row r="2" spans="1:9" ht="12.75">
      <c r="A2" s="641" t="s">
        <v>29</v>
      </c>
      <c r="B2" s="641"/>
      <c r="C2" s="641"/>
      <c r="D2" s="641"/>
      <c r="E2" s="641"/>
      <c r="F2" s="641"/>
      <c r="G2" s="641"/>
      <c r="H2" s="641"/>
      <c r="I2" s="641"/>
    </row>
    <row r="3" spans="1:9" s="5" customFormat="1" ht="12.75">
      <c r="A3" s="641" t="s">
        <v>22</v>
      </c>
      <c r="B3" s="641"/>
      <c r="C3" s="641"/>
      <c r="D3" s="641"/>
      <c r="E3" s="641"/>
      <c r="F3" s="641"/>
      <c r="G3" s="641"/>
      <c r="H3" s="641"/>
      <c r="I3" s="641"/>
    </row>
    <row r="4" spans="1:9" s="5" customFormat="1" ht="12.75">
      <c r="A4" s="641" t="s">
        <v>31</v>
      </c>
      <c r="B4" s="641"/>
      <c r="C4" s="641"/>
      <c r="D4" s="641"/>
      <c r="E4" s="641"/>
      <c r="F4" s="641"/>
      <c r="G4" s="641"/>
      <c r="H4" s="641"/>
      <c r="I4" s="641"/>
    </row>
    <row r="5" spans="1:9" s="5" customFormat="1" ht="12.75">
      <c r="A5" s="641" t="s">
        <v>305</v>
      </c>
      <c r="B5" s="641"/>
      <c r="C5" s="641"/>
      <c r="D5" s="641"/>
      <c r="E5" s="641"/>
      <c r="F5" s="641"/>
      <c r="G5" s="641"/>
      <c r="H5" s="641"/>
      <c r="I5" s="641"/>
    </row>
    <row r="6" spans="1:9" s="5" customFormat="1" ht="12.75">
      <c r="A6" s="641" t="s">
        <v>214</v>
      </c>
      <c r="B6" s="641"/>
      <c r="C6" s="641"/>
      <c r="D6" s="641"/>
      <c r="E6" s="641"/>
      <c r="F6" s="641"/>
      <c r="G6" s="641"/>
      <c r="H6" s="641"/>
      <c r="I6" s="641"/>
    </row>
    <row r="7" spans="1:9" s="5" customFormat="1" ht="12.75">
      <c r="A7" s="641" t="s">
        <v>14</v>
      </c>
      <c r="B7" s="641"/>
      <c r="C7" s="641"/>
      <c r="D7" s="641"/>
      <c r="E7" s="641"/>
      <c r="F7" s="641"/>
      <c r="G7" s="641"/>
      <c r="H7" s="641"/>
      <c r="I7" s="641"/>
    </row>
    <row r="8" spans="1:9" s="5" customFormat="1" ht="12.75">
      <c r="A8" s="6"/>
      <c r="B8" s="6"/>
      <c r="C8" s="6"/>
      <c r="D8" s="6"/>
      <c r="E8" s="6"/>
      <c r="F8" s="6"/>
      <c r="G8" s="6"/>
      <c r="H8" s="6"/>
      <c r="I8" s="7" t="s">
        <v>304</v>
      </c>
    </row>
    <row r="9" spans="1:9" ht="21" customHeight="1">
      <c r="A9" s="635" t="s">
        <v>23</v>
      </c>
      <c r="B9" s="647"/>
      <c r="C9" s="625" t="s">
        <v>54</v>
      </c>
      <c r="D9" s="625" t="s">
        <v>24</v>
      </c>
      <c r="E9" s="625" t="s">
        <v>55</v>
      </c>
      <c r="F9" s="625" t="s">
        <v>211</v>
      </c>
      <c r="G9" s="625" t="s">
        <v>212</v>
      </c>
      <c r="H9" s="625" t="s">
        <v>126</v>
      </c>
      <c r="I9" s="625" t="s">
        <v>57</v>
      </c>
    </row>
    <row r="10" spans="1:9" ht="21" customHeight="1">
      <c r="A10" s="35" t="s">
        <v>506</v>
      </c>
      <c r="B10" s="36" t="s">
        <v>507</v>
      </c>
      <c r="C10" s="626"/>
      <c r="D10" s="626"/>
      <c r="E10" s="626"/>
      <c r="F10" s="626"/>
      <c r="G10" s="626"/>
      <c r="H10" s="626"/>
      <c r="I10" s="626"/>
    </row>
    <row r="11" spans="1:9" ht="15" customHeight="1">
      <c r="A11" s="39">
        <v>11301</v>
      </c>
      <c r="B11" s="42" t="s">
        <v>306</v>
      </c>
      <c r="C11" s="37">
        <v>633873392.25</v>
      </c>
      <c r="D11" s="37">
        <v>38800508.75999999</v>
      </c>
      <c r="E11" s="37">
        <v>672673901.00999999</v>
      </c>
      <c r="F11" s="37">
        <v>640450091.60000002</v>
      </c>
      <c r="G11" s="37">
        <v>640450091.60000002</v>
      </c>
      <c r="H11" s="37">
        <f>E11-F11</f>
        <v>32223809.409999967</v>
      </c>
      <c r="I11" s="46">
        <f>F11/E11</f>
        <v>0.9520959422364732</v>
      </c>
    </row>
    <row r="12" spans="1:9" ht="15" customHeight="1">
      <c r="A12" s="40">
        <v>11304</v>
      </c>
      <c r="B12" s="43" t="s">
        <v>307</v>
      </c>
      <c r="C12" s="38">
        <v>11503935</v>
      </c>
      <c r="D12" s="38">
        <v>5900944.6499999985</v>
      </c>
      <c r="E12" s="38">
        <v>17404879.649999999</v>
      </c>
      <c r="F12" s="38">
        <v>17404879.649999999</v>
      </c>
      <c r="G12" s="38">
        <v>17404879.649999999</v>
      </c>
      <c r="H12" s="37">
        <f t="shared" ref="H12:H75" si="0">E12-F12</f>
        <v>0</v>
      </c>
      <c r="I12" s="47">
        <f t="shared" ref="I12:I75" si="1">F12/E12</f>
        <v>1</v>
      </c>
    </row>
    <row r="13" spans="1:9" ht="15" customHeight="1">
      <c r="A13" s="40">
        <v>11305</v>
      </c>
      <c r="B13" s="43" t="s">
        <v>308</v>
      </c>
      <c r="C13" s="38">
        <v>36402849.899999999</v>
      </c>
      <c r="D13" s="38">
        <v>3238333.3900000006</v>
      </c>
      <c r="E13" s="38">
        <v>39641183.289999999</v>
      </c>
      <c r="F13" s="38">
        <v>39641183.289999999</v>
      </c>
      <c r="G13" s="38">
        <v>39641183.289999999</v>
      </c>
      <c r="H13" s="37">
        <f t="shared" si="0"/>
        <v>0</v>
      </c>
      <c r="I13" s="47">
        <f t="shared" si="1"/>
        <v>1</v>
      </c>
    </row>
    <row r="14" spans="1:9" ht="15" customHeight="1">
      <c r="A14" s="40">
        <v>11306</v>
      </c>
      <c r="B14" s="43" t="s">
        <v>309</v>
      </c>
      <c r="C14" s="38">
        <v>15245791</v>
      </c>
      <c r="D14" s="38">
        <v>8585514.8999999985</v>
      </c>
      <c r="E14" s="38">
        <v>23831305.899999999</v>
      </c>
      <c r="F14" s="38">
        <v>23831305.899999999</v>
      </c>
      <c r="G14" s="38">
        <v>23831305.899999999</v>
      </c>
      <c r="H14" s="37">
        <f t="shared" si="0"/>
        <v>0</v>
      </c>
      <c r="I14" s="47">
        <f t="shared" si="1"/>
        <v>1</v>
      </c>
    </row>
    <row r="15" spans="1:9" ht="15" customHeight="1">
      <c r="A15" s="40">
        <v>11307</v>
      </c>
      <c r="B15" s="43" t="s">
        <v>310</v>
      </c>
      <c r="C15" s="38">
        <v>9961814</v>
      </c>
      <c r="D15" s="38">
        <v>3159209.1500000004</v>
      </c>
      <c r="E15" s="38">
        <v>13121023.15</v>
      </c>
      <c r="F15" s="38">
        <v>13121023.15</v>
      </c>
      <c r="G15" s="38">
        <v>13121023.15</v>
      </c>
      <c r="H15" s="37">
        <f t="shared" si="0"/>
        <v>0</v>
      </c>
      <c r="I15" s="47">
        <f t="shared" si="1"/>
        <v>1</v>
      </c>
    </row>
    <row r="16" spans="1:9" ht="15" customHeight="1">
      <c r="A16" s="40">
        <v>11308</v>
      </c>
      <c r="B16" s="43" t="s">
        <v>311</v>
      </c>
      <c r="C16" s="38">
        <v>77452825.900000006</v>
      </c>
      <c r="D16" s="38">
        <v>22085930.919999987</v>
      </c>
      <c r="E16" s="38">
        <v>99538756.819999993</v>
      </c>
      <c r="F16" s="38">
        <v>99538756.819999993</v>
      </c>
      <c r="G16" s="38">
        <v>99538756.819999993</v>
      </c>
      <c r="H16" s="37">
        <f t="shared" si="0"/>
        <v>0</v>
      </c>
      <c r="I16" s="47">
        <f t="shared" si="1"/>
        <v>1</v>
      </c>
    </row>
    <row r="17" spans="1:9" ht="15" customHeight="1">
      <c r="A17" s="40">
        <v>12101</v>
      </c>
      <c r="B17" s="43" t="s">
        <v>312</v>
      </c>
      <c r="C17" s="38">
        <v>0</v>
      </c>
      <c r="D17" s="38">
        <v>138322.96</v>
      </c>
      <c r="E17" s="38">
        <v>138322.96</v>
      </c>
      <c r="F17" s="38">
        <v>138322.96</v>
      </c>
      <c r="G17" s="38">
        <v>138322.96</v>
      </c>
      <c r="H17" s="37">
        <f t="shared" si="0"/>
        <v>0</v>
      </c>
      <c r="I17" s="47">
        <f t="shared" si="1"/>
        <v>1</v>
      </c>
    </row>
    <row r="18" spans="1:9" ht="15" customHeight="1">
      <c r="A18" s="40">
        <v>12201</v>
      </c>
      <c r="B18" s="43" t="s">
        <v>313</v>
      </c>
      <c r="C18" s="38">
        <v>518314523.06</v>
      </c>
      <c r="D18" s="38">
        <v>22673172.73999995</v>
      </c>
      <c r="E18" s="38">
        <v>540987695.79999995</v>
      </c>
      <c r="F18" s="38">
        <v>525894979.73000002</v>
      </c>
      <c r="G18" s="38">
        <v>525894979.73000002</v>
      </c>
      <c r="H18" s="37">
        <f t="shared" si="0"/>
        <v>15092716.069999933</v>
      </c>
      <c r="I18" s="47">
        <f t="shared" si="1"/>
        <v>0.97210155390377007</v>
      </c>
    </row>
    <row r="19" spans="1:9" ht="15" customHeight="1">
      <c r="A19" s="40">
        <v>13101</v>
      </c>
      <c r="B19" s="43" t="s">
        <v>314</v>
      </c>
      <c r="C19" s="38">
        <v>6912008.5199999996</v>
      </c>
      <c r="D19" s="38">
        <v>460341.30000000075</v>
      </c>
      <c r="E19" s="38">
        <v>7372349.8200000003</v>
      </c>
      <c r="F19" s="38">
        <v>7372349.8200000003</v>
      </c>
      <c r="G19" s="38">
        <v>7372349.8200000003</v>
      </c>
      <c r="H19" s="37">
        <f t="shared" si="0"/>
        <v>0</v>
      </c>
      <c r="I19" s="47">
        <f t="shared" si="1"/>
        <v>1</v>
      </c>
    </row>
    <row r="20" spans="1:9" ht="15" customHeight="1">
      <c r="A20" s="40">
        <v>13201</v>
      </c>
      <c r="B20" s="43" t="s">
        <v>315</v>
      </c>
      <c r="C20" s="38">
        <v>14146981.57</v>
      </c>
      <c r="D20" s="38">
        <v>2819082.0099999979</v>
      </c>
      <c r="E20" s="38">
        <v>16966063.579999998</v>
      </c>
      <c r="F20" s="38">
        <v>16658339.68</v>
      </c>
      <c r="G20" s="38">
        <v>16658339.68</v>
      </c>
      <c r="H20" s="37">
        <f t="shared" si="0"/>
        <v>307723.89999999851</v>
      </c>
      <c r="I20" s="47">
        <f t="shared" si="1"/>
        <v>0.98186238672577231</v>
      </c>
    </row>
    <row r="21" spans="1:9" ht="15" customHeight="1">
      <c r="A21" s="40">
        <v>13202</v>
      </c>
      <c r="B21" s="43" t="s">
        <v>316</v>
      </c>
      <c r="C21" s="38">
        <v>73887898.609999999</v>
      </c>
      <c r="D21" s="38">
        <v>12292460.719999999</v>
      </c>
      <c r="E21" s="38">
        <v>86180359.329999998</v>
      </c>
      <c r="F21" s="38">
        <v>84324167.609999999</v>
      </c>
      <c r="G21" s="38">
        <v>84324167.609999999</v>
      </c>
      <c r="H21" s="37">
        <f t="shared" si="0"/>
        <v>1856191.7199999988</v>
      </c>
      <c r="I21" s="47">
        <f t="shared" si="1"/>
        <v>0.9784615458274859</v>
      </c>
    </row>
    <row r="22" spans="1:9" ht="15" customHeight="1">
      <c r="A22" s="40">
        <v>13203</v>
      </c>
      <c r="B22" s="43" t="s">
        <v>317</v>
      </c>
      <c r="C22" s="38">
        <v>257640</v>
      </c>
      <c r="D22" s="38">
        <v>-253835.69</v>
      </c>
      <c r="E22" s="38">
        <v>3804.31</v>
      </c>
      <c r="F22" s="38">
        <v>3804.31</v>
      </c>
      <c r="G22" s="38">
        <v>3804.31</v>
      </c>
      <c r="H22" s="37">
        <f t="shared" si="0"/>
        <v>0</v>
      </c>
      <c r="I22" s="47">
        <f t="shared" si="1"/>
        <v>1</v>
      </c>
    </row>
    <row r="23" spans="1:9" ht="15" customHeight="1">
      <c r="A23" s="40">
        <v>13204</v>
      </c>
      <c r="B23" s="43" t="s">
        <v>318</v>
      </c>
      <c r="C23" s="38">
        <v>257640</v>
      </c>
      <c r="D23" s="38">
        <v>-253834.69</v>
      </c>
      <c r="E23" s="38">
        <v>3805.31</v>
      </c>
      <c r="F23" s="38">
        <v>3805.31</v>
      </c>
      <c r="G23" s="38">
        <v>3805.31</v>
      </c>
      <c r="H23" s="37">
        <f t="shared" si="0"/>
        <v>0</v>
      </c>
      <c r="I23" s="47">
        <f t="shared" si="1"/>
        <v>1</v>
      </c>
    </row>
    <row r="24" spans="1:9" ht="15" customHeight="1">
      <c r="A24" s="40">
        <v>13301</v>
      </c>
      <c r="B24" s="43" t="s">
        <v>319</v>
      </c>
      <c r="C24" s="38">
        <v>4413673</v>
      </c>
      <c r="D24" s="38">
        <v>827240.96999999974</v>
      </c>
      <c r="E24" s="38">
        <v>5240913.97</v>
      </c>
      <c r="F24" s="38">
        <v>5240913.97</v>
      </c>
      <c r="G24" s="38">
        <v>5240913.97</v>
      </c>
      <c r="H24" s="37">
        <f t="shared" si="0"/>
        <v>0</v>
      </c>
      <c r="I24" s="47">
        <f t="shared" si="1"/>
        <v>1</v>
      </c>
    </row>
    <row r="25" spans="1:9" ht="15" customHeight="1">
      <c r="A25" s="40">
        <v>13701</v>
      </c>
      <c r="B25" s="43" t="s">
        <v>320</v>
      </c>
      <c r="C25" s="38">
        <v>0</v>
      </c>
      <c r="D25" s="38">
        <v>0</v>
      </c>
      <c r="E25" s="38">
        <v>0</v>
      </c>
      <c r="F25" s="38">
        <v>0</v>
      </c>
      <c r="G25" s="38">
        <v>0</v>
      </c>
      <c r="H25" s="37">
        <f t="shared" si="0"/>
        <v>0</v>
      </c>
      <c r="I25" s="47" t="e">
        <f t="shared" si="1"/>
        <v>#DIV/0!</v>
      </c>
    </row>
    <row r="26" spans="1:9" ht="15" customHeight="1">
      <c r="A26" s="40">
        <v>14101</v>
      </c>
      <c r="B26" s="43" t="s">
        <v>321</v>
      </c>
      <c r="C26" s="38">
        <v>66677621.880000003</v>
      </c>
      <c r="D26" s="38">
        <v>6637763.4399999902</v>
      </c>
      <c r="E26" s="38">
        <v>73315385.319999993</v>
      </c>
      <c r="F26" s="38">
        <v>73183149.150000006</v>
      </c>
      <c r="G26" s="38">
        <v>73183149.150000006</v>
      </c>
      <c r="H26" s="37">
        <f t="shared" si="0"/>
        <v>132236.16999998689</v>
      </c>
      <c r="I26" s="47">
        <f t="shared" si="1"/>
        <v>0.99819633806161123</v>
      </c>
    </row>
    <row r="27" spans="1:9" ht="15" customHeight="1">
      <c r="A27" s="40">
        <v>14102</v>
      </c>
      <c r="B27" s="43" t="s">
        <v>322</v>
      </c>
      <c r="C27" s="38">
        <v>58241</v>
      </c>
      <c r="D27" s="38">
        <v>-57757.4</v>
      </c>
      <c r="E27" s="38">
        <v>483.6</v>
      </c>
      <c r="F27" s="38">
        <v>483.6</v>
      </c>
      <c r="G27" s="38">
        <v>483.6</v>
      </c>
      <c r="H27" s="37">
        <f t="shared" si="0"/>
        <v>0</v>
      </c>
      <c r="I27" s="47">
        <f t="shared" si="1"/>
        <v>1</v>
      </c>
    </row>
    <row r="28" spans="1:9" ht="15" customHeight="1">
      <c r="A28" s="40">
        <v>14103</v>
      </c>
      <c r="B28" s="43" t="s">
        <v>323</v>
      </c>
      <c r="C28" s="38">
        <v>12942527.85</v>
      </c>
      <c r="D28" s="38">
        <v>-1202858.3100000005</v>
      </c>
      <c r="E28" s="38">
        <v>11739669.539999999</v>
      </c>
      <c r="F28" s="38">
        <v>11700516.810000001</v>
      </c>
      <c r="G28" s="38">
        <v>11700516.810000001</v>
      </c>
      <c r="H28" s="37">
        <f t="shared" si="0"/>
        <v>39152.729999998584</v>
      </c>
      <c r="I28" s="47">
        <f t="shared" si="1"/>
        <v>0.99666492060388967</v>
      </c>
    </row>
    <row r="29" spans="1:9" ht="15" customHeight="1">
      <c r="A29" s="40">
        <v>14106</v>
      </c>
      <c r="B29" s="43" t="s">
        <v>324</v>
      </c>
      <c r="C29" s="38">
        <v>388282</v>
      </c>
      <c r="D29" s="38">
        <v>2159007.1800000002</v>
      </c>
      <c r="E29" s="38">
        <v>2547289.1800000002</v>
      </c>
      <c r="F29" s="38">
        <v>2547289.1800000002</v>
      </c>
      <c r="G29" s="38">
        <v>2547289.1800000002</v>
      </c>
      <c r="H29" s="37">
        <f t="shared" si="0"/>
        <v>0</v>
      </c>
      <c r="I29" s="47">
        <f t="shared" si="1"/>
        <v>1</v>
      </c>
    </row>
    <row r="30" spans="1:9" ht="15" customHeight="1">
      <c r="A30" s="40">
        <v>14201</v>
      </c>
      <c r="B30" s="43" t="s">
        <v>325</v>
      </c>
      <c r="C30" s="38">
        <v>31364582.960000001</v>
      </c>
      <c r="D30" s="38">
        <v>2059958.5799999982</v>
      </c>
      <c r="E30" s="38">
        <v>33424541.539999999</v>
      </c>
      <c r="F30" s="38">
        <v>33370795.289999999</v>
      </c>
      <c r="G30" s="38">
        <v>33370795.289999999</v>
      </c>
      <c r="H30" s="37">
        <f t="shared" si="0"/>
        <v>53746.25</v>
      </c>
      <c r="I30" s="47">
        <f t="shared" si="1"/>
        <v>0.99839201235009667</v>
      </c>
    </row>
    <row r="31" spans="1:9" ht="15" customHeight="1">
      <c r="A31" s="40">
        <v>14301</v>
      </c>
      <c r="B31" s="43" t="s">
        <v>326</v>
      </c>
      <c r="C31" s="38">
        <v>28574577.77</v>
      </c>
      <c r="D31" s="38">
        <v>4066322.4000000022</v>
      </c>
      <c r="E31" s="38">
        <v>32640900.170000002</v>
      </c>
      <c r="F31" s="38">
        <v>32617306.899999999</v>
      </c>
      <c r="G31" s="38">
        <v>32617306.899999999</v>
      </c>
      <c r="H31" s="37">
        <f t="shared" si="0"/>
        <v>23593.270000003278</v>
      </c>
      <c r="I31" s="47">
        <f t="shared" si="1"/>
        <v>0.99927718690731182</v>
      </c>
    </row>
    <row r="32" spans="1:9" ht="15" customHeight="1">
      <c r="A32" s="40">
        <v>14403</v>
      </c>
      <c r="B32" s="43" t="s">
        <v>327</v>
      </c>
      <c r="C32" s="38">
        <v>0</v>
      </c>
      <c r="D32" s="38">
        <v>4138953.87</v>
      </c>
      <c r="E32" s="38">
        <v>4138953.87</v>
      </c>
      <c r="F32" s="38">
        <v>4138953.87</v>
      </c>
      <c r="G32" s="38">
        <v>4138953.87</v>
      </c>
      <c r="H32" s="37">
        <f t="shared" si="0"/>
        <v>0</v>
      </c>
      <c r="I32" s="47">
        <f t="shared" si="1"/>
        <v>1</v>
      </c>
    </row>
    <row r="33" spans="1:9" ht="15" customHeight="1">
      <c r="A33" s="40">
        <v>15201</v>
      </c>
      <c r="B33" s="43" t="s">
        <v>328</v>
      </c>
      <c r="C33" s="38">
        <v>1129604</v>
      </c>
      <c r="D33" s="38">
        <v>635609.54</v>
      </c>
      <c r="E33" s="38">
        <v>1765213.54</v>
      </c>
      <c r="F33" s="38">
        <v>1765213.54</v>
      </c>
      <c r="G33" s="38">
        <v>1765213.54</v>
      </c>
      <c r="H33" s="37">
        <f t="shared" si="0"/>
        <v>0</v>
      </c>
      <c r="I33" s="47">
        <f t="shared" si="1"/>
        <v>1</v>
      </c>
    </row>
    <row r="34" spans="1:9" ht="15" customHeight="1">
      <c r="A34" s="40">
        <v>15202</v>
      </c>
      <c r="B34" s="43" t="s">
        <v>329</v>
      </c>
      <c r="C34" s="38">
        <v>152316</v>
      </c>
      <c r="D34" s="38">
        <v>-130316</v>
      </c>
      <c r="E34" s="38">
        <v>22000</v>
      </c>
      <c r="F34" s="38">
        <v>0</v>
      </c>
      <c r="G34" s="38">
        <v>0</v>
      </c>
      <c r="H34" s="37">
        <f t="shared" si="0"/>
        <v>22000</v>
      </c>
      <c r="I34" s="47">
        <f t="shared" si="1"/>
        <v>0</v>
      </c>
    </row>
    <row r="35" spans="1:9" ht="15" customHeight="1">
      <c r="A35" s="40">
        <v>15401</v>
      </c>
      <c r="B35" s="43" t="s">
        <v>330</v>
      </c>
      <c r="C35" s="38">
        <v>0</v>
      </c>
      <c r="D35" s="38">
        <v>0</v>
      </c>
      <c r="E35" s="38">
        <v>0</v>
      </c>
      <c r="F35" s="38">
        <v>0</v>
      </c>
      <c r="G35" s="38">
        <v>0</v>
      </c>
      <c r="H35" s="37">
        <f t="shared" si="0"/>
        <v>0</v>
      </c>
      <c r="I35" s="47" t="e">
        <f t="shared" si="1"/>
        <v>#DIV/0!</v>
      </c>
    </row>
    <row r="36" spans="1:9" ht="15" customHeight="1">
      <c r="A36" s="40">
        <v>15404</v>
      </c>
      <c r="B36" s="43" t="s">
        <v>331</v>
      </c>
      <c r="C36" s="38">
        <v>186203</v>
      </c>
      <c r="D36" s="38">
        <v>154355.89000000001</v>
      </c>
      <c r="E36" s="38">
        <v>340558.89</v>
      </c>
      <c r="F36" s="38">
        <v>340558.89</v>
      </c>
      <c r="G36" s="38">
        <v>340558.89</v>
      </c>
      <c r="H36" s="37">
        <f t="shared" si="0"/>
        <v>0</v>
      </c>
      <c r="I36" s="47">
        <f t="shared" si="1"/>
        <v>1</v>
      </c>
    </row>
    <row r="37" spans="1:9" ht="15" customHeight="1">
      <c r="A37" s="40">
        <v>15417</v>
      </c>
      <c r="B37" s="43" t="s">
        <v>332</v>
      </c>
      <c r="C37" s="38">
        <v>176306745.16999999</v>
      </c>
      <c r="D37" s="38">
        <v>22097655.130000025</v>
      </c>
      <c r="E37" s="38">
        <v>198404400.30000001</v>
      </c>
      <c r="F37" s="38">
        <v>198404400.30000001</v>
      </c>
      <c r="G37" s="38">
        <v>198404400.30000001</v>
      </c>
      <c r="H37" s="37">
        <f t="shared" si="0"/>
        <v>0</v>
      </c>
      <c r="I37" s="47">
        <f t="shared" si="1"/>
        <v>1</v>
      </c>
    </row>
    <row r="38" spans="1:9" ht="15" customHeight="1">
      <c r="A38" s="40">
        <v>15418</v>
      </c>
      <c r="B38" s="43" t="s">
        <v>333</v>
      </c>
      <c r="C38" s="38">
        <v>3723935</v>
      </c>
      <c r="D38" s="38">
        <v>-3723935</v>
      </c>
      <c r="E38" s="38">
        <v>0</v>
      </c>
      <c r="F38" s="38">
        <v>0</v>
      </c>
      <c r="G38" s="38">
        <v>0</v>
      </c>
      <c r="H38" s="37">
        <f t="shared" si="0"/>
        <v>0</v>
      </c>
      <c r="I38" s="47" t="e">
        <f t="shared" si="1"/>
        <v>#DIV/0!</v>
      </c>
    </row>
    <row r="39" spans="1:9" ht="15" customHeight="1">
      <c r="A39" s="40">
        <v>15421</v>
      </c>
      <c r="B39" s="43" t="s">
        <v>334</v>
      </c>
      <c r="C39" s="38">
        <v>10099486.710000001</v>
      </c>
      <c r="D39" s="38">
        <v>-6606885.8800000008</v>
      </c>
      <c r="E39" s="38">
        <v>3492600.83</v>
      </c>
      <c r="F39" s="38">
        <v>3469000.24</v>
      </c>
      <c r="G39" s="38">
        <v>3469000.24</v>
      </c>
      <c r="H39" s="37">
        <f t="shared" si="0"/>
        <v>23600.589999999851</v>
      </c>
      <c r="I39" s="47">
        <f t="shared" si="1"/>
        <v>0.99324268900205237</v>
      </c>
    </row>
    <row r="40" spans="1:9" ht="15" customHeight="1">
      <c r="A40" s="40">
        <v>15901</v>
      </c>
      <c r="B40" s="43" t="s">
        <v>335</v>
      </c>
      <c r="C40" s="38">
        <v>243877799.78999999</v>
      </c>
      <c r="D40" s="38">
        <v>40383986.549999982</v>
      </c>
      <c r="E40" s="38">
        <v>284261786.33999997</v>
      </c>
      <c r="F40" s="38">
        <v>271684905.43000001</v>
      </c>
      <c r="G40" s="38">
        <v>271684905.43000001</v>
      </c>
      <c r="H40" s="37">
        <f t="shared" si="0"/>
        <v>12576880.909999967</v>
      </c>
      <c r="I40" s="47">
        <f t="shared" si="1"/>
        <v>0.95575599143334378</v>
      </c>
    </row>
    <row r="41" spans="1:9" ht="15" customHeight="1">
      <c r="A41" s="40">
        <v>17102</v>
      </c>
      <c r="B41" s="43" t="s">
        <v>336</v>
      </c>
      <c r="C41" s="38">
        <v>65096984.789999999</v>
      </c>
      <c r="D41" s="38">
        <v>64081961.080000006</v>
      </c>
      <c r="E41" s="38">
        <v>129178945.87</v>
      </c>
      <c r="F41" s="38">
        <v>128717254.59999999</v>
      </c>
      <c r="G41" s="38">
        <v>128717254.59999999</v>
      </c>
      <c r="H41" s="37">
        <f t="shared" si="0"/>
        <v>461691.27000001073</v>
      </c>
      <c r="I41" s="47">
        <f t="shared" si="1"/>
        <v>0.99642595573999626</v>
      </c>
    </row>
    <row r="42" spans="1:9" ht="15" customHeight="1">
      <c r="A42" s="40">
        <v>17104</v>
      </c>
      <c r="B42" s="43" t="s">
        <v>337</v>
      </c>
      <c r="C42" s="38">
        <v>19759636.43</v>
      </c>
      <c r="D42" s="38">
        <v>-17607319.390000001</v>
      </c>
      <c r="E42" s="38">
        <v>2152317.04</v>
      </c>
      <c r="F42" s="38">
        <v>2152317.04</v>
      </c>
      <c r="G42" s="38">
        <v>2152317.04</v>
      </c>
      <c r="H42" s="37">
        <f t="shared" si="0"/>
        <v>0</v>
      </c>
      <c r="I42" s="47">
        <f t="shared" si="1"/>
        <v>1</v>
      </c>
    </row>
    <row r="43" spans="1:9" ht="15" customHeight="1">
      <c r="A43" s="40">
        <v>17201</v>
      </c>
      <c r="B43" s="43" t="s">
        <v>338</v>
      </c>
      <c r="C43" s="38">
        <v>0</v>
      </c>
      <c r="D43" s="38">
        <v>31500</v>
      </c>
      <c r="E43" s="38">
        <v>31500</v>
      </c>
      <c r="F43" s="38">
        <v>31500</v>
      </c>
      <c r="G43" s="38">
        <v>31500</v>
      </c>
      <c r="H43" s="37">
        <f t="shared" si="0"/>
        <v>0</v>
      </c>
      <c r="I43" s="47">
        <f t="shared" si="1"/>
        <v>1</v>
      </c>
    </row>
    <row r="44" spans="1:9" ht="15" customHeight="1">
      <c r="A44" s="40">
        <v>21101</v>
      </c>
      <c r="B44" s="43" t="s">
        <v>339</v>
      </c>
      <c r="C44" s="38">
        <v>5619606</v>
      </c>
      <c r="D44" s="38">
        <v>16339655.100000001</v>
      </c>
      <c r="E44" s="38">
        <v>21959261.100000001</v>
      </c>
      <c r="F44" s="38">
        <v>13401708.860000001</v>
      </c>
      <c r="G44" s="38">
        <v>13361351.640000001</v>
      </c>
      <c r="H44" s="37">
        <f t="shared" si="0"/>
        <v>8557552.2400000002</v>
      </c>
      <c r="I44" s="47">
        <f t="shared" si="1"/>
        <v>0.61029871628968424</v>
      </c>
    </row>
    <row r="45" spans="1:9" ht="15" customHeight="1">
      <c r="A45" s="40">
        <v>21201</v>
      </c>
      <c r="B45" s="43" t="s">
        <v>340</v>
      </c>
      <c r="C45" s="38">
        <v>1525000</v>
      </c>
      <c r="D45" s="38">
        <v>2076043.1</v>
      </c>
      <c r="E45" s="38">
        <v>3601043.1</v>
      </c>
      <c r="F45" s="38">
        <v>3014661.11</v>
      </c>
      <c r="G45" s="38">
        <v>2835163.08</v>
      </c>
      <c r="H45" s="37">
        <f t="shared" si="0"/>
        <v>586381.99000000022</v>
      </c>
      <c r="I45" s="47">
        <f t="shared" si="1"/>
        <v>0.8371632958239239</v>
      </c>
    </row>
    <row r="46" spans="1:9" ht="15" customHeight="1">
      <c r="A46" s="40">
        <v>21301</v>
      </c>
      <c r="B46" s="43" t="s">
        <v>341</v>
      </c>
      <c r="C46" s="38">
        <v>8500</v>
      </c>
      <c r="D46" s="38">
        <v>-8500</v>
      </c>
      <c r="E46" s="38">
        <v>0</v>
      </c>
      <c r="F46" s="38">
        <v>0</v>
      </c>
      <c r="G46" s="38">
        <v>0</v>
      </c>
      <c r="H46" s="37">
        <f t="shared" si="0"/>
        <v>0</v>
      </c>
      <c r="I46" s="47" t="e">
        <f t="shared" si="1"/>
        <v>#DIV/0!</v>
      </c>
    </row>
    <row r="47" spans="1:9" ht="15" customHeight="1">
      <c r="A47" s="40">
        <v>21401</v>
      </c>
      <c r="B47" s="43" t="s">
        <v>342</v>
      </c>
      <c r="C47" s="38">
        <v>2951286</v>
      </c>
      <c r="D47" s="38">
        <v>3730068.1900000004</v>
      </c>
      <c r="E47" s="38">
        <v>6681354.1900000004</v>
      </c>
      <c r="F47" s="38">
        <v>5170886.41</v>
      </c>
      <c r="G47" s="38">
        <v>5151294.01</v>
      </c>
      <c r="H47" s="37">
        <f t="shared" si="0"/>
        <v>1510467.7800000003</v>
      </c>
      <c r="I47" s="47">
        <f t="shared" si="1"/>
        <v>0.77392789888901248</v>
      </c>
    </row>
    <row r="48" spans="1:9" ht="15" customHeight="1">
      <c r="A48" s="40">
        <v>21501</v>
      </c>
      <c r="B48" s="43" t="s">
        <v>343</v>
      </c>
      <c r="C48" s="38">
        <v>79115</v>
      </c>
      <c r="D48" s="38">
        <v>-50605.56</v>
      </c>
      <c r="E48" s="38">
        <v>28509.439999999999</v>
      </c>
      <c r="F48" s="38">
        <v>28471.19</v>
      </c>
      <c r="G48" s="38">
        <v>28471.19</v>
      </c>
      <c r="H48" s="37">
        <f t="shared" si="0"/>
        <v>38.25</v>
      </c>
      <c r="I48" s="47">
        <f t="shared" si="1"/>
        <v>0.99865833913258206</v>
      </c>
    </row>
    <row r="49" spans="1:9" ht="15" customHeight="1">
      <c r="A49" s="40">
        <v>21601</v>
      </c>
      <c r="B49" s="43" t="s">
        <v>344</v>
      </c>
      <c r="C49" s="38">
        <v>870831</v>
      </c>
      <c r="D49" s="38">
        <v>23964833.670000002</v>
      </c>
      <c r="E49" s="38">
        <v>24835664.670000002</v>
      </c>
      <c r="F49" s="38">
        <v>15165202.280000001</v>
      </c>
      <c r="G49" s="38">
        <v>14975638.710000001</v>
      </c>
      <c r="H49" s="37">
        <f t="shared" si="0"/>
        <v>9670462.3900000006</v>
      </c>
      <c r="I49" s="47">
        <f t="shared" si="1"/>
        <v>0.61062196166300553</v>
      </c>
    </row>
    <row r="50" spans="1:9" ht="15" customHeight="1">
      <c r="A50" s="40">
        <v>21701</v>
      </c>
      <c r="B50" s="43" t="s">
        <v>345</v>
      </c>
      <c r="C50" s="38">
        <v>317281</v>
      </c>
      <c r="D50" s="38">
        <v>156460.5</v>
      </c>
      <c r="E50" s="38">
        <v>473741.5</v>
      </c>
      <c r="F50" s="38">
        <v>442140.79000000004</v>
      </c>
      <c r="G50" s="38">
        <v>439618.53</v>
      </c>
      <c r="H50" s="37">
        <f t="shared" si="0"/>
        <v>31600.709999999963</v>
      </c>
      <c r="I50" s="47">
        <f t="shared" si="1"/>
        <v>0.93329545754382937</v>
      </c>
    </row>
    <row r="51" spans="1:9" ht="15" customHeight="1">
      <c r="A51" s="40">
        <v>21702</v>
      </c>
      <c r="B51" s="43" t="s">
        <v>346</v>
      </c>
      <c r="C51" s="38">
        <v>0</v>
      </c>
      <c r="D51" s="38">
        <v>3606.01</v>
      </c>
      <c r="E51" s="38">
        <v>3606.01</v>
      </c>
      <c r="F51" s="38">
        <v>3605.92</v>
      </c>
      <c r="G51" s="38">
        <v>3605.92</v>
      </c>
      <c r="H51" s="37">
        <f t="shared" si="0"/>
        <v>9.0000000000145519E-2</v>
      </c>
      <c r="I51" s="47">
        <f t="shared" si="1"/>
        <v>0.99997504166655105</v>
      </c>
    </row>
    <row r="52" spans="1:9" ht="15" customHeight="1">
      <c r="A52" s="40">
        <v>21801</v>
      </c>
      <c r="B52" s="43" t="s">
        <v>347</v>
      </c>
      <c r="C52" s="38">
        <v>818020</v>
      </c>
      <c r="D52" s="38">
        <v>-98578</v>
      </c>
      <c r="E52" s="38">
        <v>719442</v>
      </c>
      <c r="F52" s="38">
        <v>705922</v>
      </c>
      <c r="G52" s="38">
        <v>705922</v>
      </c>
      <c r="H52" s="37">
        <f t="shared" si="0"/>
        <v>13520</v>
      </c>
      <c r="I52" s="47">
        <f t="shared" si="1"/>
        <v>0.98120765815729416</v>
      </c>
    </row>
    <row r="53" spans="1:9" ht="15" customHeight="1">
      <c r="A53" s="40">
        <v>22101</v>
      </c>
      <c r="B53" s="43" t="s">
        <v>348</v>
      </c>
      <c r="C53" s="38">
        <v>7350000</v>
      </c>
      <c r="D53" s="38">
        <v>1827977.6799999997</v>
      </c>
      <c r="E53" s="38">
        <v>9177977.6799999997</v>
      </c>
      <c r="F53" s="38">
        <v>8623920.4299999997</v>
      </c>
      <c r="G53" s="38">
        <v>8592067.4199999999</v>
      </c>
      <c r="H53" s="37">
        <f t="shared" si="0"/>
        <v>554057.25</v>
      </c>
      <c r="I53" s="47">
        <f t="shared" si="1"/>
        <v>0.93963188086550242</v>
      </c>
    </row>
    <row r="54" spans="1:9" ht="15" customHeight="1">
      <c r="A54" s="40">
        <v>22103</v>
      </c>
      <c r="B54" s="43" t="s">
        <v>349</v>
      </c>
      <c r="C54" s="38">
        <v>28200000</v>
      </c>
      <c r="D54" s="38">
        <v>14971441.119999997</v>
      </c>
      <c r="E54" s="38">
        <v>43171441.119999997</v>
      </c>
      <c r="F54" s="38">
        <v>33299683.350000001</v>
      </c>
      <c r="G54" s="38">
        <v>32856600.620000001</v>
      </c>
      <c r="H54" s="37">
        <f t="shared" si="0"/>
        <v>9871757.7699999958</v>
      </c>
      <c r="I54" s="47">
        <f t="shared" si="1"/>
        <v>0.77133592222320524</v>
      </c>
    </row>
    <row r="55" spans="1:9" ht="15" customHeight="1">
      <c r="A55" s="40">
        <v>22105</v>
      </c>
      <c r="B55" s="43" t="s">
        <v>350</v>
      </c>
      <c r="C55" s="38">
        <v>52202</v>
      </c>
      <c r="D55" s="38">
        <v>-34852.19</v>
      </c>
      <c r="E55" s="38">
        <v>17349.810000000001</v>
      </c>
      <c r="F55" s="38">
        <v>17349.810000000001</v>
      </c>
      <c r="G55" s="38">
        <v>17349.810000000001</v>
      </c>
      <c r="H55" s="37">
        <f t="shared" si="0"/>
        <v>0</v>
      </c>
      <c r="I55" s="47">
        <f t="shared" si="1"/>
        <v>1</v>
      </c>
    </row>
    <row r="56" spans="1:9" ht="15" customHeight="1">
      <c r="A56" s="40">
        <v>22106</v>
      </c>
      <c r="B56" s="43" t="s">
        <v>351</v>
      </c>
      <c r="C56" s="38">
        <v>1589460</v>
      </c>
      <c r="D56" s="38">
        <v>408226.91999999993</v>
      </c>
      <c r="E56" s="38">
        <v>1997686.92</v>
      </c>
      <c r="F56" s="38">
        <v>1904347.69</v>
      </c>
      <c r="G56" s="38">
        <v>1808033.69</v>
      </c>
      <c r="H56" s="37">
        <f t="shared" si="0"/>
        <v>93339.229999999981</v>
      </c>
      <c r="I56" s="47">
        <f t="shared" si="1"/>
        <v>0.95327634722662147</v>
      </c>
    </row>
    <row r="57" spans="1:9" ht="15" customHeight="1">
      <c r="A57" s="40">
        <v>22107</v>
      </c>
      <c r="B57" s="43" t="s">
        <v>352</v>
      </c>
      <c r="C57" s="38">
        <v>0</v>
      </c>
      <c r="D57" s="38">
        <v>296.5</v>
      </c>
      <c r="E57" s="38">
        <v>296.5</v>
      </c>
      <c r="F57" s="38">
        <v>296.5</v>
      </c>
      <c r="G57" s="38">
        <v>296.5</v>
      </c>
      <c r="H57" s="37">
        <f t="shared" si="0"/>
        <v>0</v>
      </c>
      <c r="I57" s="47">
        <f t="shared" si="1"/>
        <v>1</v>
      </c>
    </row>
    <row r="58" spans="1:9" ht="15" customHeight="1">
      <c r="A58" s="40">
        <v>22201</v>
      </c>
      <c r="B58" s="43" t="s">
        <v>353</v>
      </c>
      <c r="C58" s="38">
        <v>11703</v>
      </c>
      <c r="D58" s="38">
        <v>-9902.9</v>
      </c>
      <c r="E58" s="38">
        <v>1800.1</v>
      </c>
      <c r="F58" s="38">
        <v>1800.1</v>
      </c>
      <c r="G58" s="38">
        <v>1800.1</v>
      </c>
      <c r="H58" s="37">
        <f t="shared" si="0"/>
        <v>0</v>
      </c>
      <c r="I58" s="47">
        <f t="shared" si="1"/>
        <v>1</v>
      </c>
    </row>
    <row r="59" spans="1:9" ht="15" customHeight="1">
      <c r="A59" s="40">
        <v>22301</v>
      </c>
      <c r="B59" s="43" t="s">
        <v>354</v>
      </c>
      <c r="C59" s="38">
        <v>1768975</v>
      </c>
      <c r="D59" s="38">
        <v>968097.99000000022</v>
      </c>
      <c r="E59" s="38">
        <v>2737072.99</v>
      </c>
      <c r="F59" s="38">
        <v>2133823.85</v>
      </c>
      <c r="G59" s="38">
        <v>2133823.85</v>
      </c>
      <c r="H59" s="37">
        <f t="shared" si="0"/>
        <v>603249.14000000013</v>
      </c>
      <c r="I59" s="47">
        <f t="shared" si="1"/>
        <v>0.77960063827161585</v>
      </c>
    </row>
    <row r="60" spans="1:9" ht="15" customHeight="1">
      <c r="A60" s="40">
        <v>23401</v>
      </c>
      <c r="B60" s="43" t="s">
        <v>355</v>
      </c>
      <c r="C60" s="38">
        <v>2064</v>
      </c>
      <c r="D60" s="38">
        <v>-2064</v>
      </c>
      <c r="E60" s="38">
        <v>0</v>
      </c>
      <c r="F60" s="38">
        <v>0</v>
      </c>
      <c r="G60" s="38">
        <v>0</v>
      </c>
      <c r="H60" s="37">
        <f t="shared" si="0"/>
        <v>0</v>
      </c>
      <c r="I60" s="47" t="e">
        <f t="shared" si="1"/>
        <v>#DIV/0!</v>
      </c>
    </row>
    <row r="61" spans="1:9" ht="15" customHeight="1">
      <c r="A61" s="40">
        <v>23501</v>
      </c>
      <c r="B61" s="43" t="s">
        <v>356</v>
      </c>
      <c r="C61" s="38">
        <v>0</v>
      </c>
      <c r="D61" s="38">
        <v>0</v>
      </c>
      <c r="E61" s="38">
        <v>0</v>
      </c>
      <c r="F61" s="38">
        <v>0</v>
      </c>
      <c r="G61" s="38">
        <v>0</v>
      </c>
      <c r="H61" s="37">
        <f t="shared" si="0"/>
        <v>0</v>
      </c>
      <c r="I61" s="47" t="e">
        <f t="shared" si="1"/>
        <v>#DIV/0!</v>
      </c>
    </row>
    <row r="62" spans="1:9" ht="15" customHeight="1">
      <c r="A62" s="40">
        <v>23601</v>
      </c>
      <c r="B62" s="43" t="s">
        <v>357</v>
      </c>
      <c r="C62" s="38">
        <v>3600</v>
      </c>
      <c r="D62" s="38">
        <v>-3600</v>
      </c>
      <c r="E62" s="38">
        <v>0</v>
      </c>
      <c r="F62" s="38">
        <v>0</v>
      </c>
      <c r="G62" s="38">
        <v>0</v>
      </c>
      <c r="H62" s="37">
        <f t="shared" si="0"/>
        <v>0</v>
      </c>
      <c r="I62" s="47" t="e">
        <f t="shared" si="1"/>
        <v>#DIV/0!</v>
      </c>
    </row>
    <row r="63" spans="1:9" ht="15" customHeight="1">
      <c r="A63" s="40">
        <v>23701</v>
      </c>
      <c r="B63" s="43" t="s">
        <v>358</v>
      </c>
      <c r="C63" s="38">
        <v>4000</v>
      </c>
      <c r="D63" s="38">
        <v>-3825</v>
      </c>
      <c r="E63" s="38">
        <v>175</v>
      </c>
      <c r="F63" s="38">
        <v>175</v>
      </c>
      <c r="G63" s="38">
        <v>175</v>
      </c>
      <c r="H63" s="37">
        <f t="shared" si="0"/>
        <v>0</v>
      </c>
      <c r="I63" s="47">
        <f t="shared" si="1"/>
        <v>1</v>
      </c>
    </row>
    <row r="64" spans="1:9" ht="15" customHeight="1">
      <c r="A64" s="40">
        <v>23901</v>
      </c>
      <c r="B64" s="43" t="s">
        <v>359</v>
      </c>
      <c r="C64" s="38">
        <v>0</v>
      </c>
      <c r="D64" s="38">
        <v>0</v>
      </c>
      <c r="E64" s="38">
        <v>0</v>
      </c>
      <c r="F64" s="38">
        <v>0</v>
      </c>
      <c r="G64" s="38">
        <v>0</v>
      </c>
      <c r="H64" s="37">
        <f t="shared" si="0"/>
        <v>0</v>
      </c>
      <c r="I64" s="47" t="e">
        <f t="shared" si="1"/>
        <v>#DIV/0!</v>
      </c>
    </row>
    <row r="65" spans="1:9" ht="15" customHeight="1">
      <c r="A65" s="40">
        <v>24101</v>
      </c>
      <c r="B65" s="43" t="s">
        <v>360</v>
      </c>
      <c r="C65" s="38">
        <v>83360</v>
      </c>
      <c r="D65" s="38">
        <v>26731.550000000003</v>
      </c>
      <c r="E65" s="38">
        <v>110091.55</v>
      </c>
      <c r="F65" s="38">
        <v>22779.9</v>
      </c>
      <c r="G65" s="38">
        <v>22299.9</v>
      </c>
      <c r="H65" s="37">
        <f t="shared" si="0"/>
        <v>87311.65</v>
      </c>
      <c r="I65" s="47">
        <f t="shared" si="1"/>
        <v>0.20691778796828642</v>
      </c>
    </row>
    <row r="66" spans="1:9" ht="15" customHeight="1">
      <c r="A66" s="40">
        <v>24201</v>
      </c>
      <c r="B66" s="43" t="s">
        <v>361</v>
      </c>
      <c r="C66" s="38">
        <v>111691</v>
      </c>
      <c r="D66" s="38">
        <v>-73531.8</v>
      </c>
      <c r="E66" s="38">
        <v>38159.199999999997</v>
      </c>
      <c r="F66" s="38">
        <v>26159.200000000001</v>
      </c>
      <c r="G66" s="38">
        <v>26159.200000000001</v>
      </c>
      <c r="H66" s="37">
        <f t="shared" si="0"/>
        <v>11999.999999999996</v>
      </c>
      <c r="I66" s="47">
        <f t="shared" si="1"/>
        <v>0.68552799849053447</v>
      </c>
    </row>
    <row r="67" spans="1:9" ht="15" customHeight="1">
      <c r="A67" s="40">
        <v>24301</v>
      </c>
      <c r="B67" s="43" t="s">
        <v>362</v>
      </c>
      <c r="C67" s="38">
        <v>58571</v>
      </c>
      <c r="D67" s="38">
        <v>-35975.479999999996</v>
      </c>
      <c r="E67" s="38">
        <v>22595.52</v>
      </c>
      <c r="F67" s="38">
        <v>17323.52</v>
      </c>
      <c r="G67" s="38">
        <v>17323.52</v>
      </c>
      <c r="H67" s="37">
        <f t="shared" si="0"/>
        <v>5272</v>
      </c>
      <c r="I67" s="47">
        <f t="shared" si="1"/>
        <v>0.76667941255611727</v>
      </c>
    </row>
    <row r="68" spans="1:9" ht="15" customHeight="1">
      <c r="A68" s="40">
        <v>24401</v>
      </c>
      <c r="B68" s="43" t="s">
        <v>363</v>
      </c>
      <c r="C68" s="38">
        <v>109423</v>
      </c>
      <c r="D68" s="38">
        <v>-22141.410000000003</v>
      </c>
      <c r="E68" s="38">
        <v>87281.59</v>
      </c>
      <c r="F68" s="38">
        <v>64081.73</v>
      </c>
      <c r="G68" s="38">
        <v>64081.73</v>
      </c>
      <c r="H68" s="37">
        <f t="shared" si="0"/>
        <v>23199.859999999993</v>
      </c>
      <c r="I68" s="47">
        <f t="shared" si="1"/>
        <v>0.73419526385804845</v>
      </c>
    </row>
    <row r="69" spans="1:9" ht="15" customHeight="1">
      <c r="A69" s="40">
        <v>24501</v>
      </c>
      <c r="B69" s="43" t="s">
        <v>364</v>
      </c>
      <c r="C69" s="38">
        <v>77828</v>
      </c>
      <c r="D69" s="38">
        <v>-51025.369999999995</v>
      </c>
      <c r="E69" s="38">
        <v>26802.63</v>
      </c>
      <c r="F69" s="38">
        <v>26802.63</v>
      </c>
      <c r="G69" s="38">
        <v>26802.63</v>
      </c>
      <c r="H69" s="37">
        <f t="shared" si="0"/>
        <v>0</v>
      </c>
      <c r="I69" s="47">
        <f t="shared" si="1"/>
        <v>1</v>
      </c>
    </row>
    <row r="70" spans="1:9" ht="15" customHeight="1">
      <c r="A70" s="40">
        <v>24601</v>
      </c>
      <c r="B70" s="43" t="s">
        <v>365</v>
      </c>
      <c r="C70" s="38">
        <v>1142082.57</v>
      </c>
      <c r="D70" s="38">
        <v>165309.76000000001</v>
      </c>
      <c r="E70" s="38">
        <v>1307392.33</v>
      </c>
      <c r="F70" s="38">
        <v>1153524.01</v>
      </c>
      <c r="G70" s="38">
        <v>1150291.32</v>
      </c>
      <c r="H70" s="37">
        <f t="shared" si="0"/>
        <v>153868.32000000007</v>
      </c>
      <c r="I70" s="47">
        <f t="shared" si="1"/>
        <v>0.88230899289427522</v>
      </c>
    </row>
    <row r="71" spans="1:9" ht="15" customHeight="1">
      <c r="A71" s="40">
        <v>24701</v>
      </c>
      <c r="B71" s="43" t="s">
        <v>366</v>
      </c>
      <c r="C71" s="38">
        <v>311870</v>
      </c>
      <c r="D71" s="38">
        <v>-197167.16</v>
      </c>
      <c r="E71" s="38">
        <v>114702.84</v>
      </c>
      <c r="F71" s="38">
        <v>87744.2</v>
      </c>
      <c r="G71" s="38">
        <v>87692</v>
      </c>
      <c r="H71" s="37">
        <f t="shared" si="0"/>
        <v>26958.639999999999</v>
      </c>
      <c r="I71" s="47">
        <f t="shared" si="1"/>
        <v>0.76496972524830253</v>
      </c>
    </row>
    <row r="72" spans="1:9" ht="15" customHeight="1">
      <c r="A72" s="40">
        <v>24801</v>
      </c>
      <c r="B72" s="43" t="s">
        <v>367</v>
      </c>
      <c r="C72" s="38">
        <v>296017</v>
      </c>
      <c r="D72" s="38">
        <v>-42231.66</v>
      </c>
      <c r="E72" s="38">
        <v>253785.34</v>
      </c>
      <c r="F72" s="38">
        <v>200982.97</v>
      </c>
      <c r="G72" s="38">
        <v>200982.97</v>
      </c>
      <c r="H72" s="37">
        <f t="shared" si="0"/>
        <v>52802.369999999995</v>
      </c>
      <c r="I72" s="47">
        <f t="shared" si="1"/>
        <v>0.79194081896141044</v>
      </c>
    </row>
    <row r="73" spans="1:9" ht="15" customHeight="1">
      <c r="A73" s="40">
        <v>24901</v>
      </c>
      <c r="B73" s="43" t="s">
        <v>368</v>
      </c>
      <c r="C73" s="38">
        <v>682432</v>
      </c>
      <c r="D73" s="38">
        <v>-169712.59999999998</v>
      </c>
      <c r="E73" s="38">
        <v>512719.4</v>
      </c>
      <c r="F73" s="38">
        <v>455097.13</v>
      </c>
      <c r="G73" s="38">
        <v>455097.13</v>
      </c>
      <c r="H73" s="37">
        <f t="shared" si="0"/>
        <v>57622.270000000019</v>
      </c>
      <c r="I73" s="47">
        <f t="shared" si="1"/>
        <v>0.88761441443409395</v>
      </c>
    </row>
    <row r="74" spans="1:9" ht="15" customHeight="1">
      <c r="A74" s="40">
        <v>25101</v>
      </c>
      <c r="B74" s="43" t="s">
        <v>369</v>
      </c>
      <c r="C74" s="38">
        <v>23700000</v>
      </c>
      <c r="D74" s="38">
        <v>67938702.310000002</v>
      </c>
      <c r="E74" s="38">
        <v>91638702.310000002</v>
      </c>
      <c r="F74" s="38">
        <v>46203904.089999996</v>
      </c>
      <c r="G74" s="38">
        <v>46036997.729999997</v>
      </c>
      <c r="H74" s="37">
        <f t="shared" si="0"/>
        <v>45434798.220000006</v>
      </c>
      <c r="I74" s="47">
        <f t="shared" si="1"/>
        <v>0.50419640310596181</v>
      </c>
    </row>
    <row r="75" spans="1:9" ht="15" customHeight="1">
      <c r="A75" s="40">
        <v>25201</v>
      </c>
      <c r="B75" s="43" t="s">
        <v>370</v>
      </c>
      <c r="C75" s="38">
        <v>8550000</v>
      </c>
      <c r="D75" s="38">
        <v>6995267.3200000003</v>
      </c>
      <c r="E75" s="38">
        <v>15545267.32</v>
      </c>
      <c r="F75" s="38">
        <v>15211645.92</v>
      </c>
      <c r="G75" s="38">
        <v>15211645.92</v>
      </c>
      <c r="H75" s="37">
        <f t="shared" si="0"/>
        <v>333621.40000000037</v>
      </c>
      <c r="I75" s="47">
        <f t="shared" si="1"/>
        <v>0.9785387157948211</v>
      </c>
    </row>
    <row r="76" spans="1:9" ht="15" customHeight="1">
      <c r="A76" s="40">
        <v>25301</v>
      </c>
      <c r="B76" s="43" t="s">
        <v>371</v>
      </c>
      <c r="C76" s="38">
        <v>180312458</v>
      </c>
      <c r="D76" s="38">
        <v>268636474.83999997</v>
      </c>
      <c r="E76" s="38">
        <v>448948932.83999997</v>
      </c>
      <c r="F76" s="38">
        <v>330548254.44000006</v>
      </c>
      <c r="G76" s="38">
        <v>277665648.97000003</v>
      </c>
      <c r="H76" s="37">
        <f t="shared" ref="H76:H139" si="2">E76-F76</f>
        <v>118400678.39999992</v>
      </c>
      <c r="I76" s="47">
        <f t="shared" ref="I76:I139" si="3">F76/E76</f>
        <v>0.73627138915107637</v>
      </c>
    </row>
    <row r="77" spans="1:9" ht="15" customHeight="1">
      <c r="A77" s="40">
        <v>25302</v>
      </c>
      <c r="B77" s="43" t="s">
        <v>372</v>
      </c>
      <c r="C77" s="38">
        <v>12102883</v>
      </c>
      <c r="D77" s="38">
        <v>63345234.150000006</v>
      </c>
      <c r="E77" s="38">
        <v>75448117.150000006</v>
      </c>
      <c r="F77" s="38">
        <v>17883864.489999998</v>
      </c>
      <c r="G77" s="38">
        <v>17521089.379999999</v>
      </c>
      <c r="H77" s="37">
        <f t="shared" si="2"/>
        <v>57564252.660000011</v>
      </c>
      <c r="I77" s="47">
        <f t="shared" si="3"/>
        <v>0.23703526563087993</v>
      </c>
    </row>
    <row r="78" spans="1:9" ht="15" customHeight="1">
      <c r="A78" s="40">
        <v>25401</v>
      </c>
      <c r="B78" s="43" t="s">
        <v>373</v>
      </c>
      <c r="C78" s="38">
        <v>91686615</v>
      </c>
      <c r="D78" s="38">
        <v>143960191.30000001</v>
      </c>
      <c r="E78" s="38">
        <v>235646806.30000001</v>
      </c>
      <c r="F78" s="38">
        <v>148288065.18000001</v>
      </c>
      <c r="G78" s="38">
        <v>91419384.260000005</v>
      </c>
      <c r="H78" s="37">
        <f t="shared" si="2"/>
        <v>87358741.120000005</v>
      </c>
      <c r="I78" s="47">
        <f t="shared" si="3"/>
        <v>0.62928103082889097</v>
      </c>
    </row>
    <row r="79" spans="1:9" ht="15" customHeight="1">
      <c r="A79" s="40">
        <v>25501</v>
      </c>
      <c r="B79" s="43" t="s">
        <v>374</v>
      </c>
      <c r="C79" s="38">
        <v>27466565</v>
      </c>
      <c r="D79" s="38">
        <v>24796522.729999997</v>
      </c>
      <c r="E79" s="38">
        <v>52263087.729999997</v>
      </c>
      <c r="F79" s="38">
        <v>32798510.469999999</v>
      </c>
      <c r="G79" s="38">
        <v>29614113.91</v>
      </c>
      <c r="H79" s="37">
        <f t="shared" si="2"/>
        <v>19464577.259999998</v>
      </c>
      <c r="I79" s="47">
        <f t="shared" si="3"/>
        <v>0.62756549401448847</v>
      </c>
    </row>
    <row r="80" spans="1:9" ht="15" customHeight="1">
      <c r="A80" s="40">
        <v>25601</v>
      </c>
      <c r="B80" s="43" t="s">
        <v>375</v>
      </c>
      <c r="C80" s="38">
        <v>118943</v>
      </c>
      <c r="D80" s="38">
        <v>-63367.93</v>
      </c>
      <c r="E80" s="38">
        <v>55575.07</v>
      </c>
      <c r="F80" s="38">
        <v>55402.98</v>
      </c>
      <c r="G80" s="38">
        <v>55159.23</v>
      </c>
      <c r="H80" s="37">
        <f t="shared" si="2"/>
        <v>172.08999999999651</v>
      </c>
      <c r="I80" s="47">
        <f t="shared" si="3"/>
        <v>0.99690346768794003</v>
      </c>
    </row>
    <row r="81" spans="1:9" ht="15" customHeight="1">
      <c r="A81" s="40">
        <v>25901</v>
      </c>
      <c r="B81" s="43" t="s">
        <v>376</v>
      </c>
      <c r="C81" s="38">
        <v>23860</v>
      </c>
      <c r="D81" s="38">
        <v>2257270.27</v>
      </c>
      <c r="E81" s="38">
        <v>2281130.27</v>
      </c>
      <c r="F81" s="38">
        <v>2281130.25</v>
      </c>
      <c r="G81" s="38">
        <v>2281130.25</v>
      </c>
      <c r="H81" s="37">
        <f t="shared" si="2"/>
        <v>2.0000000018626451E-2</v>
      </c>
      <c r="I81" s="47">
        <f t="shared" si="3"/>
        <v>0.99999999123241656</v>
      </c>
    </row>
    <row r="82" spans="1:9" ht="15" customHeight="1">
      <c r="A82" s="40">
        <v>26101</v>
      </c>
      <c r="B82" s="43" t="s">
        <v>377</v>
      </c>
      <c r="C82" s="38">
        <v>25435368</v>
      </c>
      <c r="D82" s="38">
        <v>4227335.629999999</v>
      </c>
      <c r="E82" s="38">
        <v>29662703.629999999</v>
      </c>
      <c r="F82" s="38">
        <v>28461150.349999998</v>
      </c>
      <c r="G82" s="38">
        <v>28420844.989999998</v>
      </c>
      <c r="H82" s="37">
        <f t="shared" si="2"/>
        <v>1201553.2800000012</v>
      </c>
      <c r="I82" s="47">
        <f t="shared" si="3"/>
        <v>0.95949279286919809</v>
      </c>
    </row>
    <row r="83" spans="1:9" ht="15" customHeight="1">
      <c r="A83" s="40">
        <v>26102</v>
      </c>
      <c r="B83" s="43" t="s">
        <v>378</v>
      </c>
      <c r="C83" s="38">
        <v>452228</v>
      </c>
      <c r="D83" s="38">
        <v>-119888.04999999999</v>
      </c>
      <c r="E83" s="38">
        <v>332339.95</v>
      </c>
      <c r="F83" s="38">
        <v>301601.59000000003</v>
      </c>
      <c r="G83" s="38">
        <v>301230.39</v>
      </c>
      <c r="H83" s="37">
        <f t="shared" si="2"/>
        <v>30738.359999999986</v>
      </c>
      <c r="I83" s="47">
        <f t="shared" si="3"/>
        <v>0.90750928379209306</v>
      </c>
    </row>
    <row r="84" spans="1:9" ht="15" customHeight="1">
      <c r="A84" s="40">
        <v>26201</v>
      </c>
      <c r="B84" s="43" t="s">
        <v>379</v>
      </c>
      <c r="C84" s="38">
        <v>0</v>
      </c>
      <c r="D84" s="38">
        <v>13159.14</v>
      </c>
      <c r="E84" s="38">
        <v>13159.14</v>
      </c>
      <c r="F84" s="38">
        <v>13159.14</v>
      </c>
      <c r="G84" s="38">
        <v>13159.14</v>
      </c>
      <c r="H84" s="37">
        <f t="shared" si="2"/>
        <v>0</v>
      </c>
      <c r="I84" s="47">
        <f t="shared" si="3"/>
        <v>1</v>
      </c>
    </row>
    <row r="85" spans="1:9" ht="15" customHeight="1">
      <c r="A85" s="40">
        <v>27101</v>
      </c>
      <c r="B85" s="43" t="s">
        <v>380</v>
      </c>
      <c r="C85" s="38">
        <v>11554316</v>
      </c>
      <c r="D85" s="38">
        <v>5353889.879999999</v>
      </c>
      <c r="E85" s="38">
        <v>16908205.879999999</v>
      </c>
      <c r="F85" s="38">
        <v>15880736.359999999</v>
      </c>
      <c r="G85" s="38">
        <v>8881153.6600000001</v>
      </c>
      <c r="H85" s="37">
        <f t="shared" si="2"/>
        <v>1027469.5199999996</v>
      </c>
      <c r="I85" s="47">
        <f t="shared" si="3"/>
        <v>0.93923249295093159</v>
      </c>
    </row>
    <row r="86" spans="1:9" ht="15" customHeight="1">
      <c r="A86" s="40">
        <v>27201</v>
      </c>
      <c r="B86" s="43" t="s">
        <v>381</v>
      </c>
      <c r="C86" s="38">
        <v>167662</v>
      </c>
      <c r="D86" s="38">
        <v>104166.71999999997</v>
      </c>
      <c r="E86" s="38">
        <v>271828.71999999997</v>
      </c>
      <c r="F86" s="38">
        <v>158654.85</v>
      </c>
      <c r="G86" s="38">
        <v>156729.25</v>
      </c>
      <c r="H86" s="37">
        <f t="shared" si="2"/>
        <v>113173.86999999997</v>
      </c>
      <c r="I86" s="47">
        <f t="shared" si="3"/>
        <v>0.58365742221793204</v>
      </c>
    </row>
    <row r="87" spans="1:9" ht="15" customHeight="1">
      <c r="A87" s="40">
        <v>27301</v>
      </c>
      <c r="B87" s="43" t="s">
        <v>382</v>
      </c>
      <c r="C87" s="38">
        <v>18462</v>
      </c>
      <c r="D87" s="38">
        <v>143835.16</v>
      </c>
      <c r="E87" s="38">
        <v>162297.16</v>
      </c>
      <c r="F87" s="38">
        <v>157596.85999999999</v>
      </c>
      <c r="G87" s="38">
        <v>157596.85999999999</v>
      </c>
      <c r="H87" s="37">
        <f t="shared" si="2"/>
        <v>4700.3000000000175</v>
      </c>
      <c r="I87" s="47">
        <f t="shared" si="3"/>
        <v>0.97103892637431233</v>
      </c>
    </row>
    <row r="88" spans="1:9" ht="15" customHeight="1">
      <c r="A88" s="40">
        <v>27401</v>
      </c>
      <c r="B88" s="43" t="s">
        <v>383</v>
      </c>
      <c r="C88" s="38">
        <v>1135638</v>
      </c>
      <c r="D88" s="38">
        <v>-573460.92000000004</v>
      </c>
      <c r="E88" s="38">
        <v>562177.07999999996</v>
      </c>
      <c r="F88" s="38">
        <v>560739.69999999995</v>
      </c>
      <c r="G88" s="38">
        <v>560739.69999999995</v>
      </c>
      <c r="H88" s="37">
        <f t="shared" si="2"/>
        <v>1437.3800000000047</v>
      </c>
      <c r="I88" s="47">
        <f t="shared" si="3"/>
        <v>0.9974431899642725</v>
      </c>
    </row>
    <row r="89" spans="1:9" ht="15" customHeight="1">
      <c r="A89" s="40">
        <v>27501</v>
      </c>
      <c r="B89" s="43" t="s">
        <v>384</v>
      </c>
      <c r="C89" s="38">
        <v>3689684</v>
      </c>
      <c r="D89" s="38">
        <v>1444012.2199999997</v>
      </c>
      <c r="E89" s="38">
        <v>5133696.22</v>
      </c>
      <c r="F89" s="38">
        <v>4858358.6500000004</v>
      </c>
      <c r="G89" s="38">
        <v>4191619.65</v>
      </c>
      <c r="H89" s="37">
        <f t="shared" si="2"/>
        <v>275337.56999999937</v>
      </c>
      <c r="I89" s="47">
        <f t="shared" si="3"/>
        <v>0.94636660250224169</v>
      </c>
    </row>
    <row r="90" spans="1:9" ht="15" customHeight="1">
      <c r="A90" s="40">
        <v>28301</v>
      </c>
      <c r="B90" s="43" t="s">
        <v>385</v>
      </c>
      <c r="C90" s="38">
        <v>0</v>
      </c>
      <c r="D90" s="38">
        <v>0</v>
      </c>
      <c r="E90" s="38">
        <v>0</v>
      </c>
      <c r="F90" s="38">
        <v>0</v>
      </c>
      <c r="G90" s="38">
        <v>0</v>
      </c>
      <c r="H90" s="37">
        <f t="shared" si="2"/>
        <v>0</v>
      </c>
      <c r="I90" s="47" t="e">
        <f t="shared" si="3"/>
        <v>#DIV/0!</v>
      </c>
    </row>
    <row r="91" spans="1:9" ht="15" customHeight="1">
      <c r="A91" s="40">
        <v>29101</v>
      </c>
      <c r="B91" s="43" t="s">
        <v>386</v>
      </c>
      <c r="C91" s="38">
        <v>290873</v>
      </c>
      <c r="D91" s="38">
        <v>72274.109999999986</v>
      </c>
      <c r="E91" s="38">
        <v>363147.11</v>
      </c>
      <c r="F91" s="38">
        <v>265294.28000000003</v>
      </c>
      <c r="G91" s="38">
        <v>265268.28000000003</v>
      </c>
      <c r="H91" s="37">
        <f t="shared" si="2"/>
        <v>97852.829999999958</v>
      </c>
      <c r="I91" s="47">
        <f t="shared" si="3"/>
        <v>0.73054217614453831</v>
      </c>
    </row>
    <row r="92" spans="1:9" ht="15" customHeight="1">
      <c r="A92" s="40">
        <v>29201</v>
      </c>
      <c r="B92" s="43" t="s">
        <v>387</v>
      </c>
      <c r="C92" s="38">
        <v>387083</v>
      </c>
      <c r="D92" s="38">
        <v>-16504.859999999986</v>
      </c>
      <c r="E92" s="38">
        <v>370578.14</v>
      </c>
      <c r="F92" s="38">
        <v>330282.13</v>
      </c>
      <c r="G92" s="38">
        <v>330282.13</v>
      </c>
      <c r="H92" s="37">
        <f t="shared" si="2"/>
        <v>40296.010000000009</v>
      </c>
      <c r="I92" s="47">
        <f t="shared" si="3"/>
        <v>0.89126177275324436</v>
      </c>
    </row>
    <row r="93" spans="1:9" ht="15" customHeight="1">
      <c r="A93" s="40">
        <v>29301</v>
      </c>
      <c r="B93" s="43" t="s">
        <v>388</v>
      </c>
      <c r="C93" s="38">
        <v>115264</v>
      </c>
      <c r="D93" s="38">
        <v>-80935.399999999994</v>
      </c>
      <c r="E93" s="38">
        <v>34328.6</v>
      </c>
      <c r="F93" s="38">
        <v>24692.82</v>
      </c>
      <c r="G93" s="38">
        <v>24692.82</v>
      </c>
      <c r="H93" s="37">
        <f t="shared" si="2"/>
        <v>9635.7799999999988</v>
      </c>
      <c r="I93" s="47">
        <f t="shared" si="3"/>
        <v>0.71930751618184252</v>
      </c>
    </row>
    <row r="94" spans="1:9" ht="15" customHeight="1">
      <c r="A94" s="40">
        <v>29401</v>
      </c>
      <c r="B94" s="43" t="s">
        <v>389</v>
      </c>
      <c r="C94" s="38">
        <v>398660.27</v>
      </c>
      <c r="D94" s="38">
        <v>325435.76</v>
      </c>
      <c r="E94" s="38">
        <v>724096.03</v>
      </c>
      <c r="F94" s="38">
        <v>617294.32000000007</v>
      </c>
      <c r="G94" s="38">
        <v>614928.39</v>
      </c>
      <c r="H94" s="37">
        <f t="shared" si="2"/>
        <v>106801.70999999996</v>
      </c>
      <c r="I94" s="47">
        <f t="shared" si="3"/>
        <v>0.85250338964018357</v>
      </c>
    </row>
    <row r="95" spans="1:9" ht="15" customHeight="1">
      <c r="A95" s="40">
        <v>29501</v>
      </c>
      <c r="B95" s="43" t="s">
        <v>390</v>
      </c>
      <c r="C95" s="38">
        <v>232907</v>
      </c>
      <c r="D95" s="38">
        <v>425853.87</v>
      </c>
      <c r="E95" s="38">
        <v>658760.87</v>
      </c>
      <c r="F95" s="38">
        <v>522744.84</v>
      </c>
      <c r="G95" s="38">
        <v>521735.64</v>
      </c>
      <c r="H95" s="37">
        <f t="shared" si="2"/>
        <v>136016.02999999997</v>
      </c>
      <c r="I95" s="47">
        <f t="shared" si="3"/>
        <v>0.7935274601237321</v>
      </c>
    </row>
    <row r="96" spans="1:9" ht="15" customHeight="1">
      <c r="A96" s="40">
        <v>29601</v>
      </c>
      <c r="B96" s="43" t="s">
        <v>391</v>
      </c>
      <c r="C96" s="38">
        <v>2530992</v>
      </c>
      <c r="D96" s="38">
        <v>295348.2200000002</v>
      </c>
      <c r="E96" s="38">
        <v>2826340.22</v>
      </c>
      <c r="F96" s="38">
        <v>1481618.3</v>
      </c>
      <c r="G96" s="38">
        <v>1478718.3</v>
      </c>
      <c r="H96" s="37">
        <f t="shared" si="2"/>
        <v>1344721.9200000002</v>
      </c>
      <c r="I96" s="47">
        <f t="shared" si="3"/>
        <v>0.52421795844521502</v>
      </c>
    </row>
    <row r="97" spans="1:9" ht="15" customHeight="1">
      <c r="A97" s="40">
        <v>29701</v>
      </c>
      <c r="B97" s="43" t="s">
        <v>392</v>
      </c>
      <c r="C97" s="38">
        <v>0</v>
      </c>
      <c r="D97" s="38">
        <v>78509.38</v>
      </c>
      <c r="E97" s="38">
        <v>78509.38</v>
      </c>
      <c r="F97" s="38">
        <v>0</v>
      </c>
      <c r="G97" s="38">
        <v>0</v>
      </c>
      <c r="H97" s="37">
        <f t="shared" si="2"/>
        <v>78509.38</v>
      </c>
      <c r="I97" s="47">
        <f t="shared" si="3"/>
        <v>0</v>
      </c>
    </row>
    <row r="98" spans="1:9" ht="15" customHeight="1">
      <c r="A98" s="40">
        <v>29801</v>
      </c>
      <c r="B98" s="43" t="s">
        <v>393</v>
      </c>
      <c r="C98" s="38">
        <v>200254</v>
      </c>
      <c r="D98" s="38">
        <v>430160.56999999995</v>
      </c>
      <c r="E98" s="38">
        <v>630414.56999999995</v>
      </c>
      <c r="F98" s="38">
        <v>579039.91</v>
      </c>
      <c r="G98" s="38">
        <v>579039.9</v>
      </c>
      <c r="H98" s="37">
        <f t="shared" si="2"/>
        <v>51374.659999999916</v>
      </c>
      <c r="I98" s="47">
        <f t="shared" si="3"/>
        <v>0.9185065472074988</v>
      </c>
    </row>
    <row r="99" spans="1:9" ht="15" customHeight="1">
      <c r="A99" s="40">
        <v>29901</v>
      </c>
      <c r="B99" s="43" t="s">
        <v>394</v>
      </c>
      <c r="C99" s="38">
        <v>49665</v>
      </c>
      <c r="D99" s="38">
        <v>-9757.4499999999971</v>
      </c>
      <c r="E99" s="38">
        <v>39907.550000000003</v>
      </c>
      <c r="F99" s="38">
        <v>26150.28</v>
      </c>
      <c r="G99" s="38">
        <v>26150.28</v>
      </c>
      <c r="H99" s="37">
        <f t="shared" si="2"/>
        <v>13757.270000000004</v>
      </c>
      <c r="I99" s="47">
        <f t="shared" si="3"/>
        <v>0.6552714962456978</v>
      </c>
    </row>
    <row r="100" spans="1:9" ht="15" customHeight="1">
      <c r="A100" s="40">
        <v>31101</v>
      </c>
      <c r="B100" s="43" t="s">
        <v>395</v>
      </c>
      <c r="C100" s="38">
        <v>57975000</v>
      </c>
      <c r="D100" s="38">
        <v>-8296093.6499999985</v>
      </c>
      <c r="E100" s="38">
        <v>49678906.350000001</v>
      </c>
      <c r="F100" s="38">
        <v>49545762.229999997</v>
      </c>
      <c r="G100" s="38">
        <v>49545762.229999997</v>
      </c>
      <c r="H100" s="37">
        <f t="shared" si="2"/>
        <v>133144.12000000477</v>
      </c>
      <c r="I100" s="47">
        <f t="shared" si="3"/>
        <v>0.99731990637913859</v>
      </c>
    </row>
    <row r="101" spans="1:9" ht="15" customHeight="1">
      <c r="A101" s="40">
        <v>31201</v>
      </c>
      <c r="B101" s="43" t="s">
        <v>396</v>
      </c>
      <c r="C101" s="38">
        <v>7493043</v>
      </c>
      <c r="D101" s="38">
        <v>1285075.8100000005</v>
      </c>
      <c r="E101" s="38">
        <v>8778118.8100000005</v>
      </c>
      <c r="F101" s="38">
        <v>8166110.0199999996</v>
      </c>
      <c r="G101" s="38">
        <v>8166110.0199999996</v>
      </c>
      <c r="H101" s="37">
        <f t="shared" si="2"/>
        <v>612008.79000000097</v>
      </c>
      <c r="I101" s="47">
        <f t="shared" si="3"/>
        <v>0.93028018835848947</v>
      </c>
    </row>
    <row r="102" spans="1:9" ht="15" customHeight="1">
      <c r="A102" s="40">
        <v>31301</v>
      </c>
      <c r="B102" s="43" t="s">
        <v>397</v>
      </c>
      <c r="C102" s="38">
        <v>3878752</v>
      </c>
      <c r="D102" s="38">
        <v>4745775.3900000006</v>
      </c>
      <c r="E102" s="38">
        <v>8624527.3900000006</v>
      </c>
      <c r="F102" s="38">
        <v>8223309.4100000001</v>
      </c>
      <c r="G102" s="38">
        <v>3718094.41</v>
      </c>
      <c r="H102" s="37">
        <f t="shared" si="2"/>
        <v>401217.98000000045</v>
      </c>
      <c r="I102" s="47">
        <f t="shared" si="3"/>
        <v>0.9534794242215282</v>
      </c>
    </row>
    <row r="103" spans="1:9" ht="15" customHeight="1">
      <c r="A103" s="40">
        <v>31401</v>
      </c>
      <c r="B103" s="43" t="s">
        <v>398</v>
      </c>
      <c r="C103" s="38">
        <v>9100000</v>
      </c>
      <c r="D103" s="38">
        <v>-1264978.1200000001</v>
      </c>
      <c r="E103" s="38">
        <v>7835021.8799999999</v>
      </c>
      <c r="F103" s="38">
        <v>7605941.5</v>
      </c>
      <c r="G103" s="38">
        <v>7582949.3600000003</v>
      </c>
      <c r="H103" s="37">
        <f t="shared" si="2"/>
        <v>229080.37999999989</v>
      </c>
      <c r="I103" s="47">
        <f t="shared" si="3"/>
        <v>0.97076199868889201</v>
      </c>
    </row>
    <row r="104" spans="1:9" ht="15" customHeight="1">
      <c r="A104" s="40">
        <v>31501</v>
      </c>
      <c r="B104" s="43" t="s">
        <v>399</v>
      </c>
      <c r="C104" s="38">
        <v>640780</v>
      </c>
      <c r="D104" s="38">
        <v>-333681.94</v>
      </c>
      <c r="E104" s="38">
        <v>307098.06</v>
      </c>
      <c r="F104" s="38">
        <v>283995.06</v>
      </c>
      <c r="G104" s="38">
        <v>283995.06</v>
      </c>
      <c r="H104" s="37">
        <f t="shared" si="2"/>
        <v>23103</v>
      </c>
      <c r="I104" s="47">
        <f t="shared" si="3"/>
        <v>0.92476995784343285</v>
      </c>
    </row>
    <row r="105" spans="1:9" ht="15" customHeight="1">
      <c r="A105" s="40">
        <v>31601</v>
      </c>
      <c r="B105" s="43" t="s">
        <v>400</v>
      </c>
      <c r="C105" s="38">
        <v>242568</v>
      </c>
      <c r="D105" s="38">
        <v>-46468.320000000007</v>
      </c>
      <c r="E105" s="38">
        <v>196099.68</v>
      </c>
      <c r="F105" s="38">
        <v>189393.68</v>
      </c>
      <c r="G105" s="38">
        <v>189393.68</v>
      </c>
      <c r="H105" s="37">
        <f t="shared" si="2"/>
        <v>6706</v>
      </c>
      <c r="I105" s="47">
        <f t="shared" si="3"/>
        <v>0.9658031058490254</v>
      </c>
    </row>
    <row r="106" spans="1:9" ht="15" customHeight="1">
      <c r="A106" s="40">
        <v>31701</v>
      </c>
      <c r="B106" s="43" t="s">
        <v>401</v>
      </c>
      <c r="C106" s="38">
        <v>2481749</v>
      </c>
      <c r="D106" s="38">
        <v>1785232.3099999996</v>
      </c>
      <c r="E106" s="38">
        <v>4266981.3099999996</v>
      </c>
      <c r="F106" s="38">
        <v>2965697.91</v>
      </c>
      <c r="G106" s="38">
        <v>2635206.06</v>
      </c>
      <c r="H106" s="37">
        <f t="shared" si="2"/>
        <v>1301283.3999999994</v>
      </c>
      <c r="I106" s="47">
        <f t="shared" si="3"/>
        <v>0.69503419268550781</v>
      </c>
    </row>
    <row r="107" spans="1:9" ht="15" customHeight="1">
      <c r="A107" s="40">
        <v>31801</v>
      </c>
      <c r="B107" s="43" t="s">
        <v>402</v>
      </c>
      <c r="C107" s="38">
        <v>84358</v>
      </c>
      <c r="D107" s="38">
        <v>49809</v>
      </c>
      <c r="E107" s="38">
        <v>134167</v>
      </c>
      <c r="F107" s="38">
        <v>91589.35</v>
      </c>
      <c r="G107" s="38">
        <v>91589.35</v>
      </c>
      <c r="H107" s="37">
        <f t="shared" si="2"/>
        <v>42577.649999999994</v>
      </c>
      <c r="I107" s="47">
        <f t="shared" si="3"/>
        <v>0.68265184434324389</v>
      </c>
    </row>
    <row r="108" spans="1:9" ht="15" customHeight="1">
      <c r="A108" s="40">
        <v>31901</v>
      </c>
      <c r="B108" s="43" t="s">
        <v>403</v>
      </c>
      <c r="C108" s="38">
        <v>1200</v>
      </c>
      <c r="D108" s="38">
        <v>823800</v>
      </c>
      <c r="E108" s="38">
        <v>825000</v>
      </c>
      <c r="F108" s="38">
        <v>0</v>
      </c>
      <c r="G108" s="38">
        <v>0</v>
      </c>
      <c r="H108" s="37">
        <f t="shared" si="2"/>
        <v>825000</v>
      </c>
      <c r="I108" s="47">
        <f t="shared" si="3"/>
        <v>0</v>
      </c>
    </row>
    <row r="109" spans="1:9" ht="15" customHeight="1">
      <c r="A109" s="40">
        <v>32201</v>
      </c>
      <c r="B109" s="43" t="s">
        <v>404</v>
      </c>
      <c r="C109" s="38">
        <v>10645000</v>
      </c>
      <c r="D109" s="38">
        <v>-1634251.0099999998</v>
      </c>
      <c r="E109" s="38">
        <v>9010748.9900000002</v>
      </c>
      <c r="F109" s="38">
        <v>8896101.2799999993</v>
      </c>
      <c r="G109" s="38">
        <v>8557407.5899999999</v>
      </c>
      <c r="H109" s="37">
        <f t="shared" si="2"/>
        <v>114647.71000000089</v>
      </c>
      <c r="I109" s="47">
        <f t="shared" si="3"/>
        <v>0.98727656156805221</v>
      </c>
    </row>
    <row r="110" spans="1:9" ht="15" customHeight="1">
      <c r="A110" s="40">
        <v>32301</v>
      </c>
      <c r="B110" s="43" t="s">
        <v>405</v>
      </c>
      <c r="C110" s="38">
        <v>900000</v>
      </c>
      <c r="D110" s="38">
        <v>471949.12999999989</v>
      </c>
      <c r="E110" s="38">
        <v>1371949.13</v>
      </c>
      <c r="F110" s="38">
        <v>926706.83</v>
      </c>
      <c r="G110" s="38">
        <v>926706.83</v>
      </c>
      <c r="H110" s="37">
        <f t="shared" si="2"/>
        <v>445242.29999999993</v>
      </c>
      <c r="I110" s="47">
        <f t="shared" si="3"/>
        <v>0.67546734039621426</v>
      </c>
    </row>
    <row r="111" spans="1:9" ht="15" customHeight="1">
      <c r="A111" s="40">
        <v>32302</v>
      </c>
      <c r="B111" s="43" t="s">
        <v>406</v>
      </c>
      <c r="C111" s="38">
        <v>0</v>
      </c>
      <c r="D111" s="38">
        <v>2320</v>
      </c>
      <c r="E111" s="38">
        <v>2320</v>
      </c>
      <c r="F111" s="38">
        <v>2320</v>
      </c>
      <c r="G111" s="38">
        <v>2320</v>
      </c>
      <c r="H111" s="37">
        <f t="shared" si="2"/>
        <v>0</v>
      </c>
      <c r="I111" s="47">
        <f t="shared" si="3"/>
        <v>1</v>
      </c>
    </row>
    <row r="112" spans="1:9" ht="15" customHeight="1">
      <c r="A112" s="40">
        <v>32401</v>
      </c>
      <c r="B112" s="43" t="s">
        <v>407</v>
      </c>
      <c r="C112" s="38">
        <v>166854</v>
      </c>
      <c r="D112" s="38">
        <v>10744235.189999999</v>
      </c>
      <c r="E112" s="38">
        <v>10911089.189999999</v>
      </c>
      <c r="F112" s="38">
        <v>5322018.54</v>
      </c>
      <c r="G112" s="38">
        <v>5322018.54</v>
      </c>
      <c r="H112" s="37">
        <f t="shared" si="2"/>
        <v>5589070.6499999994</v>
      </c>
      <c r="I112" s="47">
        <f t="shared" si="3"/>
        <v>0.48776235326511891</v>
      </c>
    </row>
    <row r="113" spans="1:9" ht="15" customHeight="1">
      <c r="A113" s="40">
        <v>32501</v>
      </c>
      <c r="B113" s="43" t="s">
        <v>408</v>
      </c>
      <c r="C113" s="38">
        <v>177644</v>
      </c>
      <c r="D113" s="38">
        <v>274187.61</v>
      </c>
      <c r="E113" s="38">
        <v>451831.61</v>
      </c>
      <c r="F113" s="38">
        <v>247867.61</v>
      </c>
      <c r="G113" s="38">
        <v>247867.61</v>
      </c>
      <c r="H113" s="37">
        <f t="shared" si="2"/>
        <v>203964</v>
      </c>
      <c r="I113" s="47">
        <f t="shared" si="3"/>
        <v>0.54858403997011185</v>
      </c>
    </row>
    <row r="114" spans="1:9" ht="15" customHeight="1">
      <c r="A114" s="40">
        <v>32601</v>
      </c>
      <c r="B114" s="43" t="s">
        <v>409</v>
      </c>
      <c r="C114" s="38">
        <v>21652</v>
      </c>
      <c r="D114" s="38">
        <v>51103.199999999997</v>
      </c>
      <c r="E114" s="38">
        <v>72755.199999999997</v>
      </c>
      <c r="F114" s="38">
        <v>72755.199999999997</v>
      </c>
      <c r="G114" s="38">
        <v>72755.199999999997</v>
      </c>
      <c r="H114" s="37">
        <f t="shared" si="2"/>
        <v>0</v>
      </c>
      <c r="I114" s="47">
        <f t="shared" si="3"/>
        <v>1</v>
      </c>
    </row>
    <row r="115" spans="1:9" ht="15" customHeight="1">
      <c r="A115" s="40">
        <v>32701</v>
      </c>
      <c r="B115" s="43" t="s">
        <v>410</v>
      </c>
      <c r="C115" s="38">
        <v>227566</v>
      </c>
      <c r="D115" s="38">
        <v>-213466</v>
      </c>
      <c r="E115" s="38">
        <v>14100</v>
      </c>
      <c r="F115" s="38">
        <v>11630.01</v>
      </c>
      <c r="G115" s="38">
        <v>11630.01</v>
      </c>
      <c r="H115" s="37">
        <f t="shared" si="2"/>
        <v>2469.9899999999998</v>
      </c>
      <c r="I115" s="47">
        <f t="shared" si="3"/>
        <v>0.82482340425531919</v>
      </c>
    </row>
    <row r="116" spans="1:9" ht="15" customHeight="1">
      <c r="A116" s="40">
        <v>32901</v>
      </c>
      <c r="B116" s="43" t="s">
        <v>411</v>
      </c>
      <c r="C116" s="38">
        <v>33069</v>
      </c>
      <c r="D116" s="38">
        <v>-27501</v>
      </c>
      <c r="E116" s="38">
        <v>5568</v>
      </c>
      <c r="F116" s="38">
        <v>2768</v>
      </c>
      <c r="G116" s="38">
        <v>2768</v>
      </c>
      <c r="H116" s="37">
        <f t="shared" si="2"/>
        <v>2800</v>
      </c>
      <c r="I116" s="47">
        <f t="shared" si="3"/>
        <v>0.49712643678160917</v>
      </c>
    </row>
    <row r="117" spans="1:9" ht="15" customHeight="1">
      <c r="A117" s="40">
        <v>33101</v>
      </c>
      <c r="B117" s="43" t="s">
        <v>412</v>
      </c>
      <c r="C117" s="38">
        <v>1306759</v>
      </c>
      <c r="D117" s="38">
        <v>10257749.99</v>
      </c>
      <c r="E117" s="38">
        <v>11564508.99</v>
      </c>
      <c r="F117" s="38">
        <v>11425472.57</v>
      </c>
      <c r="G117" s="38">
        <v>11425472.57</v>
      </c>
      <c r="H117" s="37">
        <f t="shared" si="2"/>
        <v>139036.41999999993</v>
      </c>
      <c r="I117" s="47">
        <f t="shared" si="3"/>
        <v>0.98797731748747597</v>
      </c>
    </row>
    <row r="118" spans="1:9" ht="15" customHeight="1">
      <c r="A118" s="40">
        <v>33201</v>
      </c>
      <c r="B118" s="43" t="s">
        <v>413</v>
      </c>
      <c r="C118" s="38">
        <v>4800</v>
      </c>
      <c r="D118" s="38">
        <v>14092.689999999999</v>
      </c>
      <c r="E118" s="38">
        <v>18892.689999999999</v>
      </c>
      <c r="F118" s="38">
        <v>18892.689999999999</v>
      </c>
      <c r="G118" s="38">
        <v>18892.689999999999</v>
      </c>
      <c r="H118" s="37">
        <f t="shared" si="2"/>
        <v>0</v>
      </c>
      <c r="I118" s="47">
        <f t="shared" si="3"/>
        <v>1</v>
      </c>
    </row>
    <row r="119" spans="1:9" ht="15" customHeight="1">
      <c r="A119" s="40">
        <v>33301</v>
      </c>
      <c r="B119" s="43" t="s">
        <v>414</v>
      </c>
      <c r="C119" s="38">
        <v>1560000</v>
      </c>
      <c r="D119" s="38">
        <v>1546063.9300000002</v>
      </c>
      <c r="E119" s="38">
        <v>3106063.93</v>
      </c>
      <c r="F119" s="38">
        <v>3090711.86</v>
      </c>
      <c r="G119" s="38">
        <v>3090711.86</v>
      </c>
      <c r="H119" s="37">
        <f t="shared" si="2"/>
        <v>15352.070000000298</v>
      </c>
      <c r="I119" s="47">
        <f t="shared" si="3"/>
        <v>0.99505738763078189</v>
      </c>
    </row>
    <row r="120" spans="1:9" ht="15" customHeight="1">
      <c r="A120" s="40">
        <v>33302</v>
      </c>
      <c r="B120" s="43" t="s">
        <v>415</v>
      </c>
      <c r="C120" s="38">
        <v>87438</v>
      </c>
      <c r="D120" s="38">
        <v>1084602</v>
      </c>
      <c r="E120" s="38">
        <v>1172040</v>
      </c>
      <c r="F120" s="38">
        <v>1121290</v>
      </c>
      <c r="G120" s="38">
        <v>1121290</v>
      </c>
      <c r="H120" s="37">
        <f t="shared" si="2"/>
        <v>50750</v>
      </c>
      <c r="I120" s="47">
        <f t="shared" si="3"/>
        <v>0.95669943005358182</v>
      </c>
    </row>
    <row r="121" spans="1:9" ht="15" customHeight="1">
      <c r="A121" s="40">
        <v>33303</v>
      </c>
      <c r="B121" s="43" t="s">
        <v>416</v>
      </c>
      <c r="C121" s="38">
        <v>0</v>
      </c>
      <c r="D121" s="38">
        <v>26000</v>
      </c>
      <c r="E121" s="38">
        <v>26000</v>
      </c>
      <c r="F121" s="38">
        <v>26000</v>
      </c>
      <c r="G121" s="38">
        <v>26000</v>
      </c>
      <c r="H121" s="37">
        <f t="shared" si="2"/>
        <v>0</v>
      </c>
      <c r="I121" s="47">
        <f t="shared" si="3"/>
        <v>1</v>
      </c>
    </row>
    <row r="122" spans="1:9" ht="15" customHeight="1">
      <c r="A122" s="40">
        <v>33401</v>
      </c>
      <c r="B122" s="43" t="s">
        <v>417</v>
      </c>
      <c r="C122" s="38">
        <v>474632</v>
      </c>
      <c r="D122" s="38">
        <v>673958.98</v>
      </c>
      <c r="E122" s="38">
        <v>1148590.98</v>
      </c>
      <c r="F122" s="38">
        <v>1060472.97</v>
      </c>
      <c r="G122" s="38">
        <v>721080.97</v>
      </c>
      <c r="H122" s="37">
        <f t="shared" si="2"/>
        <v>88118.010000000009</v>
      </c>
      <c r="I122" s="47">
        <f t="shared" si="3"/>
        <v>0.92328164548184066</v>
      </c>
    </row>
    <row r="123" spans="1:9" ht="15" customHeight="1">
      <c r="A123" s="40">
        <v>33501</v>
      </c>
      <c r="B123" s="43" t="s">
        <v>418</v>
      </c>
      <c r="C123" s="38">
        <v>0</v>
      </c>
      <c r="D123" s="38">
        <v>502966.14</v>
      </c>
      <c r="E123" s="38">
        <v>502966.14</v>
      </c>
      <c r="F123" s="38">
        <v>500000</v>
      </c>
      <c r="G123" s="38">
        <v>500000</v>
      </c>
      <c r="H123" s="37">
        <f t="shared" si="2"/>
        <v>2966.140000000014</v>
      </c>
      <c r="I123" s="47">
        <f t="shared" si="3"/>
        <v>0.99410270440869042</v>
      </c>
    </row>
    <row r="124" spans="1:9" ht="15" customHeight="1">
      <c r="A124" s="40">
        <v>33601</v>
      </c>
      <c r="B124" s="43" t="s">
        <v>419</v>
      </c>
      <c r="C124" s="38">
        <v>0</v>
      </c>
      <c r="D124" s="38">
        <v>240</v>
      </c>
      <c r="E124" s="38">
        <v>240</v>
      </c>
      <c r="F124" s="38">
        <v>240</v>
      </c>
      <c r="G124" s="38">
        <v>240</v>
      </c>
      <c r="H124" s="37">
        <f t="shared" si="2"/>
        <v>0</v>
      </c>
      <c r="I124" s="47">
        <f t="shared" si="3"/>
        <v>1</v>
      </c>
    </row>
    <row r="125" spans="1:9" ht="15" customHeight="1">
      <c r="A125" s="40">
        <v>33603</v>
      </c>
      <c r="B125" s="43" t="s">
        <v>420</v>
      </c>
      <c r="C125" s="38">
        <v>2802245</v>
      </c>
      <c r="D125" s="38">
        <v>8008676.3399999999</v>
      </c>
      <c r="E125" s="38">
        <v>10810921.34</v>
      </c>
      <c r="F125" s="38">
        <v>8353389.5800000001</v>
      </c>
      <c r="G125" s="38">
        <v>8353389.5800000001</v>
      </c>
      <c r="H125" s="37">
        <f t="shared" si="2"/>
        <v>2457531.7599999998</v>
      </c>
      <c r="I125" s="47">
        <f t="shared" si="3"/>
        <v>0.7726806363018085</v>
      </c>
    </row>
    <row r="126" spans="1:9" ht="15" customHeight="1">
      <c r="A126" s="40">
        <v>33604</v>
      </c>
      <c r="B126" s="43" t="s">
        <v>421</v>
      </c>
      <c r="C126" s="38">
        <v>0</v>
      </c>
      <c r="D126" s="38">
        <v>0</v>
      </c>
      <c r="E126" s="38">
        <v>0</v>
      </c>
      <c r="F126" s="38">
        <v>0</v>
      </c>
      <c r="G126" s="38">
        <v>0</v>
      </c>
      <c r="H126" s="37">
        <f t="shared" si="2"/>
        <v>0</v>
      </c>
      <c r="I126" s="47" t="e">
        <f t="shared" si="3"/>
        <v>#DIV/0!</v>
      </c>
    </row>
    <row r="127" spans="1:9" ht="15" customHeight="1">
      <c r="A127" s="40">
        <v>33605</v>
      </c>
      <c r="B127" s="43" t="s">
        <v>422</v>
      </c>
      <c r="C127" s="38">
        <v>27955</v>
      </c>
      <c r="D127" s="38">
        <v>115137.34</v>
      </c>
      <c r="E127" s="38">
        <v>143092.34</v>
      </c>
      <c r="F127" s="38">
        <v>143092.34</v>
      </c>
      <c r="G127" s="38">
        <v>143092.34</v>
      </c>
      <c r="H127" s="37">
        <f t="shared" si="2"/>
        <v>0</v>
      </c>
      <c r="I127" s="47">
        <f t="shared" si="3"/>
        <v>1</v>
      </c>
    </row>
    <row r="128" spans="1:9" ht="15" customHeight="1">
      <c r="A128" s="40">
        <v>33801</v>
      </c>
      <c r="B128" s="43" t="s">
        <v>423</v>
      </c>
      <c r="C128" s="38">
        <v>22759000</v>
      </c>
      <c r="D128" s="38">
        <v>218802.26999999955</v>
      </c>
      <c r="E128" s="38">
        <v>22977802.27</v>
      </c>
      <c r="F128" s="38">
        <v>22881089.07</v>
      </c>
      <c r="G128" s="38">
        <v>22881089.07</v>
      </c>
      <c r="H128" s="37">
        <f t="shared" si="2"/>
        <v>96713.199999999255</v>
      </c>
      <c r="I128" s="47">
        <f t="shared" si="3"/>
        <v>0.99579101609181009</v>
      </c>
    </row>
    <row r="129" spans="1:9" ht="15" customHeight="1">
      <c r="A129" s="40">
        <v>33901</v>
      </c>
      <c r="B129" s="43" t="s">
        <v>424</v>
      </c>
      <c r="C129" s="38">
        <v>0</v>
      </c>
      <c r="D129" s="38">
        <v>994231.2</v>
      </c>
      <c r="E129" s="38">
        <v>994231.2</v>
      </c>
      <c r="F129" s="38">
        <v>706731.99</v>
      </c>
      <c r="G129" s="38">
        <v>706731.99</v>
      </c>
      <c r="H129" s="37">
        <f t="shared" si="2"/>
        <v>287499.20999999996</v>
      </c>
      <c r="I129" s="47">
        <f t="shared" si="3"/>
        <v>0.71083264134137014</v>
      </c>
    </row>
    <row r="130" spans="1:9" ht="15" customHeight="1">
      <c r="A130" s="40">
        <v>33902</v>
      </c>
      <c r="B130" s="43" t="s">
        <v>425</v>
      </c>
      <c r="C130" s="38">
        <v>0</v>
      </c>
      <c r="D130" s="38">
        <v>17441492.960000001</v>
      </c>
      <c r="E130" s="38">
        <v>17441492.960000001</v>
      </c>
      <c r="F130" s="38">
        <v>17387243.640000001</v>
      </c>
      <c r="G130" s="38">
        <v>17387243.640000001</v>
      </c>
      <c r="H130" s="37">
        <f t="shared" si="2"/>
        <v>54249.320000000298</v>
      </c>
      <c r="I130" s="47">
        <f t="shared" si="3"/>
        <v>0.99688964011713821</v>
      </c>
    </row>
    <row r="131" spans="1:9" ht="15" customHeight="1">
      <c r="A131" s="40">
        <v>34101</v>
      </c>
      <c r="B131" s="43" t="s">
        <v>426</v>
      </c>
      <c r="C131" s="38">
        <v>270889</v>
      </c>
      <c r="D131" s="38">
        <v>29143743.489999998</v>
      </c>
      <c r="E131" s="38">
        <v>29414632.489999998</v>
      </c>
      <c r="F131" s="38">
        <v>830766.5</v>
      </c>
      <c r="G131" s="38">
        <v>830766.5</v>
      </c>
      <c r="H131" s="37">
        <f t="shared" si="2"/>
        <v>28583865.989999998</v>
      </c>
      <c r="I131" s="47">
        <f t="shared" si="3"/>
        <v>2.8243307145939461E-2</v>
      </c>
    </row>
    <row r="132" spans="1:9" ht="15" customHeight="1">
      <c r="A132" s="40">
        <v>34301</v>
      </c>
      <c r="B132" s="43" t="s">
        <v>427</v>
      </c>
      <c r="C132" s="38">
        <v>11454</v>
      </c>
      <c r="D132" s="38">
        <v>2512.4699999999993</v>
      </c>
      <c r="E132" s="38">
        <v>13966.47</v>
      </c>
      <c r="F132" s="38">
        <v>13966.47</v>
      </c>
      <c r="G132" s="38">
        <v>13966.47</v>
      </c>
      <c r="H132" s="37">
        <f t="shared" si="2"/>
        <v>0</v>
      </c>
      <c r="I132" s="47">
        <f t="shared" si="3"/>
        <v>1</v>
      </c>
    </row>
    <row r="133" spans="1:9" ht="15" customHeight="1">
      <c r="A133" s="40">
        <v>34401</v>
      </c>
      <c r="B133" s="43" t="s">
        <v>428</v>
      </c>
      <c r="C133" s="38">
        <v>18738</v>
      </c>
      <c r="D133" s="38">
        <v>-18738</v>
      </c>
      <c r="E133" s="38">
        <v>0</v>
      </c>
      <c r="F133" s="38">
        <v>0</v>
      </c>
      <c r="G133" s="38">
        <v>0</v>
      </c>
      <c r="H133" s="37">
        <f t="shared" si="2"/>
        <v>0</v>
      </c>
      <c r="I133" s="47" t="e">
        <f t="shared" si="3"/>
        <v>#DIV/0!</v>
      </c>
    </row>
    <row r="134" spans="1:9" ht="15" customHeight="1">
      <c r="A134" s="40">
        <v>34501</v>
      </c>
      <c r="B134" s="43" t="s">
        <v>429</v>
      </c>
      <c r="C134" s="38">
        <v>1442929</v>
      </c>
      <c r="D134" s="38">
        <v>465779.62000000011</v>
      </c>
      <c r="E134" s="38">
        <v>1908708.62</v>
      </c>
      <c r="F134" s="38">
        <v>1555377.49</v>
      </c>
      <c r="G134" s="38">
        <v>1555377.49</v>
      </c>
      <c r="H134" s="37">
        <f t="shared" si="2"/>
        <v>353331.13000000012</v>
      </c>
      <c r="I134" s="47">
        <f t="shared" si="3"/>
        <v>0.81488472032991599</v>
      </c>
    </row>
    <row r="135" spans="1:9" ht="15" customHeight="1">
      <c r="A135" s="40">
        <v>34601</v>
      </c>
      <c r="B135" s="43" t="s">
        <v>430</v>
      </c>
      <c r="C135" s="38">
        <v>64873</v>
      </c>
      <c r="D135" s="38">
        <v>-64873</v>
      </c>
      <c r="E135" s="38">
        <v>0</v>
      </c>
      <c r="F135" s="38">
        <v>0</v>
      </c>
      <c r="G135" s="38">
        <v>0</v>
      </c>
      <c r="H135" s="37">
        <f t="shared" si="2"/>
        <v>0</v>
      </c>
      <c r="I135" s="47" t="e">
        <f t="shared" si="3"/>
        <v>#DIV/0!</v>
      </c>
    </row>
    <row r="136" spans="1:9" ht="15" customHeight="1">
      <c r="A136" s="40">
        <v>34701</v>
      </c>
      <c r="B136" s="43" t="s">
        <v>431</v>
      </c>
      <c r="C136" s="38">
        <v>739754</v>
      </c>
      <c r="D136" s="38">
        <v>171565.09999999998</v>
      </c>
      <c r="E136" s="38">
        <v>911319.1</v>
      </c>
      <c r="F136" s="38">
        <v>599180.74</v>
      </c>
      <c r="G136" s="38">
        <v>599180.74</v>
      </c>
      <c r="H136" s="37">
        <f t="shared" si="2"/>
        <v>312138.36</v>
      </c>
      <c r="I136" s="47">
        <f t="shared" si="3"/>
        <v>0.65748730603802774</v>
      </c>
    </row>
    <row r="137" spans="1:9" ht="15" customHeight="1">
      <c r="A137" s="40">
        <v>35101</v>
      </c>
      <c r="B137" s="43" t="s">
        <v>432</v>
      </c>
      <c r="C137" s="38">
        <v>2978310</v>
      </c>
      <c r="D137" s="38">
        <v>14916512.219999999</v>
      </c>
      <c r="E137" s="38">
        <v>17894822.219999999</v>
      </c>
      <c r="F137" s="38">
        <v>10086535.059999999</v>
      </c>
      <c r="G137" s="38">
        <v>10077958.539999999</v>
      </c>
      <c r="H137" s="37">
        <f t="shared" si="2"/>
        <v>7808287.1600000001</v>
      </c>
      <c r="I137" s="47">
        <f t="shared" si="3"/>
        <v>0.5636566229044101</v>
      </c>
    </row>
    <row r="138" spans="1:9" ht="15" customHeight="1">
      <c r="A138" s="40">
        <v>35201</v>
      </c>
      <c r="B138" s="43" t="s">
        <v>433</v>
      </c>
      <c r="C138" s="38">
        <v>1070000</v>
      </c>
      <c r="D138" s="38">
        <v>468781.35000000009</v>
      </c>
      <c r="E138" s="38">
        <v>1538781.35</v>
      </c>
      <c r="F138" s="38">
        <v>1455686.46</v>
      </c>
      <c r="G138" s="38">
        <v>1455686.46</v>
      </c>
      <c r="H138" s="37">
        <f t="shared" si="2"/>
        <v>83094.89000000013</v>
      </c>
      <c r="I138" s="47">
        <f t="shared" si="3"/>
        <v>0.94599954697917277</v>
      </c>
    </row>
    <row r="139" spans="1:9" ht="15" customHeight="1">
      <c r="A139" s="40">
        <v>35202</v>
      </c>
      <c r="B139" s="43" t="s">
        <v>434</v>
      </c>
      <c r="C139" s="38">
        <v>393463</v>
      </c>
      <c r="D139" s="38">
        <v>-334555.38</v>
      </c>
      <c r="E139" s="38">
        <v>58907.62</v>
      </c>
      <c r="F139" s="38">
        <v>58907.62</v>
      </c>
      <c r="G139" s="38">
        <v>58907.62</v>
      </c>
      <c r="H139" s="37">
        <f t="shared" si="2"/>
        <v>0</v>
      </c>
      <c r="I139" s="47">
        <f t="shared" si="3"/>
        <v>1</v>
      </c>
    </row>
    <row r="140" spans="1:9" ht="15" customHeight="1">
      <c r="A140" s="40">
        <v>35301</v>
      </c>
      <c r="B140" s="43" t="s">
        <v>435</v>
      </c>
      <c r="C140" s="38">
        <v>795208</v>
      </c>
      <c r="D140" s="38">
        <v>-542388.82999999996</v>
      </c>
      <c r="E140" s="38">
        <v>252819.17</v>
      </c>
      <c r="F140" s="38">
        <v>176250.43</v>
      </c>
      <c r="G140" s="38">
        <v>176250.43</v>
      </c>
      <c r="H140" s="37">
        <f t="shared" ref="H140:H203" si="4">E140-F140</f>
        <v>76568.74000000002</v>
      </c>
      <c r="I140" s="47">
        <f t="shared" ref="I140:I203" si="5">F140/E140</f>
        <v>0.69714029201187544</v>
      </c>
    </row>
    <row r="141" spans="1:9" ht="15" customHeight="1">
      <c r="A141" s="40">
        <v>35302</v>
      </c>
      <c r="B141" s="43" t="s">
        <v>436</v>
      </c>
      <c r="C141" s="38">
        <v>321815</v>
      </c>
      <c r="D141" s="38">
        <v>59718.489999999991</v>
      </c>
      <c r="E141" s="38">
        <v>381533.49</v>
      </c>
      <c r="F141" s="38">
        <v>309397.43</v>
      </c>
      <c r="G141" s="38">
        <v>309397.43</v>
      </c>
      <c r="H141" s="37">
        <f t="shared" si="4"/>
        <v>72136.06</v>
      </c>
      <c r="I141" s="47">
        <f t="shared" si="5"/>
        <v>0.81093125009812372</v>
      </c>
    </row>
    <row r="142" spans="1:9" ht="15" customHeight="1">
      <c r="A142" s="40">
        <v>35401</v>
      </c>
      <c r="B142" s="43" t="s">
        <v>437</v>
      </c>
      <c r="C142" s="38">
        <v>688874</v>
      </c>
      <c r="D142" s="38">
        <v>6419377.6399999997</v>
      </c>
      <c r="E142" s="38">
        <v>7108251.6399999997</v>
      </c>
      <c r="F142" s="38">
        <v>6498458.6300000008</v>
      </c>
      <c r="G142" s="38">
        <v>5745590.7300000004</v>
      </c>
      <c r="H142" s="37">
        <f t="shared" si="4"/>
        <v>609793.00999999885</v>
      </c>
      <c r="I142" s="47">
        <f t="shared" si="5"/>
        <v>0.91421336203567505</v>
      </c>
    </row>
    <row r="143" spans="1:9" ht="15" customHeight="1">
      <c r="A143" s="40">
        <v>35501</v>
      </c>
      <c r="B143" s="43" t="s">
        <v>438</v>
      </c>
      <c r="C143" s="38">
        <v>7660349</v>
      </c>
      <c r="D143" s="38">
        <v>1284930.3499999996</v>
      </c>
      <c r="E143" s="38">
        <v>8945279.3499999996</v>
      </c>
      <c r="F143" s="38">
        <v>7247241.79</v>
      </c>
      <c r="G143" s="38">
        <v>6763153.3300000001</v>
      </c>
      <c r="H143" s="37">
        <f t="shared" si="4"/>
        <v>1698037.5599999996</v>
      </c>
      <c r="I143" s="47">
        <f t="shared" si="5"/>
        <v>0.81017501035336592</v>
      </c>
    </row>
    <row r="144" spans="1:9" ht="15" customHeight="1">
      <c r="A144" s="40">
        <v>35701</v>
      </c>
      <c r="B144" s="43" t="s">
        <v>439</v>
      </c>
      <c r="C144" s="38">
        <v>34174337</v>
      </c>
      <c r="D144" s="38">
        <v>-9529557.4600000009</v>
      </c>
      <c r="E144" s="38">
        <v>24644779.539999999</v>
      </c>
      <c r="F144" s="38">
        <v>22303667.109999999</v>
      </c>
      <c r="G144" s="38">
        <v>19640317.140000001</v>
      </c>
      <c r="H144" s="37">
        <f t="shared" si="4"/>
        <v>2341112.4299999997</v>
      </c>
      <c r="I144" s="47">
        <f t="shared" si="5"/>
        <v>0.9050057467059005</v>
      </c>
    </row>
    <row r="145" spans="1:9" ht="15" customHeight="1">
      <c r="A145" s="40">
        <v>35702</v>
      </c>
      <c r="B145" s="43" t="s">
        <v>440</v>
      </c>
      <c r="C145" s="38">
        <v>60892</v>
      </c>
      <c r="D145" s="38">
        <v>363214.04</v>
      </c>
      <c r="E145" s="38">
        <v>424106.04</v>
      </c>
      <c r="F145" s="38">
        <v>81644.759999999995</v>
      </c>
      <c r="G145" s="38">
        <v>81644.759999999995</v>
      </c>
      <c r="H145" s="37">
        <f t="shared" si="4"/>
        <v>342461.27999999997</v>
      </c>
      <c r="I145" s="47">
        <f t="shared" si="5"/>
        <v>0.19251025050244508</v>
      </c>
    </row>
    <row r="146" spans="1:9" ht="15" customHeight="1">
      <c r="A146" s="40">
        <v>35801</v>
      </c>
      <c r="B146" s="43" t="s">
        <v>441</v>
      </c>
      <c r="C146" s="38">
        <v>65220000</v>
      </c>
      <c r="D146" s="38">
        <v>3343522.200000003</v>
      </c>
      <c r="E146" s="38">
        <v>68563522.200000003</v>
      </c>
      <c r="F146" s="38">
        <v>66065089.82</v>
      </c>
      <c r="G146" s="38">
        <v>65177347.719999999</v>
      </c>
      <c r="H146" s="37">
        <f t="shared" si="4"/>
        <v>2498432.3800000027</v>
      </c>
      <c r="I146" s="47">
        <f t="shared" si="5"/>
        <v>0.96356032625173382</v>
      </c>
    </row>
    <row r="147" spans="1:9" ht="15" customHeight="1">
      <c r="A147" s="40">
        <v>35901</v>
      </c>
      <c r="B147" s="43" t="s">
        <v>442</v>
      </c>
      <c r="C147" s="38">
        <v>800850</v>
      </c>
      <c r="D147" s="38">
        <v>4105026.0999999996</v>
      </c>
      <c r="E147" s="38">
        <v>4905876.0999999996</v>
      </c>
      <c r="F147" s="38">
        <v>3374795.09</v>
      </c>
      <c r="G147" s="38">
        <v>3374794.94</v>
      </c>
      <c r="H147" s="37">
        <f t="shared" si="4"/>
        <v>1531081.0099999998</v>
      </c>
      <c r="I147" s="47">
        <f t="shared" si="5"/>
        <v>0.68790874885731423</v>
      </c>
    </row>
    <row r="148" spans="1:9" ht="15" customHeight="1">
      <c r="A148" s="40">
        <v>36101</v>
      </c>
      <c r="B148" s="43" t="s">
        <v>443</v>
      </c>
      <c r="C148" s="38">
        <v>41111</v>
      </c>
      <c r="D148" s="38">
        <v>11431601.550000001</v>
      </c>
      <c r="E148" s="38">
        <v>11472712.550000001</v>
      </c>
      <c r="F148" s="38">
        <v>11095751.83</v>
      </c>
      <c r="G148" s="38">
        <v>11047098.630000001</v>
      </c>
      <c r="H148" s="37">
        <f t="shared" si="4"/>
        <v>376960.72000000067</v>
      </c>
      <c r="I148" s="47">
        <f t="shared" si="5"/>
        <v>0.96714284277958307</v>
      </c>
    </row>
    <row r="149" spans="1:9" ht="15" customHeight="1">
      <c r="A149" s="40">
        <v>36201</v>
      </c>
      <c r="B149" s="43" t="s">
        <v>444</v>
      </c>
      <c r="C149" s="38">
        <v>636</v>
      </c>
      <c r="D149" s="38">
        <v>2844</v>
      </c>
      <c r="E149" s="38">
        <v>3480</v>
      </c>
      <c r="F149" s="38">
        <v>3480</v>
      </c>
      <c r="G149" s="38">
        <v>3480</v>
      </c>
      <c r="H149" s="37">
        <f t="shared" si="4"/>
        <v>0</v>
      </c>
      <c r="I149" s="47">
        <f t="shared" si="5"/>
        <v>1</v>
      </c>
    </row>
    <row r="150" spans="1:9" ht="15" customHeight="1">
      <c r="A150" s="40">
        <v>36301</v>
      </c>
      <c r="B150" s="43" t="s">
        <v>445</v>
      </c>
      <c r="C150" s="38">
        <v>89839</v>
      </c>
      <c r="D150" s="38">
        <v>-86939</v>
      </c>
      <c r="E150" s="38">
        <v>2900</v>
      </c>
      <c r="F150" s="38">
        <v>2900</v>
      </c>
      <c r="G150" s="38">
        <v>2900</v>
      </c>
      <c r="H150" s="37">
        <f t="shared" si="4"/>
        <v>0</v>
      </c>
      <c r="I150" s="47">
        <f t="shared" si="5"/>
        <v>1</v>
      </c>
    </row>
    <row r="151" spans="1:9" ht="15" customHeight="1">
      <c r="A151" s="40">
        <v>36401</v>
      </c>
      <c r="B151" s="43" t="s">
        <v>446</v>
      </c>
      <c r="C151" s="38">
        <v>41542</v>
      </c>
      <c r="D151" s="38">
        <v>-41411.5</v>
      </c>
      <c r="E151" s="38">
        <v>130.5</v>
      </c>
      <c r="F151" s="38">
        <v>130.5</v>
      </c>
      <c r="G151" s="38">
        <v>130.5</v>
      </c>
      <c r="H151" s="37">
        <f t="shared" si="4"/>
        <v>0</v>
      </c>
      <c r="I151" s="47">
        <f t="shared" si="5"/>
        <v>1</v>
      </c>
    </row>
    <row r="152" spans="1:9" ht="15" customHeight="1">
      <c r="A152" s="40">
        <v>36601</v>
      </c>
      <c r="B152" s="43" t="s">
        <v>447</v>
      </c>
      <c r="C152" s="38">
        <v>0</v>
      </c>
      <c r="D152" s="38">
        <v>1917619.2</v>
      </c>
      <c r="E152" s="38">
        <v>1917619.2</v>
      </c>
      <c r="F152" s="38">
        <v>1917619.2</v>
      </c>
      <c r="G152" s="38">
        <v>1917619.2</v>
      </c>
      <c r="H152" s="37">
        <f t="shared" si="4"/>
        <v>0</v>
      </c>
      <c r="I152" s="47">
        <f t="shared" si="5"/>
        <v>1</v>
      </c>
    </row>
    <row r="153" spans="1:9" ht="15" customHeight="1">
      <c r="A153" s="40">
        <v>37101</v>
      </c>
      <c r="B153" s="43" t="s">
        <v>448</v>
      </c>
      <c r="C153" s="38">
        <v>3968790</v>
      </c>
      <c r="D153" s="38">
        <v>1759225.6100000003</v>
      </c>
      <c r="E153" s="38">
        <v>5728015.6100000003</v>
      </c>
      <c r="F153" s="38">
        <v>4622020.5999999996</v>
      </c>
      <c r="G153" s="38">
        <v>4622020.5999999996</v>
      </c>
      <c r="H153" s="37">
        <f t="shared" si="4"/>
        <v>1105995.0100000007</v>
      </c>
      <c r="I153" s="47">
        <f t="shared" si="5"/>
        <v>0.80691480517805347</v>
      </c>
    </row>
    <row r="154" spans="1:9" ht="15" customHeight="1">
      <c r="A154" s="40">
        <v>37201</v>
      </c>
      <c r="B154" s="43" t="s">
        <v>449</v>
      </c>
      <c r="C154" s="38">
        <v>294743</v>
      </c>
      <c r="D154" s="38">
        <v>-27059.400000000023</v>
      </c>
      <c r="E154" s="38">
        <v>267683.59999999998</v>
      </c>
      <c r="F154" s="38">
        <v>181578.6</v>
      </c>
      <c r="G154" s="38">
        <v>179588.6</v>
      </c>
      <c r="H154" s="37">
        <f t="shared" si="4"/>
        <v>86104.999999999971</v>
      </c>
      <c r="I154" s="47">
        <f t="shared" si="5"/>
        <v>0.67833292738143103</v>
      </c>
    </row>
    <row r="155" spans="1:9" ht="15" customHeight="1">
      <c r="A155" s="40">
        <v>37401</v>
      </c>
      <c r="B155" s="43" t="s">
        <v>450</v>
      </c>
      <c r="C155" s="38">
        <v>3663</v>
      </c>
      <c r="D155" s="38">
        <v>-3663</v>
      </c>
      <c r="E155" s="38">
        <v>0</v>
      </c>
      <c r="F155" s="38">
        <v>0</v>
      </c>
      <c r="G155" s="38">
        <v>0</v>
      </c>
      <c r="H155" s="37">
        <f t="shared" si="4"/>
        <v>0</v>
      </c>
      <c r="I155" s="47" t="e">
        <f t="shared" si="5"/>
        <v>#DIV/0!</v>
      </c>
    </row>
    <row r="156" spans="1:9" ht="15" customHeight="1">
      <c r="A156" s="40">
        <v>37501</v>
      </c>
      <c r="B156" s="43" t="s">
        <v>451</v>
      </c>
      <c r="C156" s="38">
        <v>7261081</v>
      </c>
      <c r="D156" s="38">
        <v>4350214.7699999996</v>
      </c>
      <c r="E156" s="38">
        <v>11611295.77</v>
      </c>
      <c r="F156" s="38">
        <v>10110504.029999999</v>
      </c>
      <c r="G156" s="38">
        <v>9926254.0299999993</v>
      </c>
      <c r="H156" s="37">
        <f t="shared" si="4"/>
        <v>1500791.7400000002</v>
      </c>
      <c r="I156" s="47">
        <f t="shared" si="5"/>
        <v>0.87074726458371832</v>
      </c>
    </row>
    <row r="157" spans="1:9" ht="15" customHeight="1">
      <c r="A157" s="40">
        <v>37502</v>
      </c>
      <c r="B157" s="43" t="s">
        <v>452</v>
      </c>
      <c r="C157" s="38">
        <v>8104410</v>
      </c>
      <c r="D157" s="38">
        <v>4149016</v>
      </c>
      <c r="E157" s="38">
        <v>12253426</v>
      </c>
      <c r="F157" s="38">
        <v>10688797</v>
      </c>
      <c r="G157" s="38">
        <v>9876022</v>
      </c>
      <c r="H157" s="37">
        <f t="shared" si="4"/>
        <v>1564629</v>
      </c>
      <c r="I157" s="47">
        <f t="shared" si="5"/>
        <v>0.87231089492848779</v>
      </c>
    </row>
    <row r="158" spans="1:9" ht="15" customHeight="1">
      <c r="A158" s="40">
        <v>37601</v>
      </c>
      <c r="B158" s="43" t="s">
        <v>453</v>
      </c>
      <c r="C158" s="38">
        <v>331371</v>
      </c>
      <c r="D158" s="38">
        <v>-293793</v>
      </c>
      <c r="E158" s="38">
        <v>37578</v>
      </c>
      <c r="F158" s="38">
        <v>37578</v>
      </c>
      <c r="G158" s="38">
        <v>37578</v>
      </c>
      <c r="H158" s="37">
        <f t="shared" si="4"/>
        <v>0</v>
      </c>
      <c r="I158" s="47">
        <f t="shared" si="5"/>
        <v>1</v>
      </c>
    </row>
    <row r="159" spans="1:9" ht="15" customHeight="1">
      <c r="A159" s="40">
        <v>37801</v>
      </c>
      <c r="B159" s="43" t="s">
        <v>454</v>
      </c>
      <c r="C159" s="38">
        <v>0</v>
      </c>
      <c r="D159" s="38">
        <v>0</v>
      </c>
      <c r="E159" s="38">
        <v>0</v>
      </c>
      <c r="F159" s="38">
        <v>0</v>
      </c>
      <c r="G159" s="38">
        <v>0</v>
      </c>
      <c r="H159" s="37">
        <f t="shared" si="4"/>
        <v>0</v>
      </c>
      <c r="I159" s="47" t="e">
        <f t="shared" si="5"/>
        <v>#DIV/0!</v>
      </c>
    </row>
    <row r="160" spans="1:9" ht="15" customHeight="1">
      <c r="A160" s="40">
        <v>37901</v>
      </c>
      <c r="B160" s="43" t="s">
        <v>455</v>
      </c>
      <c r="C160" s="38">
        <v>650389</v>
      </c>
      <c r="D160" s="38">
        <v>-302153.65000000002</v>
      </c>
      <c r="E160" s="38">
        <v>348235.35</v>
      </c>
      <c r="F160" s="38">
        <v>258381.55</v>
      </c>
      <c r="G160" s="38">
        <v>255596.55</v>
      </c>
      <c r="H160" s="37">
        <f t="shared" si="4"/>
        <v>89853.799999999988</v>
      </c>
      <c r="I160" s="47">
        <f t="shared" si="5"/>
        <v>0.74197392654134631</v>
      </c>
    </row>
    <row r="161" spans="1:9" ht="15" customHeight="1">
      <c r="A161" s="40">
        <v>38101</v>
      </c>
      <c r="B161" s="43" t="s">
        <v>456</v>
      </c>
      <c r="C161" s="38">
        <v>112645</v>
      </c>
      <c r="D161" s="38">
        <v>-15887.979999999996</v>
      </c>
      <c r="E161" s="38">
        <v>96757.02</v>
      </c>
      <c r="F161" s="38">
        <v>96757.02</v>
      </c>
      <c r="G161" s="38">
        <v>96757.02</v>
      </c>
      <c r="H161" s="37">
        <f t="shared" si="4"/>
        <v>0</v>
      </c>
      <c r="I161" s="47">
        <f t="shared" si="5"/>
        <v>1</v>
      </c>
    </row>
    <row r="162" spans="1:9" ht="15" customHeight="1">
      <c r="A162" s="40">
        <v>38201</v>
      </c>
      <c r="B162" s="43" t="s">
        <v>457</v>
      </c>
      <c r="C162" s="38">
        <v>24142</v>
      </c>
      <c r="D162" s="38">
        <v>115519.17000000001</v>
      </c>
      <c r="E162" s="38">
        <v>139661.17000000001</v>
      </c>
      <c r="F162" s="38">
        <v>98356.45</v>
      </c>
      <c r="G162" s="38">
        <v>98356.45</v>
      </c>
      <c r="H162" s="37">
        <f t="shared" si="4"/>
        <v>41304.720000000016</v>
      </c>
      <c r="I162" s="47">
        <f t="shared" si="5"/>
        <v>0.70425050857013438</v>
      </c>
    </row>
    <row r="163" spans="1:9" ht="15" customHeight="1">
      <c r="A163" s="40">
        <v>38301</v>
      </c>
      <c r="B163" s="43" t="s">
        <v>458</v>
      </c>
      <c r="C163" s="38">
        <v>7678721</v>
      </c>
      <c r="D163" s="38">
        <v>6609558.5999999996</v>
      </c>
      <c r="E163" s="38">
        <v>14288279.6</v>
      </c>
      <c r="F163" s="38">
        <v>11197923.16</v>
      </c>
      <c r="G163" s="38">
        <v>11197923.16</v>
      </c>
      <c r="H163" s="37">
        <f t="shared" si="4"/>
        <v>3090356.4399999995</v>
      </c>
      <c r="I163" s="47">
        <f t="shared" si="5"/>
        <v>0.78371388812968079</v>
      </c>
    </row>
    <row r="164" spans="1:9" ht="15" customHeight="1">
      <c r="A164" s="40">
        <v>38501</v>
      </c>
      <c r="B164" s="43" t="s">
        <v>459</v>
      </c>
      <c r="C164" s="38">
        <v>18980</v>
      </c>
      <c r="D164" s="38">
        <v>-18898.8</v>
      </c>
      <c r="E164" s="38">
        <v>81.2</v>
      </c>
      <c r="F164" s="38">
        <v>81.2</v>
      </c>
      <c r="G164" s="38">
        <v>81.2</v>
      </c>
      <c r="H164" s="37">
        <f t="shared" si="4"/>
        <v>0</v>
      </c>
      <c r="I164" s="47">
        <f t="shared" si="5"/>
        <v>1</v>
      </c>
    </row>
    <row r="165" spans="1:9" ht="15" customHeight="1">
      <c r="A165" s="40">
        <v>39101</v>
      </c>
      <c r="B165" s="43" t="s">
        <v>460</v>
      </c>
      <c r="C165" s="38">
        <v>6411</v>
      </c>
      <c r="D165" s="38">
        <v>43589</v>
      </c>
      <c r="E165" s="38">
        <v>50000</v>
      </c>
      <c r="F165" s="38">
        <v>50000</v>
      </c>
      <c r="G165" s="38">
        <v>50000</v>
      </c>
      <c r="H165" s="37">
        <f t="shared" si="4"/>
        <v>0</v>
      </c>
      <c r="I165" s="47">
        <f t="shared" si="5"/>
        <v>1</v>
      </c>
    </row>
    <row r="166" spans="1:9" ht="15" customHeight="1">
      <c r="A166" s="40">
        <v>39201</v>
      </c>
      <c r="B166" s="43" t="s">
        <v>461</v>
      </c>
      <c r="C166" s="38">
        <v>10500</v>
      </c>
      <c r="D166" s="38">
        <v>113772.87</v>
      </c>
      <c r="E166" s="38">
        <v>124272.87</v>
      </c>
      <c r="F166" s="38">
        <v>56932.87</v>
      </c>
      <c r="G166" s="38">
        <v>56932.87</v>
      </c>
      <c r="H166" s="37">
        <f t="shared" si="4"/>
        <v>67340</v>
      </c>
      <c r="I166" s="47">
        <f t="shared" si="5"/>
        <v>0.45812790836809358</v>
      </c>
    </row>
    <row r="167" spans="1:9" ht="15" customHeight="1">
      <c r="A167" s="40">
        <v>39501</v>
      </c>
      <c r="B167" s="43" t="s">
        <v>462</v>
      </c>
      <c r="C167" s="38">
        <v>0</v>
      </c>
      <c r="D167" s="38">
        <v>8412</v>
      </c>
      <c r="E167" s="38">
        <v>8412</v>
      </c>
      <c r="F167" s="38">
        <v>8412</v>
      </c>
      <c r="G167" s="38">
        <v>8412</v>
      </c>
      <c r="H167" s="37">
        <f t="shared" si="4"/>
        <v>0</v>
      </c>
      <c r="I167" s="47">
        <f t="shared" si="5"/>
        <v>1</v>
      </c>
    </row>
    <row r="168" spans="1:9" ht="15" customHeight="1">
      <c r="A168" s="40">
        <v>39601</v>
      </c>
      <c r="B168" s="43" t="s">
        <v>463</v>
      </c>
      <c r="C168" s="38">
        <v>14685</v>
      </c>
      <c r="D168" s="38">
        <v>-2477.6000000000004</v>
      </c>
      <c r="E168" s="38">
        <v>12207.4</v>
      </c>
      <c r="F168" s="38">
        <v>5754.4</v>
      </c>
      <c r="G168" s="38">
        <v>5754.4</v>
      </c>
      <c r="H168" s="37">
        <f t="shared" si="4"/>
        <v>6453</v>
      </c>
      <c r="I168" s="47">
        <f t="shared" si="5"/>
        <v>0.47138620836541767</v>
      </c>
    </row>
    <row r="169" spans="1:9" ht="15" customHeight="1">
      <c r="A169" s="40">
        <v>39901</v>
      </c>
      <c r="B169" s="43" t="s">
        <v>464</v>
      </c>
      <c r="C169" s="38">
        <v>8346482</v>
      </c>
      <c r="D169" s="38">
        <v>-4087223.38</v>
      </c>
      <c r="E169" s="38">
        <v>4259258.62</v>
      </c>
      <c r="F169" s="38">
        <v>3756000</v>
      </c>
      <c r="G169" s="38">
        <v>3507000</v>
      </c>
      <c r="H169" s="37">
        <f t="shared" si="4"/>
        <v>503258.62000000011</v>
      </c>
      <c r="I169" s="47">
        <f t="shared" si="5"/>
        <v>0.88184361061409322</v>
      </c>
    </row>
    <row r="170" spans="1:9" ht="15" customHeight="1">
      <c r="A170" s="40">
        <v>39903</v>
      </c>
      <c r="B170" s="43" t="s">
        <v>465</v>
      </c>
      <c r="C170" s="38">
        <v>50380000</v>
      </c>
      <c r="D170" s="38">
        <v>79684205.200000003</v>
      </c>
      <c r="E170" s="38">
        <v>130064205.2</v>
      </c>
      <c r="F170" s="38">
        <v>75664566.379999995</v>
      </c>
      <c r="G170" s="38">
        <v>69555790.200000003</v>
      </c>
      <c r="H170" s="37">
        <f t="shared" si="4"/>
        <v>54399638.820000008</v>
      </c>
      <c r="I170" s="47">
        <f t="shared" si="5"/>
        <v>0.58174780881219723</v>
      </c>
    </row>
    <row r="171" spans="1:9" ht="15" customHeight="1">
      <c r="A171" s="40">
        <v>41501</v>
      </c>
      <c r="B171" s="43" t="s">
        <v>466</v>
      </c>
      <c r="C171" s="38">
        <v>0</v>
      </c>
      <c r="D171" s="38">
        <v>2606663.67</v>
      </c>
      <c r="E171" s="38">
        <v>2606663.67</v>
      </c>
      <c r="F171" s="38">
        <v>2606663.67</v>
      </c>
      <c r="G171" s="38">
        <v>2606663.67</v>
      </c>
      <c r="H171" s="37">
        <f t="shared" si="4"/>
        <v>0</v>
      </c>
      <c r="I171" s="47">
        <f t="shared" si="5"/>
        <v>1</v>
      </c>
    </row>
    <row r="172" spans="1:9" ht="15" customHeight="1">
      <c r="A172" s="40">
        <v>41502</v>
      </c>
      <c r="B172" s="43" t="s">
        <v>467</v>
      </c>
      <c r="C172" s="38">
        <v>0</v>
      </c>
      <c r="D172" s="38">
        <v>154.88999999999999</v>
      </c>
      <c r="E172" s="38">
        <v>154.88999999999999</v>
      </c>
      <c r="F172" s="38">
        <v>0</v>
      </c>
      <c r="G172" s="38">
        <v>0</v>
      </c>
      <c r="H172" s="37">
        <f t="shared" si="4"/>
        <v>154.88999999999999</v>
      </c>
      <c r="I172" s="47">
        <f t="shared" si="5"/>
        <v>0</v>
      </c>
    </row>
    <row r="173" spans="1:9" ht="15" customHeight="1">
      <c r="A173" s="40">
        <v>43401</v>
      </c>
      <c r="B173" s="43" t="s">
        <v>468</v>
      </c>
      <c r="C173" s="38">
        <v>0</v>
      </c>
      <c r="D173" s="38">
        <v>900000</v>
      </c>
      <c r="E173" s="38">
        <v>900000</v>
      </c>
      <c r="F173" s="38">
        <v>750000</v>
      </c>
      <c r="G173" s="38">
        <v>750000</v>
      </c>
      <c r="H173" s="37">
        <f t="shared" si="4"/>
        <v>150000</v>
      </c>
      <c r="I173" s="47">
        <f t="shared" si="5"/>
        <v>0.83333333333333337</v>
      </c>
    </row>
    <row r="174" spans="1:9" ht="15" customHeight="1">
      <c r="A174" s="40">
        <v>44101</v>
      </c>
      <c r="B174" s="43" t="s">
        <v>469</v>
      </c>
      <c r="C174" s="38">
        <v>579491470</v>
      </c>
      <c r="D174" s="38">
        <v>77562510.649999976</v>
      </c>
      <c r="E174" s="38">
        <v>657053980.64999998</v>
      </c>
      <c r="F174" s="38">
        <v>657035255.98000002</v>
      </c>
      <c r="G174" s="38">
        <v>657035255.98000002</v>
      </c>
      <c r="H174" s="37">
        <f t="shared" si="4"/>
        <v>18724.669999957085</v>
      </c>
      <c r="I174" s="47">
        <f t="shared" si="5"/>
        <v>0.99997150208270347</v>
      </c>
    </row>
    <row r="175" spans="1:9" ht="15" customHeight="1">
      <c r="A175" s="40">
        <v>44105</v>
      </c>
      <c r="B175" s="43" t="s">
        <v>470</v>
      </c>
      <c r="C175" s="38">
        <v>0</v>
      </c>
      <c r="D175" s="38">
        <v>47235.7</v>
      </c>
      <c r="E175" s="38">
        <v>47235.7</v>
      </c>
      <c r="F175" s="38">
        <v>47223.5</v>
      </c>
      <c r="G175" s="38">
        <v>47223.5</v>
      </c>
      <c r="H175" s="37">
        <f t="shared" si="4"/>
        <v>12.19999999999709</v>
      </c>
      <c r="I175" s="47">
        <f t="shared" si="5"/>
        <v>0.9997417207747531</v>
      </c>
    </row>
    <row r="176" spans="1:9" ht="15" customHeight="1">
      <c r="A176" s="40">
        <v>44501</v>
      </c>
      <c r="B176" s="43" t="s">
        <v>471</v>
      </c>
      <c r="C176" s="38">
        <v>0</v>
      </c>
      <c r="D176" s="38">
        <v>2200000</v>
      </c>
      <c r="E176" s="38">
        <v>2200000</v>
      </c>
      <c r="F176" s="38">
        <v>2200000</v>
      </c>
      <c r="G176" s="38">
        <v>2200000</v>
      </c>
      <c r="H176" s="37">
        <f t="shared" si="4"/>
        <v>0</v>
      </c>
      <c r="I176" s="47">
        <f t="shared" si="5"/>
        <v>1</v>
      </c>
    </row>
    <row r="177" spans="1:9" ht="15" customHeight="1">
      <c r="A177" s="40">
        <v>48101</v>
      </c>
      <c r="B177" s="43" t="s">
        <v>472</v>
      </c>
      <c r="C177" s="38">
        <v>0</v>
      </c>
      <c r="D177" s="38">
        <v>85000</v>
      </c>
      <c r="E177" s="38">
        <v>85000</v>
      </c>
      <c r="F177" s="38">
        <v>85000</v>
      </c>
      <c r="G177" s="38">
        <v>85000</v>
      </c>
      <c r="H177" s="37">
        <f t="shared" si="4"/>
        <v>0</v>
      </c>
      <c r="I177" s="47">
        <f t="shared" si="5"/>
        <v>1</v>
      </c>
    </row>
    <row r="178" spans="1:9" ht="15" customHeight="1">
      <c r="A178" s="40">
        <v>51101</v>
      </c>
      <c r="B178" s="43" t="s">
        <v>473</v>
      </c>
      <c r="C178" s="38">
        <v>23234232</v>
      </c>
      <c r="D178" s="38">
        <v>-17898813.27</v>
      </c>
      <c r="E178" s="38">
        <v>5335418.7300000004</v>
      </c>
      <c r="F178" s="38">
        <v>3794892.32</v>
      </c>
      <c r="G178" s="38">
        <v>3794892.32</v>
      </c>
      <c r="H178" s="37">
        <f t="shared" si="4"/>
        <v>1540526.4100000006</v>
      </c>
      <c r="I178" s="47">
        <f t="shared" si="5"/>
        <v>0.71126419725261181</v>
      </c>
    </row>
    <row r="179" spans="1:9" ht="15" customHeight="1">
      <c r="A179" s="40">
        <v>51201</v>
      </c>
      <c r="B179" s="43" t="s">
        <v>474</v>
      </c>
      <c r="C179" s="38">
        <v>0</v>
      </c>
      <c r="D179" s="38">
        <v>546348.4</v>
      </c>
      <c r="E179" s="38">
        <v>546348.4</v>
      </c>
      <c r="F179" s="38">
        <v>485042.4</v>
      </c>
      <c r="G179" s="38">
        <v>485042.4</v>
      </c>
      <c r="H179" s="37">
        <f t="shared" si="4"/>
        <v>61306</v>
      </c>
      <c r="I179" s="47">
        <f t="shared" si="5"/>
        <v>0.88778954967196755</v>
      </c>
    </row>
    <row r="180" spans="1:9" ht="15" customHeight="1">
      <c r="A180" s="40">
        <v>51501</v>
      </c>
      <c r="B180" s="43" t="s">
        <v>475</v>
      </c>
      <c r="C180" s="38">
        <v>28000000</v>
      </c>
      <c r="D180" s="38">
        <v>-18193504.009999998</v>
      </c>
      <c r="E180" s="38">
        <v>9806495.9900000002</v>
      </c>
      <c r="F180" s="38">
        <v>6787835.3700000001</v>
      </c>
      <c r="G180" s="38">
        <v>6787835.3600000003</v>
      </c>
      <c r="H180" s="37">
        <f t="shared" si="4"/>
        <v>3018660.62</v>
      </c>
      <c r="I180" s="47">
        <f t="shared" si="5"/>
        <v>0.69217744818554705</v>
      </c>
    </row>
    <row r="181" spans="1:9" ht="15" customHeight="1">
      <c r="A181" s="40">
        <v>51901</v>
      </c>
      <c r="B181" s="43" t="s">
        <v>476</v>
      </c>
      <c r="C181" s="38">
        <v>56683227</v>
      </c>
      <c r="D181" s="38">
        <v>-55861595.259999998</v>
      </c>
      <c r="E181" s="38">
        <v>821631.74</v>
      </c>
      <c r="F181" s="38">
        <v>560287.68000000005</v>
      </c>
      <c r="G181" s="38">
        <v>560287.68000000005</v>
      </c>
      <c r="H181" s="37">
        <f t="shared" si="4"/>
        <v>261344.05999999994</v>
      </c>
      <c r="I181" s="47">
        <f t="shared" si="5"/>
        <v>0.68192068626754865</v>
      </c>
    </row>
    <row r="182" spans="1:9" ht="15" customHeight="1">
      <c r="A182" s="40">
        <v>51902</v>
      </c>
      <c r="B182" s="43" t="s">
        <v>477</v>
      </c>
      <c r="C182" s="38">
        <v>0</v>
      </c>
      <c r="D182" s="38">
        <v>0</v>
      </c>
      <c r="E182" s="38">
        <v>0</v>
      </c>
      <c r="F182" s="38">
        <v>0</v>
      </c>
      <c r="G182" s="38">
        <v>0</v>
      </c>
      <c r="H182" s="37">
        <f t="shared" si="4"/>
        <v>0</v>
      </c>
      <c r="I182" s="47" t="e">
        <f t="shared" si="5"/>
        <v>#DIV/0!</v>
      </c>
    </row>
    <row r="183" spans="1:9" ht="15" customHeight="1">
      <c r="A183" s="40">
        <v>52101</v>
      </c>
      <c r="B183" s="43" t="s">
        <v>478</v>
      </c>
      <c r="C183" s="38">
        <v>0</v>
      </c>
      <c r="D183" s="38">
        <v>928971.05</v>
      </c>
      <c r="E183" s="38">
        <v>928971.05</v>
      </c>
      <c r="F183" s="38">
        <v>853183.18</v>
      </c>
      <c r="G183" s="38">
        <v>853183.18</v>
      </c>
      <c r="H183" s="37">
        <f t="shared" si="4"/>
        <v>75787.87</v>
      </c>
      <c r="I183" s="47">
        <f t="shared" si="5"/>
        <v>0.91841740385774129</v>
      </c>
    </row>
    <row r="184" spans="1:9" ht="15" customHeight="1">
      <c r="A184" s="40">
        <v>52301</v>
      </c>
      <c r="B184" s="43" t="s">
        <v>479</v>
      </c>
      <c r="C184" s="38">
        <v>0</v>
      </c>
      <c r="D184" s="38">
        <v>17532.59</v>
      </c>
      <c r="E184" s="38">
        <v>17532.59</v>
      </c>
      <c r="F184" s="38">
        <v>13249.99</v>
      </c>
      <c r="G184" s="38">
        <v>13249.99</v>
      </c>
      <c r="H184" s="37">
        <f t="shared" si="4"/>
        <v>4282.6000000000004</v>
      </c>
      <c r="I184" s="47">
        <f t="shared" si="5"/>
        <v>0.75573489142220285</v>
      </c>
    </row>
    <row r="185" spans="1:9" ht="15" customHeight="1">
      <c r="A185" s="40">
        <v>52901</v>
      </c>
      <c r="B185" s="43" t="s">
        <v>480</v>
      </c>
      <c r="C185" s="38">
        <v>0</v>
      </c>
      <c r="D185" s="38">
        <v>499665.06</v>
      </c>
      <c r="E185" s="38">
        <v>499665.06</v>
      </c>
      <c r="F185" s="38">
        <v>495285.24</v>
      </c>
      <c r="G185" s="38">
        <v>495285.24</v>
      </c>
      <c r="H185" s="37">
        <f t="shared" si="4"/>
        <v>4379.820000000007</v>
      </c>
      <c r="I185" s="47">
        <f t="shared" si="5"/>
        <v>0.9912344881589279</v>
      </c>
    </row>
    <row r="186" spans="1:9" ht="15" customHeight="1">
      <c r="A186" s="40">
        <v>53101</v>
      </c>
      <c r="B186" s="43" t="s">
        <v>481</v>
      </c>
      <c r="C186" s="38">
        <v>14000000</v>
      </c>
      <c r="D186" s="38">
        <v>71058039.879999995</v>
      </c>
      <c r="E186" s="38">
        <v>85058039.879999995</v>
      </c>
      <c r="F186" s="38">
        <v>33444673.59</v>
      </c>
      <c r="G186" s="38">
        <v>33444673.530000001</v>
      </c>
      <c r="H186" s="37">
        <f t="shared" si="4"/>
        <v>51613366.289999992</v>
      </c>
      <c r="I186" s="47">
        <f t="shared" si="5"/>
        <v>0.39319826364660876</v>
      </c>
    </row>
    <row r="187" spans="1:9" ht="15" customHeight="1">
      <c r="A187" s="40">
        <v>53201</v>
      </c>
      <c r="B187" s="43" t="s">
        <v>482</v>
      </c>
      <c r="C187" s="38">
        <v>14200000</v>
      </c>
      <c r="D187" s="38">
        <v>-8899581.7199999988</v>
      </c>
      <c r="E187" s="38">
        <v>5300418.28</v>
      </c>
      <c r="F187" s="38">
        <v>1925786.97</v>
      </c>
      <c r="G187" s="38">
        <v>1924927.93</v>
      </c>
      <c r="H187" s="37">
        <f t="shared" si="4"/>
        <v>3374631.3100000005</v>
      </c>
      <c r="I187" s="47">
        <f t="shared" si="5"/>
        <v>0.3633273580061685</v>
      </c>
    </row>
    <row r="188" spans="1:9" ht="15" customHeight="1">
      <c r="A188" s="40">
        <v>54101</v>
      </c>
      <c r="B188" s="43" t="s">
        <v>483</v>
      </c>
      <c r="C188" s="38">
        <v>2864000</v>
      </c>
      <c r="D188" s="38">
        <v>14992948.559999999</v>
      </c>
      <c r="E188" s="38">
        <v>17856948.559999999</v>
      </c>
      <c r="F188" s="38">
        <v>14211952.09</v>
      </c>
      <c r="G188" s="38">
        <v>12439332.01</v>
      </c>
      <c r="H188" s="37">
        <f t="shared" si="4"/>
        <v>3644996.4699999988</v>
      </c>
      <c r="I188" s="47">
        <f t="shared" si="5"/>
        <v>0.79587797670174842</v>
      </c>
    </row>
    <row r="189" spans="1:9" ht="15" customHeight="1">
      <c r="A189" s="40">
        <v>54201</v>
      </c>
      <c r="B189" s="43" t="s">
        <v>484</v>
      </c>
      <c r="C189" s="38">
        <v>0</v>
      </c>
      <c r="D189" s="38">
        <v>120000.09</v>
      </c>
      <c r="E189" s="38">
        <v>120000.09</v>
      </c>
      <c r="F189" s="38">
        <v>111000.03</v>
      </c>
      <c r="G189" s="38">
        <v>111000.03</v>
      </c>
      <c r="H189" s="37">
        <f t="shared" si="4"/>
        <v>9000.0599999999977</v>
      </c>
      <c r="I189" s="47">
        <f t="shared" si="5"/>
        <v>0.92499955625033281</v>
      </c>
    </row>
    <row r="190" spans="1:9" ht="15" customHeight="1">
      <c r="A190" s="40">
        <v>54901</v>
      </c>
      <c r="B190" s="43" t="s">
        <v>485</v>
      </c>
      <c r="C190" s="38">
        <v>0</v>
      </c>
      <c r="D190" s="38">
        <v>464</v>
      </c>
      <c r="E190" s="38">
        <v>464</v>
      </c>
      <c r="F190" s="38">
        <v>0</v>
      </c>
      <c r="G190" s="38">
        <v>0</v>
      </c>
      <c r="H190" s="37">
        <f t="shared" si="4"/>
        <v>464</v>
      </c>
      <c r="I190" s="47">
        <f t="shared" si="5"/>
        <v>0</v>
      </c>
    </row>
    <row r="191" spans="1:9" ht="15" customHeight="1">
      <c r="A191" s="40">
        <v>56101</v>
      </c>
      <c r="B191" s="43" t="s">
        <v>486</v>
      </c>
      <c r="C191" s="38">
        <v>0</v>
      </c>
      <c r="D191" s="38">
        <v>46779.12</v>
      </c>
      <c r="E191" s="38">
        <v>46779.12</v>
      </c>
      <c r="F191" s="38">
        <v>46372.160000000003</v>
      </c>
      <c r="G191" s="38">
        <v>46372.160000000003</v>
      </c>
      <c r="H191" s="37">
        <f t="shared" si="4"/>
        <v>406.95999999999913</v>
      </c>
      <c r="I191" s="47">
        <f t="shared" si="5"/>
        <v>0.99130039214076715</v>
      </c>
    </row>
    <row r="192" spans="1:9" ht="15" customHeight="1">
      <c r="A192" s="40">
        <v>56201</v>
      </c>
      <c r="B192" s="43" t="s">
        <v>487</v>
      </c>
      <c r="C192" s="38">
        <v>0</v>
      </c>
      <c r="D192" s="38">
        <v>2754040.7</v>
      </c>
      <c r="E192" s="38">
        <v>2754040.7</v>
      </c>
      <c r="F192" s="38">
        <v>821436.62</v>
      </c>
      <c r="G192" s="38">
        <v>821436.62</v>
      </c>
      <c r="H192" s="37">
        <f t="shared" si="4"/>
        <v>1932604.08</v>
      </c>
      <c r="I192" s="47">
        <f t="shared" si="5"/>
        <v>0.2982659697077098</v>
      </c>
    </row>
    <row r="193" spans="1:9" ht="15" customHeight="1">
      <c r="A193" s="40">
        <v>56301</v>
      </c>
      <c r="B193" s="43" t="s">
        <v>488</v>
      </c>
      <c r="C193" s="38">
        <v>0</v>
      </c>
      <c r="D193" s="38">
        <v>7272.16</v>
      </c>
      <c r="E193" s="38">
        <v>7272.16</v>
      </c>
      <c r="F193" s="38">
        <v>7272.16</v>
      </c>
      <c r="G193" s="38">
        <v>7272.16</v>
      </c>
      <c r="H193" s="37">
        <f t="shared" si="4"/>
        <v>0</v>
      </c>
      <c r="I193" s="47">
        <f t="shared" si="5"/>
        <v>1</v>
      </c>
    </row>
    <row r="194" spans="1:9" ht="15" customHeight="1">
      <c r="A194" s="40">
        <v>56401</v>
      </c>
      <c r="B194" s="43" t="s">
        <v>489</v>
      </c>
      <c r="C194" s="38">
        <v>0</v>
      </c>
      <c r="D194" s="38">
        <v>2918309</v>
      </c>
      <c r="E194" s="38">
        <v>2918309</v>
      </c>
      <c r="F194" s="38">
        <v>2614641.0099999998</v>
      </c>
      <c r="G194" s="38">
        <v>2614641.0099999998</v>
      </c>
      <c r="H194" s="37">
        <f t="shared" si="4"/>
        <v>303667.99000000022</v>
      </c>
      <c r="I194" s="47">
        <f t="shared" si="5"/>
        <v>0.89594385310123081</v>
      </c>
    </row>
    <row r="195" spans="1:9" ht="15" customHeight="1">
      <c r="A195" s="40">
        <v>56501</v>
      </c>
      <c r="B195" s="43" t="s">
        <v>490</v>
      </c>
      <c r="C195" s="38">
        <v>0</v>
      </c>
      <c r="D195" s="38">
        <v>371578.79</v>
      </c>
      <c r="E195" s="38">
        <v>371578.79</v>
      </c>
      <c r="F195" s="38">
        <v>324241.52</v>
      </c>
      <c r="G195" s="38">
        <v>324241.51</v>
      </c>
      <c r="H195" s="37">
        <f t="shared" si="4"/>
        <v>47337.26999999996</v>
      </c>
      <c r="I195" s="47">
        <f t="shared" si="5"/>
        <v>0.87260502678314888</v>
      </c>
    </row>
    <row r="196" spans="1:9" ht="15" customHeight="1">
      <c r="A196" s="40">
        <v>56601</v>
      </c>
      <c r="B196" s="43" t="s">
        <v>491</v>
      </c>
      <c r="C196" s="38">
        <v>0</v>
      </c>
      <c r="D196" s="38">
        <v>131720.91</v>
      </c>
      <c r="E196" s="38">
        <v>131720.91</v>
      </c>
      <c r="F196" s="38">
        <v>113739.36</v>
      </c>
      <c r="G196" s="38">
        <v>113739.36</v>
      </c>
      <c r="H196" s="37">
        <f t="shared" si="4"/>
        <v>17981.550000000003</v>
      </c>
      <c r="I196" s="47">
        <f t="shared" si="5"/>
        <v>0.86348750551450026</v>
      </c>
    </row>
    <row r="197" spans="1:9" ht="15" customHeight="1">
      <c r="A197" s="40">
        <v>56701</v>
      </c>
      <c r="B197" s="43" t="s">
        <v>492</v>
      </c>
      <c r="C197" s="38">
        <v>0</v>
      </c>
      <c r="D197" s="38">
        <v>20809.28</v>
      </c>
      <c r="E197" s="38">
        <v>20809.28</v>
      </c>
      <c r="F197" s="38">
        <v>6288.34</v>
      </c>
      <c r="G197" s="38">
        <v>6288.34</v>
      </c>
      <c r="H197" s="37">
        <f t="shared" si="4"/>
        <v>14520.939999999999</v>
      </c>
      <c r="I197" s="47">
        <f t="shared" si="5"/>
        <v>0.30218921558074091</v>
      </c>
    </row>
    <row r="198" spans="1:9" ht="15" customHeight="1">
      <c r="A198" s="40">
        <v>56702</v>
      </c>
      <c r="B198" s="43" t="s">
        <v>493</v>
      </c>
      <c r="C198" s="38">
        <v>0</v>
      </c>
      <c r="D198" s="38">
        <v>78000</v>
      </c>
      <c r="E198" s="38">
        <v>78000</v>
      </c>
      <c r="F198" s="38">
        <v>78000.02</v>
      </c>
      <c r="G198" s="38">
        <v>78000.02</v>
      </c>
      <c r="H198" s="37">
        <f t="shared" si="4"/>
        <v>-2.0000000004074536E-2</v>
      </c>
      <c r="I198" s="47">
        <f t="shared" si="5"/>
        <v>1.0000002564102564</v>
      </c>
    </row>
    <row r="199" spans="1:9" ht="15" customHeight="1">
      <c r="A199" s="40">
        <v>56901</v>
      </c>
      <c r="B199" s="43" t="s">
        <v>494</v>
      </c>
      <c r="C199" s="38">
        <v>0</v>
      </c>
      <c r="D199" s="38">
        <v>1347284.03</v>
      </c>
      <c r="E199" s="38">
        <v>1347284.03</v>
      </c>
      <c r="F199" s="38">
        <v>0</v>
      </c>
      <c r="G199" s="38">
        <v>0</v>
      </c>
      <c r="H199" s="37">
        <f t="shared" si="4"/>
        <v>1347284.03</v>
      </c>
      <c r="I199" s="47">
        <f t="shared" si="5"/>
        <v>0</v>
      </c>
    </row>
    <row r="200" spans="1:9" ht="15" customHeight="1">
      <c r="A200" s="40">
        <v>56902</v>
      </c>
      <c r="B200" s="43" t="s">
        <v>495</v>
      </c>
      <c r="C200" s="38">
        <v>0</v>
      </c>
      <c r="D200" s="38">
        <v>0</v>
      </c>
      <c r="E200" s="38">
        <v>0</v>
      </c>
      <c r="F200" s="38">
        <v>0</v>
      </c>
      <c r="G200" s="38">
        <v>0</v>
      </c>
      <c r="H200" s="37">
        <f t="shared" si="4"/>
        <v>0</v>
      </c>
      <c r="I200" s="47" t="e">
        <f t="shared" si="5"/>
        <v>#DIV/0!</v>
      </c>
    </row>
    <row r="201" spans="1:9" ht="15" customHeight="1">
      <c r="A201" s="40">
        <v>59101</v>
      </c>
      <c r="B201" s="43" t="s">
        <v>496</v>
      </c>
      <c r="C201" s="38">
        <v>0</v>
      </c>
      <c r="D201" s="38">
        <v>1569854.06</v>
      </c>
      <c r="E201" s="38">
        <v>1569854.06</v>
      </c>
      <c r="F201" s="38">
        <v>1540554.61</v>
      </c>
      <c r="G201" s="38">
        <v>1540554.61</v>
      </c>
      <c r="H201" s="37">
        <f t="shared" si="4"/>
        <v>29299.449999999953</v>
      </c>
      <c r="I201" s="47">
        <f t="shared" si="5"/>
        <v>0.98133619503458813</v>
      </c>
    </row>
    <row r="202" spans="1:9" ht="15" customHeight="1">
      <c r="A202" s="40">
        <v>59801</v>
      </c>
      <c r="B202" s="43" t="s">
        <v>497</v>
      </c>
      <c r="C202" s="38">
        <v>0</v>
      </c>
      <c r="D202" s="38">
        <v>29000</v>
      </c>
      <c r="E202" s="38">
        <v>29000</v>
      </c>
      <c r="F202" s="38">
        <v>0</v>
      </c>
      <c r="G202" s="38">
        <v>0</v>
      </c>
      <c r="H202" s="37">
        <f t="shared" si="4"/>
        <v>29000</v>
      </c>
      <c r="I202" s="47">
        <f t="shared" si="5"/>
        <v>0</v>
      </c>
    </row>
    <row r="203" spans="1:9" ht="15" customHeight="1">
      <c r="A203" s="40">
        <v>61201</v>
      </c>
      <c r="B203" s="43" t="s">
        <v>498</v>
      </c>
      <c r="C203" s="38">
        <v>86985114</v>
      </c>
      <c r="D203" s="38">
        <v>-86638328.790000007</v>
      </c>
      <c r="E203" s="38">
        <v>346785.21</v>
      </c>
      <c r="F203" s="38">
        <v>0</v>
      </c>
      <c r="G203" s="38">
        <v>0</v>
      </c>
      <c r="H203" s="37">
        <f t="shared" si="4"/>
        <v>346785.21</v>
      </c>
      <c r="I203" s="47">
        <f t="shared" si="5"/>
        <v>0</v>
      </c>
    </row>
    <row r="204" spans="1:9" ht="15" customHeight="1">
      <c r="A204" s="40">
        <v>61203</v>
      </c>
      <c r="B204" s="43" t="s">
        <v>499</v>
      </c>
      <c r="C204" s="38">
        <v>0</v>
      </c>
      <c r="D204" s="38">
        <v>24448835.690000001</v>
      </c>
      <c r="E204" s="38">
        <v>24448835.690000001</v>
      </c>
      <c r="F204" s="38">
        <v>9667829.7300000004</v>
      </c>
      <c r="G204" s="38">
        <v>9667829.7300000004</v>
      </c>
      <c r="H204" s="37">
        <f t="shared" ref="H204:H214" si="6">E204-F204</f>
        <v>14781005.960000001</v>
      </c>
      <c r="I204" s="47">
        <f t="shared" ref="I204:I215" si="7">F204/E204</f>
        <v>0.39543108934035298</v>
      </c>
    </row>
    <row r="205" spans="1:9" ht="15" customHeight="1">
      <c r="A205" s="40">
        <v>61205</v>
      </c>
      <c r="B205" s="43" t="s">
        <v>500</v>
      </c>
      <c r="C205" s="38">
        <v>0</v>
      </c>
      <c r="D205" s="38">
        <v>283252.94</v>
      </c>
      <c r="E205" s="38">
        <v>283252.94</v>
      </c>
      <c r="F205" s="38">
        <v>0</v>
      </c>
      <c r="G205" s="38">
        <v>0</v>
      </c>
      <c r="H205" s="37">
        <f t="shared" si="6"/>
        <v>283252.94</v>
      </c>
      <c r="I205" s="47">
        <f t="shared" si="7"/>
        <v>0</v>
      </c>
    </row>
    <row r="206" spans="1:9" ht="15" customHeight="1">
      <c r="A206" s="40">
        <v>61207</v>
      </c>
      <c r="B206" s="43" t="s">
        <v>501</v>
      </c>
      <c r="C206" s="38">
        <v>0</v>
      </c>
      <c r="D206" s="38">
        <v>236668.31</v>
      </c>
      <c r="E206" s="38">
        <v>236668.31</v>
      </c>
      <c r="F206" s="38">
        <v>213092.47</v>
      </c>
      <c r="G206" s="38">
        <v>213092.47</v>
      </c>
      <c r="H206" s="37">
        <f t="shared" si="6"/>
        <v>23575.839999999997</v>
      </c>
      <c r="I206" s="47">
        <f t="shared" si="7"/>
        <v>0.90038446634448022</v>
      </c>
    </row>
    <row r="207" spans="1:9" ht="15" customHeight="1">
      <c r="A207" s="40">
        <v>61210</v>
      </c>
      <c r="B207" s="43" t="s">
        <v>502</v>
      </c>
      <c r="C207" s="38">
        <v>0</v>
      </c>
      <c r="D207" s="38">
        <v>44735536.609999999</v>
      </c>
      <c r="E207" s="38">
        <v>44735536.609999999</v>
      </c>
      <c r="F207" s="38">
        <v>28040675.809999999</v>
      </c>
      <c r="G207" s="38">
        <v>28040675.809999999</v>
      </c>
      <c r="H207" s="37">
        <f t="shared" si="6"/>
        <v>16694860.800000001</v>
      </c>
      <c r="I207" s="47">
        <f t="shared" si="7"/>
        <v>0.62680986828113516</v>
      </c>
    </row>
    <row r="208" spans="1:9" ht="15" customHeight="1">
      <c r="A208" s="40">
        <v>61222</v>
      </c>
      <c r="B208" s="43" t="s">
        <v>503</v>
      </c>
      <c r="C208" s="38">
        <v>0</v>
      </c>
      <c r="D208" s="38">
        <v>2357807.6800000002</v>
      </c>
      <c r="E208" s="38">
        <v>2357807.6800000002</v>
      </c>
      <c r="F208" s="38">
        <v>0</v>
      </c>
      <c r="G208" s="38">
        <v>0</v>
      </c>
      <c r="H208" s="37">
        <f t="shared" si="6"/>
        <v>2357807.6800000002</v>
      </c>
      <c r="I208" s="47">
        <f t="shared" si="7"/>
        <v>0</v>
      </c>
    </row>
    <row r="209" spans="1:9" ht="15" customHeight="1">
      <c r="A209" s="40">
        <v>61303</v>
      </c>
      <c r="B209" s="43" t="s">
        <v>504</v>
      </c>
      <c r="C209" s="38">
        <v>0</v>
      </c>
      <c r="D209" s="38">
        <v>181974.8</v>
      </c>
      <c r="E209" s="38">
        <v>181974.8</v>
      </c>
      <c r="F209" s="38">
        <v>0</v>
      </c>
      <c r="G209" s="38">
        <v>0</v>
      </c>
      <c r="H209" s="37">
        <f t="shared" si="6"/>
        <v>181974.8</v>
      </c>
      <c r="I209" s="47">
        <f t="shared" si="7"/>
        <v>0</v>
      </c>
    </row>
    <row r="210" spans="1:9" ht="15" customHeight="1">
      <c r="A210" s="40">
        <v>62201</v>
      </c>
      <c r="B210" s="43" t="s">
        <v>498</v>
      </c>
      <c r="C210" s="38">
        <v>0</v>
      </c>
      <c r="D210" s="38">
        <v>59334004.469999999</v>
      </c>
      <c r="E210" s="38">
        <v>59334004.469999999</v>
      </c>
      <c r="F210" s="38">
        <v>36743637.240000002</v>
      </c>
      <c r="G210" s="38">
        <v>35692449.450000003</v>
      </c>
      <c r="H210" s="37">
        <f t="shared" si="6"/>
        <v>22590367.229999997</v>
      </c>
      <c r="I210" s="47">
        <f t="shared" si="7"/>
        <v>0.61926778022504847</v>
      </c>
    </row>
    <row r="211" spans="1:9" ht="15" customHeight="1">
      <c r="A211" s="40">
        <v>62202</v>
      </c>
      <c r="B211" s="43" t="s">
        <v>505</v>
      </c>
      <c r="C211" s="38">
        <v>0</v>
      </c>
      <c r="D211" s="38">
        <v>42235116.560000002</v>
      </c>
      <c r="E211" s="38">
        <v>42235116.560000002</v>
      </c>
      <c r="F211" s="38">
        <v>10608852.58</v>
      </c>
      <c r="G211" s="38">
        <v>10608852.58</v>
      </c>
      <c r="H211" s="37">
        <f t="shared" si="6"/>
        <v>31626263.980000004</v>
      </c>
      <c r="I211" s="47">
        <f t="shared" si="7"/>
        <v>0.25118558782545003</v>
      </c>
    </row>
    <row r="212" spans="1:9" ht="15" customHeight="1">
      <c r="A212" s="40">
        <v>62203</v>
      </c>
      <c r="B212" s="43" t="s">
        <v>499</v>
      </c>
      <c r="C212" s="38">
        <v>0</v>
      </c>
      <c r="D212" s="38">
        <v>70697031.980000004</v>
      </c>
      <c r="E212" s="38">
        <v>70697031.980000004</v>
      </c>
      <c r="F212" s="38">
        <v>30826595.449999999</v>
      </c>
      <c r="G212" s="38">
        <v>27538862.309999999</v>
      </c>
      <c r="H212" s="37">
        <f t="shared" si="6"/>
        <v>39870436.530000001</v>
      </c>
      <c r="I212" s="47">
        <f t="shared" si="7"/>
        <v>0.43603804271048829</v>
      </c>
    </row>
    <row r="213" spans="1:9" ht="15" customHeight="1">
      <c r="A213" s="40">
        <v>62207</v>
      </c>
      <c r="B213" s="43" t="s">
        <v>501</v>
      </c>
      <c r="C213" s="38">
        <v>0</v>
      </c>
      <c r="D213" s="38">
        <v>201134</v>
      </c>
      <c r="E213" s="38">
        <v>201134</v>
      </c>
      <c r="F213" s="38">
        <v>0</v>
      </c>
      <c r="G213" s="38">
        <v>0</v>
      </c>
      <c r="H213" s="37">
        <f t="shared" si="6"/>
        <v>201134</v>
      </c>
      <c r="I213" s="47">
        <f t="shared" si="7"/>
        <v>0</v>
      </c>
    </row>
    <row r="214" spans="1:9" ht="15" customHeight="1">
      <c r="A214" s="40">
        <v>62210</v>
      </c>
      <c r="B214" s="43" t="s">
        <v>502</v>
      </c>
      <c r="C214" s="38">
        <v>0</v>
      </c>
      <c r="D214" s="38">
        <v>2800000</v>
      </c>
      <c r="E214" s="38">
        <v>2800000</v>
      </c>
      <c r="F214" s="38">
        <v>1315039.82</v>
      </c>
      <c r="G214" s="38">
        <v>1315039.82</v>
      </c>
      <c r="H214" s="37">
        <f t="shared" si="6"/>
        <v>1484960.18</v>
      </c>
      <c r="I214" s="47">
        <f t="shared" si="7"/>
        <v>0.46965707857142858</v>
      </c>
    </row>
    <row r="215" spans="1:9" ht="15" customHeight="1">
      <c r="A215" s="29"/>
      <c r="B215" s="45" t="s">
        <v>28</v>
      </c>
      <c r="C215" s="44">
        <f>SUM(C11:C214)</f>
        <v>3640277797.9999995</v>
      </c>
      <c r="D215" s="41">
        <f t="shared" ref="D215:H215" si="8">SUM(D11:D214)</f>
        <v>1337127582.78</v>
      </c>
      <c r="E215" s="41">
        <f t="shared" si="8"/>
        <v>4977405380.779995</v>
      </c>
      <c r="F215" s="41">
        <f t="shared" si="8"/>
        <v>4229380635.8599987</v>
      </c>
      <c r="G215" s="41">
        <f t="shared" si="8"/>
        <v>4083339215.289999</v>
      </c>
      <c r="H215" s="41">
        <f t="shared" si="8"/>
        <v>748024744.9199996</v>
      </c>
      <c r="I215" s="48">
        <f t="shared" si="7"/>
        <v>0.84971592874302404</v>
      </c>
    </row>
    <row r="217" spans="1:9" ht="15.75" customHeight="1">
      <c r="C217" s="559">
        <v>3640277798</v>
      </c>
      <c r="D217" s="559">
        <v>1337127582.7799997</v>
      </c>
      <c r="E217" s="559">
        <v>4977405380.7799997</v>
      </c>
      <c r="F217" s="559">
        <v>4229380635.8600001</v>
      </c>
      <c r="G217" s="559">
        <v>4083339215.29</v>
      </c>
      <c r="H217" s="559">
        <v>748024744.91999996</v>
      </c>
    </row>
  </sheetData>
  <mergeCells count="14">
    <mergeCell ref="A9:B9"/>
    <mergeCell ref="A2:I2"/>
    <mergeCell ref="A3:I3"/>
    <mergeCell ref="A4:I4"/>
    <mergeCell ref="A5:I5"/>
    <mergeCell ref="A6:I6"/>
    <mergeCell ref="A7:I7"/>
    <mergeCell ref="D9:D10"/>
    <mergeCell ref="E9:E10"/>
    <mergeCell ref="F9:F10"/>
    <mergeCell ref="G9:G10"/>
    <mergeCell ref="H9:H10"/>
    <mergeCell ref="I9:I10"/>
    <mergeCell ref="C9:C10"/>
  </mergeCells>
  <printOptions horizontalCentered="1"/>
  <pageMargins left="0.27" right="0.27" top="0.44" bottom="0.45" header="0.31496062992125984" footer="0.15748031496062992"/>
  <pageSetup scale="95" fitToHeight="0" orientation="landscape" r:id="rId1"/>
  <drawing r:id="rId2"/>
</worksheet>
</file>

<file path=xl/worksheets/sheet14.xml><?xml version="1.0" encoding="utf-8"?>
<worksheet xmlns="http://schemas.openxmlformats.org/spreadsheetml/2006/main" xmlns:r="http://schemas.openxmlformats.org/officeDocument/2006/relationships">
  <sheetPr>
    <tabColor rgb="FF00B0F0"/>
    <pageSetUpPr fitToPage="1"/>
  </sheetPr>
  <dimension ref="A1:H15"/>
  <sheetViews>
    <sheetView workbookViewId="0">
      <selection activeCell="I17" sqref="I17"/>
    </sheetView>
  </sheetViews>
  <sheetFormatPr baseColWidth="10" defaultColWidth="11.42578125" defaultRowHeight="12.75"/>
  <cols>
    <col min="1" max="1" width="19.85546875" style="49" customWidth="1"/>
    <col min="2" max="7" width="14.85546875" style="49" customWidth="1"/>
    <col min="8" max="8" width="11.5703125" style="49" customWidth="1"/>
    <col min="9" max="16384" width="11.42578125" style="49"/>
  </cols>
  <sheetData>
    <row r="1" spans="1:8" ht="15.75" customHeight="1">
      <c r="H1" s="64" t="s">
        <v>509</v>
      </c>
    </row>
    <row r="2" spans="1:8" ht="15.75" customHeight="1">
      <c r="A2" s="641" t="s">
        <v>29</v>
      </c>
      <c r="B2" s="641"/>
      <c r="C2" s="641"/>
      <c r="D2" s="641"/>
      <c r="E2" s="641"/>
      <c r="F2" s="641"/>
      <c r="G2" s="641"/>
      <c r="H2" s="641"/>
    </row>
    <row r="3" spans="1:8" s="50" customFormat="1" ht="15.75" customHeight="1">
      <c r="A3" s="641" t="s">
        <v>22</v>
      </c>
      <c r="B3" s="641"/>
      <c r="C3" s="641"/>
      <c r="D3" s="641"/>
      <c r="E3" s="641"/>
      <c r="F3" s="641"/>
      <c r="G3" s="641"/>
      <c r="H3" s="641"/>
    </row>
    <row r="4" spans="1:8" s="50" customFormat="1" ht="15.75" customHeight="1">
      <c r="A4" s="641" t="s">
        <v>128</v>
      </c>
      <c r="B4" s="641"/>
      <c r="C4" s="641"/>
      <c r="D4" s="641"/>
      <c r="E4" s="641"/>
      <c r="F4" s="641"/>
      <c r="G4" s="641"/>
      <c r="H4" s="641"/>
    </row>
    <row r="5" spans="1:8" s="50" customFormat="1" ht="15.75" customHeight="1">
      <c r="A5" s="641" t="s">
        <v>305</v>
      </c>
      <c r="B5" s="641"/>
      <c r="C5" s="641"/>
      <c r="D5" s="641"/>
      <c r="E5" s="641"/>
      <c r="F5" s="641"/>
      <c r="G5" s="641"/>
      <c r="H5" s="641"/>
    </row>
    <row r="6" spans="1:8" s="50" customFormat="1" ht="15.75" customHeight="1">
      <c r="A6" s="641" t="s">
        <v>214</v>
      </c>
      <c r="B6" s="641"/>
      <c r="C6" s="641"/>
      <c r="D6" s="641"/>
      <c r="E6" s="641"/>
      <c r="F6" s="641"/>
      <c r="G6" s="641"/>
      <c r="H6" s="641"/>
    </row>
    <row r="7" spans="1:8" s="50" customFormat="1" ht="15.75" customHeight="1">
      <c r="A7" s="641" t="s">
        <v>14</v>
      </c>
      <c r="B7" s="641"/>
      <c r="C7" s="641"/>
      <c r="D7" s="641"/>
      <c r="E7" s="641"/>
      <c r="F7" s="641"/>
      <c r="G7" s="641"/>
      <c r="H7" s="641"/>
    </row>
    <row r="8" spans="1:8" s="50" customFormat="1" ht="15.75" customHeight="1">
      <c r="A8" s="6"/>
      <c r="B8" s="6"/>
      <c r="C8" s="6"/>
      <c r="D8" s="6"/>
      <c r="E8" s="6"/>
      <c r="F8" s="6"/>
      <c r="G8" s="6"/>
      <c r="H8" s="7" t="s">
        <v>304</v>
      </c>
    </row>
    <row r="9" spans="1:8" s="51" customFormat="1" ht="45" customHeight="1">
      <c r="A9" s="56" t="s">
        <v>12</v>
      </c>
      <c r="B9" s="8" t="s">
        <v>54</v>
      </c>
      <c r="C9" s="9" t="s">
        <v>24</v>
      </c>
      <c r="D9" s="9" t="s">
        <v>55</v>
      </c>
      <c r="E9" s="9" t="s">
        <v>211</v>
      </c>
      <c r="F9" s="9" t="s">
        <v>212</v>
      </c>
      <c r="G9" s="9" t="s">
        <v>126</v>
      </c>
      <c r="H9" s="9" t="s">
        <v>57</v>
      </c>
    </row>
    <row r="10" spans="1:8" ht="24.75" customHeight="1">
      <c r="A10" s="55" t="s">
        <v>129</v>
      </c>
      <c r="B10" s="57">
        <f>'CPCA-II-09 '!C11+'CPCA-II-09 '!C12+'CPCA-II-09 '!C13+'CPCA-II-09 '!C14</f>
        <v>3414311225</v>
      </c>
      <c r="C10" s="57">
        <f>'CPCA-II-09 '!D11+'CPCA-II-09 '!D12+'CPCA-II-09 '!D13+'CPCA-II-09 '!D14</f>
        <v>1179669425.1099997</v>
      </c>
      <c r="D10" s="57">
        <f>'CPCA-II-09 '!E11+'CPCA-II-09 '!E12+'CPCA-II-09 '!E13+'CPCA-II-09 '!E14</f>
        <v>4593980650.1099997</v>
      </c>
      <c r="E10" s="57">
        <f>'CPCA-II-09 '!F11+'CPCA-II-09 '!F12+'CPCA-II-09 '!F13+'CPCA-II-09 '!F14</f>
        <v>4043729178.1000004</v>
      </c>
      <c r="F10" s="57">
        <f>'CPCA-II-09 '!G11+'CPCA-II-09 '!G12+'CPCA-II-09 '!G13+'CPCA-II-09 '!G14</f>
        <v>3903800157.6599998</v>
      </c>
      <c r="G10" s="58">
        <f>D10-E10</f>
        <v>550251472.00999928</v>
      </c>
      <c r="H10" s="61">
        <f>E10/D10</f>
        <v>0.88022338056717242</v>
      </c>
    </row>
    <row r="11" spans="1:8" ht="24.75" customHeight="1">
      <c r="A11" s="55" t="s">
        <v>130</v>
      </c>
      <c r="B11" s="57">
        <f>'CPCA-II-09 '!C15+'CPCA-II-09 '!C16</f>
        <v>225966573</v>
      </c>
      <c r="C11" s="57">
        <f>'CPCA-II-09 '!D15+'CPCA-II-09 '!D16</f>
        <v>157458157.66999999</v>
      </c>
      <c r="D11" s="57">
        <f>'CPCA-II-09 '!E15+'CPCA-II-09 '!E16</f>
        <v>383424730.66999996</v>
      </c>
      <c r="E11" s="57">
        <f>'CPCA-II-09 '!F15+'CPCA-II-09 '!F16</f>
        <v>185651457.75999999</v>
      </c>
      <c r="F11" s="57">
        <f>'CPCA-II-09 '!G15+'CPCA-II-09 '!G16</f>
        <v>179539057.63</v>
      </c>
      <c r="G11" s="58">
        <f>D11-E11</f>
        <v>197773272.90999997</v>
      </c>
      <c r="H11" s="61">
        <f t="shared" ref="H11:H12" si="0">E11/D11</f>
        <v>0.48419270565983291</v>
      </c>
    </row>
    <row r="12" spans="1:8" ht="24.75" customHeight="1">
      <c r="A12" s="63" t="s">
        <v>28</v>
      </c>
      <c r="B12" s="59">
        <f>SUM(B10:B11)</f>
        <v>3640277798</v>
      </c>
      <c r="C12" s="59">
        <f t="shared" ref="C12:G12" si="1">SUM(C10:C11)</f>
        <v>1337127582.7799997</v>
      </c>
      <c r="D12" s="59">
        <f t="shared" si="1"/>
        <v>4977405380.7799997</v>
      </c>
      <c r="E12" s="59">
        <f>SUM(E10:E11)</f>
        <v>4229380635.8600006</v>
      </c>
      <c r="F12" s="59">
        <f t="shared" si="1"/>
        <v>4083339215.29</v>
      </c>
      <c r="G12" s="59">
        <f t="shared" si="1"/>
        <v>748024744.91999924</v>
      </c>
      <c r="H12" s="62">
        <f t="shared" si="0"/>
        <v>0.8497159287430236</v>
      </c>
    </row>
    <row r="13" spans="1:8" ht="12" customHeight="1"/>
    <row r="15" spans="1:8">
      <c r="B15" s="560">
        <v>3640277798</v>
      </c>
      <c r="C15" s="560">
        <v>1337127582.7799997</v>
      </c>
      <c r="D15" s="560">
        <v>4977405380.7799997</v>
      </c>
      <c r="E15" s="560">
        <v>4229380635.8600001</v>
      </c>
      <c r="F15" s="560">
        <v>4083339215.29</v>
      </c>
      <c r="G15" s="560">
        <v>748024744.91999996</v>
      </c>
    </row>
  </sheetData>
  <mergeCells count="6">
    <mergeCell ref="A7:H7"/>
    <mergeCell ref="A2:H2"/>
    <mergeCell ref="A3:H3"/>
    <mergeCell ref="A4:H4"/>
    <mergeCell ref="A5:H5"/>
    <mergeCell ref="A6:H6"/>
  </mergeCells>
  <printOptions horizontalCentered="1"/>
  <pageMargins left="0.39370078740157483" right="0.39370078740157483" top="0.74803149606299213" bottom="0.74803149606299213" header="0.31496062992125984" footer="0.31496062992125984"/>
  <pageSetup orientation="landscape" r:id="rId1"/>
  <drawing r:id="rId2"/>
</worksheet>
</file>

<file path=xl/worksheets/sheet15.xml><?xml version="1.0" encoding="utf-8"?>
<worksheet xmlns="http://schemas.openxmlformats.org/spreadsheetml/2006/main" xmlns:r="http://schemas.openxmlformats.org/officeDocument/2006/relationships">
  <sheetPr>
    <tabColor rgb="FF00B0F0"/>
    <pageSetUpPr fitToPage="1"/>
  </sheetPr>
  <dimension ref="A1:I167"/>
  <sheetViews>
    <sheetView topLeftCell="A157" zoomScaleSheetLayoutView="115" workbookViewId="0">
      <selection activeCell="I167" sqref="I167"/>
    </sheetView>
  </sheetViews>
  <sheetFormatPr baseColWidth="10" defaultColWidth="11.42578125" defaultRowHeight="12.75"/>
  <cols>
    <col min="1" max="1" width="4" style="68" customWidth="1"/>
    <col min="2" max="2" width="54.140625" style="49" customWidth="1"/>
    <col min="3" max="8" width="13.7109375" style="49" customWidth="1"/>
    <col min="9" max="9" width="10.85546875" style="49" customWidth="1"/>
    <col min="10" max="16384" width="11.42578125" style="49"/>
  </cols>
  <sheetData>
    <row r="1" spans="1:9">
      <c r="I1" s="64" t="s">
        <v>510</v>
      </c>
    </row>
    <row r="2" spans="1:9">
      <c r="A2" s="641" t="s">
        <v>29</v>
      </c>
      <c r="B2" s="641"/>
      <c r="C2" s="641"/>
      <c r="D2" s="641"/>
      <c r="E2" s="641"/>
      <c r="F2" s="641"/>
      <c r="G2" s="641"/>
      <c r="H2" s="641"/>
      <c r="I2" s="641"/>
    </row>
    <row r="3" spans="1:9" s="50" customFormat="1">
      <c r="A3" s="641" t="s">
        <v>22</v>
      </c>
      <c r="B3" s="641"/>
      <c r="C3" s="641"/>
      <c r="D3" s="641"/>
      <c r="E3" s="641"/>
      <c r="F3" s="641"/>
      <c r="G3" s="641"/>
      <c r="H3" s="641"/>
      <c r="I3" s="641"/>
    </row>
    <row r="4" spans="1:9" s="50" customFormat="1">
      <c r="A4" s="641" t="s">
        <v>131</v>
      </c>
      <c r="B4" s="641"/>
      <c r="C4" s="641"/>
      <c r="D4" s="641"/>
      <c r="E4" s="641"/>
      <c r="F4" s="641"/>
      <c r="G4" s="641"/>
      <c r="H4" s="641"/>
      <c r="I4" s="641"/>
    </row>
    <row r="5" spans="1:9" s="50" customFormat="1">
      <c r="A5" s="641" t="s">
        <v>305</v>
      </c>
      <c r="B5" s="641"/>
      <c r="C5" s="641"/>
      <c r="D5" s="641"/>
      <c r="E5" s="641"/>
      <c r="F5" s="641"/>
      <c r="G5" s="641"/>
      <c r="H5" s="641"/>
      <c r="I5" s="641"/>
    </row>
    <row r="6" spans="1:9" s="50" customFormat="1">
      <c r="A6" s="641" t="s">
        <v>214</v>
      </c>
      <c r="B6" s="641"/>
      <c r="C6" s="641"/>
      <c r="D6" s="641"/>
      <c r="E6" s="641"/>
      <c r="F6" s="641"/>
      <c r="G6" s="641"/>
      <c r="H6" s="641"/>
      <c r="I6" s="641"/>
    </row>
    <row r="7" spans="1:9" s="50" customFormat="1">
      <c r="A7" s="641" t="s">
        <v>14</v>
      </c>
      <c r="B7" s="641"/>
      <c r="C7" s="641"/>
      <c r="D7" s="641"/>
      <c r="E7" s="641"/>
      <c r="F7" s="641"/>
      <c r="G7" s="641"/>
      <c r="H7" s="641"/>
      <c r="I7" s="641"/>
    </row>
    <row r="8" spans="1:9" s="50" customFormat="1">
      <c r="A8" s="69"/>
      <c r="B8" s="6"/>
      <c r="C8" s="6"/>
      <c r="D8" s="6"/>
      <c r="E8" s="6"/>
      <c r="F8" s="6"/>
      <c r="G8" s="6"/>
      <c r="H8" s="6"/>
      <c r="I8" s="7" t="s">
        <v>304</v>
      </c>
    </row>
    <row r="9" spans="1:9" s="51" customFormat="1" ht="38.25">
      <c r="A9" s="650" t="s">
        <v>131</v>
      </c>
      <c r="B9" s="651"/>
      <c r="C9" s="9" t="s">
        <v>54</v>
      </c>
      <c r="D9" s="9" t="s">
        <v>24</v>
      </c>
      <c r="E9" s="9" t="s">
        <v>55</v>
      </c>
      <c r="F9" s="9" t="s">
        <v>211</v>
      </c>
      <c r="G9" s="9" t="s">
        <v>212</v>
      </c>
      <c r="H9" s="9" t="s">
        <v>126</v>
      </c>
      <c r="I9" s="9" t="s">
        <v>57</v>
      </c>
    </row>
    <row r="10" spans="1:9">
      <c r="A10" s="77"/>
      <c r="B10" s="87" t="s">
        <v>520</v>
      </c>
      <c r="C10" s="58">
        <v>119622181.5</v>
      </c>
      <c r="D10" s="58">
        <v>23848580.25999999</v>
      </c>
      <c r="E10" s="58">
        <v>143470761.75999999</v>
      </c>
      <c r="F10" s="58">
        <v>120391241.57000001</v>
      </c>
      <c r="G10" s="58">
        <v>120312582.95</v>
      </c>
      <c r="H10" s="58">
        <f>E10-F10</f>
        <v>23079520.189999983</v>
      </c>
      <c r="I10" s="61">
        <f>F10/E10</f>
        <v>0.83913433018075312</v>
      </c>
    </row>
    <row r="11" spans="1:9">
      <c r="A11" s="77"/>
      <c r="B11" s="87" t="s">
        <v>521</v>
      </c>
      <c r="C11" s="58">
        <v>5735444.8600000003</v>
      </c>
      <c r="D11" s="58">
        <v>-855491.37000000011</v>
      </c>
      <c r="E11" s="58">
        <v>4879953.49</v>
      </c>
      <c r="F11" s="58">
        <v>4847859.12</v>
      </c>
      <c r="G11" s="58">
        <v>4847390.4000000004</v>
      </c>
      <c r="H11" s="58">
        <f t="shared" ref="H11:H55" si="0">E11-F11</f>
        <v>32094.370000000112</v>
      </c>
      <c r="I11" s="61">
        <f t="shared" ref="I11:I56" si="1">F11/E11</f>
        <v>0.99342322215452095</v>
      </c>
    </row>
    <row r="12" spans="1:9">
      <c r="A12" s="77"/>
      <c r="B12" s="87" t="s">
        <v>522</v>
      </c>
      <c r="C12" s="58">
        <v>3592329.09</v>
      </c>
      <c r="D12" s="58">
        <v>-807999.21999999974</v>
      </c>
      <c r="E12" s="58">
        <v>2784329.87</v>
      </c>
      <c r="F12" s="58">
        <v>2781444.28</v>
      </c>
      <c r="G12" s="58">
        <v>2781444.28</v>
      </c>
      <c r="H12" s="58">
        <f t="shared" si="0"/>
        <v>2885.5900000003166</v>
      </c>
      <c r="I12" s="61">
        <f t="shared" si="1"/>
        <v>0.99896363213601547</v>
      </c>
    </row>
    <row r="13" spans="1:9">
      <c r="A13" s="77"/>
      <c r="B13" s="87" t="s">
        <v>523</v>
      </c>
      <c r="C13" s="58">
        <v>29139224.960000001</v>
      </c>
      <c r="D13" s="58">
        <v>9378183.799999997</v>
      </c>
      <c r="E13" s="58">
        <v>38517408.759999998</v>
      </c>
      <c r="F13" s="58">
        <v>36957659.460000001</v>
      </c>
      <c r="G13" s="58">
        <v>36927653.649999999</v>
      </c>
      <c r="H13" s="58">
        <f t="shared" si="0"/>
        <v>1559749.299999997</v>
      </c>
      <c r="I13" s="61">
        <f t="shared" si="1"/>
        <v>0.9595053418645394</v>
      </c>
    </row>
    <row r="14" spans="1:9">
      <c r="A14" s="77"/>
      <c r="B14" s="87" t="s">
        <v>524</v>
      </c>
      <c r="C14" s="58">
        <v>44924305.739999995</v>
      </c>
      <c r="D14" s="58">
        <v>116581358.14</v>
      </c>
      <c r="E14" s="58">
        <v>161505663.88</v>
      </c>
      <c r="F14" s="58">
        <v>124885271.19000001</v>
      </c>
      <c r="G14" s="58">
        <v>123355820.63000001</v>
      </c>
      <c r="H14" s="58">
        <f t="shared" si="0"/>
        <v>36620392.689999983</v>
      </c>
      <c r="I14" s="61">
        <f t="shared" si="1"/>
        <v>0.77325629448383171</v>
      </c>
    </row>
    <row r="15" spans="1:9">
      <c r="A15" s="77"/>
      <c r="B15" s="87" t="s">
        <v>525</v>
      </c>
      <c r="C15" s="58">
        <v>9670815.620000001</v>
      </c>
      <c r="D15" s="58">
        <v>-2868.890000000596</v>
      </c>
      <c r="E15" s="58">
        <v>9667946.7300000004</v>
      </c>
      <c r="F15" s="58">
        <v>9667946.870000001</v>
      </c>
      <c r="G15" s="58">
        <v>9663446.870000001</v>
      </c>
      <c r="H15" s="58">
        <f t="shared" si="0"/>
        <v>-0.14000000059604645</v>
      </c>
      <c r="I15" s="61">
        <f t="shared" si="1"/>
        <v>1.0000000144808412</v>
      </c>
    </row>
    <row r="16" spans="1:9">
      <c r="A16" s="77"/>
      <c r="B16" s="87" t="s">
        <v>526</v>
      </c>
      <c r="C16" s="58">
        <v>191055704.22</v>
      </c>
      <c r="D16" s="58">
        <v>-114726905.48999999</v>
      </c>
      <c r="E16" s="58">
        <v>76328798.730000004</v>
      </c>
      <c r="F16" s="58">
        <v>49489291.390000001</v>
      </c>
      <c r="G16" s="58">
        <v>49469832.299999997</v>
      </c>
      <c r="H16" s="58">
        <f t="shared" si="0"/>
        <v>26839507.340000004</v>
      </c>
      <c r="I16" s="61">
        <f t="shared" si="1"/>
        <v>0.64836984484794336</v>
      </c>
    </row>
    <row r="17" spans="1:9">
      <c r="A17" s="77"/>
      <c r="B17" s="87" t="s">
        <v>527</v>
      </c>
      <c r="C17" s="58">
        <v>82959110.090000004</v>
      </c>
      <c r="D17" s="58">
        <v>-2498665.3500000089</v>
      </c>
      <c r="E17" s="58">
        <v>80460444.739999995</v>
      </c>
      <c r="F17" s="58">
        <v>80100921.560000002</v>
      </c>
      <c r="G17" s="58">
        <v>80036208.579999998</v>
      </c>
      <c r="H17" s="58">
        <f t="shared" si="0"/>
        <v>359523.17999999225</v>
      </c>
      <c r="I17" s="61">
        <f t="shared" si="1"/>
        <v>0.99553167794235098</v>
      </c>
    </row>
    <row r="18" spans="1:9">
      <c r="A18" s="77"/>
      <c r="B18" s="87" t="s">
        <v>528</v>
      </c>
      <c r="C18" s="58">
        <v>44537183.479999997</v>
      </c>
      <c r="D18" s="58">
        <v>-35732842.259999998</v>
      </c>
      <c r="E18" s="58">
        <v>8804341.2200000007</v>
      </c>
      <c r="F18" s="58">
        <v>8795882.9199999981</v>
      </c>
      <c r="G18" s="58">
        <v>8782259.879999999</v>
      </c>
      <c r="H18" s="58">
        <f t="shared" si="0"/>
        <v>8458.3000000026077</v>
      </c>
      <c r="I18" s="61">
        <f t="shared" si="1"/>
        <v>0.99903930347669978</v>
      </c>
    </row>
    <row r="19" spans="1:9">
      <c r="A19" s="77"/>
      <c r="B19" s="87" t="s">
        <v>529</v>
      </c>
      <c r="C19" s="58">
        <v>50440263.57</v>
      </c>
      <c r="D19" s="58">
        <v>2831004.9699999988</v>
      </c>
      <c r="E19" s="58">
        <v>53271268.539999999</v>
      </c>
      <c r="F19" s="58">
        <v>52151857.200000003</v>
      </c>
      <c r="G19" s="58">
        <v>52025887.200000003</v>
      </c>
      <c r="H19" s="58">
        <f t="shared" si="0"/>
        <v>1119411.3399999961</v>
      </c>
      <c r="I19" s="61">
        <f t="shared" si="1"/>
        <v>0.9789865837499353</v>
      </c>
    </row>
    <row r="20" spans="1:9">
      <c r="A20" s="77"/>
      <c r="B20" s="87" t="s">
        <v>530</v>
      </c>
      <c r="C20" s="58">
        <v>5404515.4299999997</v>
      </c>
      <c r="D20" s="58">
        <v>-315583.39999999944</v>
      </c>
      <c r="E20" s="58">
        <v>5088932.03</v>
      </c>
      <c r="F20" s="58">
        <v>5087132.1900000004</v>
      </c>
      <c r="G20" s="58">
        <v>5087132.1900000004</v>
      </c>
      <c r="H20" s="58">
        <f t="shared" si="0"/>
        <v>1799.839999999851</v>
      </c>
      <c r="I20" s="61">
        <f t="shared" si="1"/>
        <v>0.9996463226489587</v>
      </c>
    </row>
    <row r="21" spans="1:9">
      <c r="A21" s="77"/>
      <c r="B21" s="87" t="s">
        <v>531</v>
      </c>
      <c r="C21" s="58">
        <v>69370240.980000004</v>
      </c>
      <c r="D21" s="58">
        <v>4069015.1899999976</v>
      </c>
      <c r="E21" s="58">
        <v>73439256.170000002</v>
      </c>
      <c r="F21" s="58">
        <v>56615756.899999999</v>
      </c>
      <c r="G21" s="58">
        <v>56603112.82</v>
      </c>
      <c r="H21" s="58">
        <f t="shared" si="0"/>
        <v>16823499.270000003</v>
      </c>
      <c r="I21" s="61">
        <f t="shared" si="1"/>
        <v>0.770919530679119</v>
      </c>
    </row>
    <row r="22" spans="1:9">
      <c r="A22" s="77"/>
      <c r="B22" s="87" t="s">
        <v>532</v>
      </c>
      <c r="C22" s="58">
        <v>602592281.26999998</v>
      </c>
      <c r="D22" s="58">
        <v>408541325.82999992</v>
      </c>
      <c r="E22" s="58">
        <v>1011133607.0999999</v>
      </c>
      <c r="F22" s="58">
        <v>806560021.88999999</v>
      </c>
      <c r="G22" s="58">
        <v>799128286.13999999</v>
      </c>
      <c r="H22" s="58">
        <f t="shared" si="0"/>
        <v>204573585.20999992</v>
      </c>
      <c r="I22" s="61">
        <f t="shared" si="1"/>
        <v>0.79767897756189621</v>
      </c>
    </row>
    <row r="23" spans="1:9">
      <c r="A23" s="77"/>
      <c r="B23" s="87" t="s">
        <v>533</v>
      </c>
      <c r="C23" s="58">
        <v>357806910.68000001</v>
      </c>
      <c r="D23" s="58">
        <v>295630934.70999998</v>
      </c>
      <c r="E23" s="58">
        <v>653437845.38999999</v>
      </c>
      <c r="F23" s="58">
        <v>481270625.74000001</v>
      </c>
      <c r="G23" s="58">
        <v>449537636.73000002</v>
      </c>
      <c r="H23" s="58">
        <f t="shared" si="0"/>
        <v>172167219.64999998</v>
      </c>
      <c r="I23" s="61">
        <f t="shared" si="1"/>
        <v>0.73652089351016525</v>
      </c>
    </row>
    <row r="24" spans="1:9">
      <c r="A24" s="77"/>
      <c r="B24" s="87" t="s">
        <v>534</v>
      </c>
      <c r="C24" s="58">
        <v>53151105.159999996</v>
      </c>
      <c r="D24" s="58">
        <v>10957875.160000004</v>
      </c>
      <c r="E24" s="58">
        <v>64108980.32</v>
      </c>
      <c r="F24" s="58">
        <v>59681763.269999996</v>
      </c>
      <c r="G24" s="58">
        <v>55664002.759999998</v>
      </c>
      <c r="H24" s="58">
        <f t="shared" si="0"/>
        <v>4427217.0500000045</v>
      </c>
      <c r="I24" s="61">
        <f t="shared" si="1"/>
        <v>0.93094232620919026</v>
      </c>
    </row>
    <row r="25" spans="1:9">
      <c r="A25" s="77"/>
      <c r="B25" s="87" t="s">
        <v>535</v>
      </c>
      <c r="C25" s="58">
        <v>2289808.31</v>
      </c>
      <c r="D25" s="58">
        <v>2076954.6800000002</v>
      </c>
      <c r="E25" s="58">
        <v>4366762.99</v>
      </c>
      <c r="F25" s="58">
        <v>3859517.99</v>
      </c>
      <c r="G25" s="58">
        <v>3859517.99</v>
      </c>
      <c r="H25" s="58">
        <f t="shared" si="0"/>
        <v>507245</v>
      </c>
      <c r="I25" s="61">
        <f t="shared" si="1"/>
        <v>0.88383958525763728</v>
      </c>
    </row>
    <row r="26" spans="1:9">
      <c r="A26" s="77"/>
      <c r="B26" s="87" t="s">
        <v>536</v>
      </c>
      <c r="C26" s="58">
        <v>6725125.6900000004</v>
      </c>
      <c r="D26" s="58">
        <v>946383.62999999989</v>
      </c>
      <c r="E26" s="58">
        <v>7671509.3200000003</v>
      </c>
      <c r="F26" s="58">
        <v>7196272.4500000002</v>
      </c>
      <c r="G26" s="58">
        <v>7196272.4500000002</v>
      </c>
      <c r="H26" s="58">
        <f t="shared" si="0"/>
        <v>475236.87000000011</v>
      </c>
      <c r="I26" s="61">
        <f t="shared" si="1"/>
        <v>0.93805171183706515</v>
      </c>
    </row>
    <row r="27" spans="1:9">
      <c r="A27" s="77"/>
      <c r="B27" s="87" t="s">
        <v>537</v>
      </c>
      <c r="C27" s="58">
        <v>72825045.25</v>
      </c>
      <c r="D27" s="58">
        <v>11184551.859999999</v>
      </c>
      <c r="E27" s="58">
        <v>84009597.109999999</v>
      </c>
      <c r="F27" s="58">
        <v>81689736.900000006</v>
      </c>
      <c r="G27" s="58">
        <v>81498487.530000001</v>
      </c>
      <c r="H27" s="58">
        <f t="shared" si="0"/>
        <v>2319860.2099999934</v>
      </c>
      <c r="I27" s="61">
        <f t="shared" si="1"/>
        <v>0.97238577150938565</v>
      </c>
    </row>
    <row r="28" spans="1:9">
      <c r="A28" s="77"/>
      <c r="B28" s="87" t="s">
        <v>538</v>
      </c>
      <c r="C28" s="58">
        <v>27431702.690000001</v>
      </c>
      <c r="D28" s="58">
        <v>4919953.379999999</v>
      </c>
      <c r="E28" s="58">
        <v>32351656.07</v>
      </c>
      <c r="F28" s="58">
        <v>30777420.16</v>
      </c>
      <c r="G28" s="58">
        <v>30592066.260000002</v>
      </c>
      <c r="H28" s="58">
        <f t="shared" si="0"/>
        <v>1574235.9100000001</v>
      </c>
      <c r="I28" s="61">
        <f t="shared" si="1"/>
        <v>0.9513398662932806</v>
      </c>
    </row>
    <row r="29" spans="1:9">
      <c r="A29" s="77"/>
      <c r="B29" s="87" t="s">
        <v>539</v>
      </c>
      <c r="C29" s="58">
        <v>244780624.06</v>
      </c>
      <c r="D29" s="58">
        <v>119357454.55000001</v>
      </c>
      <c r="E29" s="58">
        <v>364138078.61000001</v>
      </c>
      <c r="F29" s="58">
        <v>320268162.97000003</v>
      </c>
      <c r="G29" s="58">
        <v>280186895.88</v>
      </c>
      <c r="H29" s="58">
        <f t="shared" si="0"/>
        <v>43869915.639999986</v>
      </c>
      <c r="I29" s="61">
        <f t="shared" si="1"/>
        <v>0.87952395473864831</v>
      </c>
    </row>
    <row r="30" spans="1:9">
      <c r="A30" s="77"/>
      <c r="B30" s="87" t="s">
        <v>540</v>
      </c>
      <c r="C30" s="58">
        <v>64931445.460000001</v>
      </c>
      <c r="D30" s="58">
        <v>76890064.919999987</v>
      </c>
      <c r="E30" s="58">
        <v>141821510.38</v>
      </c>
      <c r="F30" s="58">
        <v>109654931.34999999</v>
      </c>
      <c r="G30" s="58">
        <v>102780106.69</v>
      </c>
      <c r="H30" s="58">
        <f t="shared" si="0"/>
        <v>32166579.030000001</v>
      </c>
      <c r="I30" s="61">
        <f t="shared" si="1"/>
        <v>0.77318970201479242</v>
      </c>
    </row>
    <row r="31" spans="1:9">
      <c r="A31" s="77"/>
      <c r="B31" s="87" t="s">
        <v>541</v>
      </c>
      <c r="C31" s="58">
        <v>51313078.430000007</v>
      </c>
      <c r="D31" s="58">
        <v>17423576.039999992</v>
      </c>
      <c r="E31" s="58">
        <v>68736654.469999999</v>
      </c>
      <c r="F31" s="58">
        <v>67988578.879999995</v>
      </c>
      <c r="G31" s="58">
        <v>67988578.819999993</v>
      </c>
      <c r="H31" s="58">
        <f t="shared" si="0"/>
        <v>748075.59000000358</v>
      </c>
      <c r="I31" s="61">
        <f t="shared" si="1"/>
        <v>0.9891167878947833</v>
      </c>
    </row>
    <row r="32" spans="1:9">
      <c r="A32" s="77"/>
      <c r="B32" s="87" t="s">
        <v>542</v>
      </c>
      <c r="C32" s="58">
        <v>9598550.6300000008</v>
      </c>
      <c r="D32" s="58">
        <v>-227624.78000000119</v>
      </c>
      <c r="E32" s="58">
        <v>9370925.8499999996</v>
      </c>
      <c r="F32" s="58">
        <v>9363021.8699999992</v>
      </c>
      <c r="G32" s="58">
        <v>9274445.7799999993</v>
      </c>
      <c r="H32" s="58">
        <f t="shared" si="0"/>
        <v>7903.980000000447</v>
      </c>
      <c r="I32" s="61">
        <f t="shared" si="1"/>
        <v>0.99915654225350636</v>
      </c>
    </row>
    <row r="33" spans="1:9">
      <c r="A33" s="77"/>
      <c r="B33" s="87" t="s">
        <v>543</v>
      </c>
      <c r="C33" s="58">
        <v>9075589.8100000005</v>
      </c>
      <c r="D33" s="58">
        <v>-1204280.1300000008</v>
      </c>
      <c r="E33" s="58">
        <v>7871309.6799999997</v>
      </c>
      <c r="F33" s="58">
        <v>7636424.7799999993</v>
      </c>
      <c r="G33" s="58">
        <v>7635364.1099999994</v>
      </c>
      <c r="H33" s="58">
        <f t="shared" si="0"/>
        <v>234884.90000000037</v>
      </c>
      <c r="I33" s="61">
        <f t="shared" si="1"/>
        <v>0.97015936234896039</v>
      </c>
    </row>
    <row r="34" spans="1:9">
      <c r="A34" s="77"/>
      <c r="B34" s="87" t="s">
        <v>544</v>
      </c>
      <c r="C34" s="58">
        <v>797859</v>
      </c>
      <c r="D34" s="58">
        <v>-22165</v>
      </c>
      <c r="E34" s="58">
        <v>775694</v>
      </c>
      <c r="F34" s="58">
        <v>775694.01</v>
      </c>
      <c r="G34" s="58">
        <v>775694.01</v>
      </c>
      <c r="H34" s="58">
        <f t="shared" si="0"/>
        <v>-1.0000000009313226E-2</v>
      </c>
      <c r="I34" s="61">
        <f t="shared" si="1"/>
        <v>1.0000000128916815</v>
      </c>
    </row>
    <row r="35" spans="1:9">
      <c r="A35" s="77"/>
      <c r="B35" s="87" t="s">
        <v>545</v>
      </c>
      <c r="C35" s="58">
        <v>1113128.22</v>
      </c>
      <c r="D35" s="58">
        <v>86468.770000000019</v>
      </c>
      <c r="E35" s="58">
        <v>1199596.99</v>
      </c>
      <c r="F35" s="58">
        <v>1199596.99</v>
      </c>
      <c r="G35" s="58">
        <v>1199596.99</v>
      </c>
      <c r="H35" s="58">
        <f t="shared" si="0"/>
        <v>0</v>
      </c>
      <c r="I35" s="61">
        <f t="shared" si="1"/>
        <v>1</v>
      </c>
    </row>
    <row r="36" spans="1:9">
      <c r="A36" s="77"/>
      <c r="B36" s="87" t="s">
        <v>546</v>
      </c>
      <c r="C36" s="58">
        <v>7223431.6299999999</v>
      </c>
      <c r="D36" s="58">
        <v>2412170.0100000007</v>
      </c>
      <c r="E36" s="58">
        <v>9635601.6400000006</v>
      </c>
      <c r="F36" s="58">
        <v>7368649.4800000004</v>
      </c>
      <c r="G36" s="58">
        <v>6253414.96</v>
      </c>
      <c r="H36" s="58">
        <f t="shared" si="0"/>
        <v>2266952.16</v>
      </c>
      <c r="I36" s="61">
        <f t="shared" si="1"/>
        <v>0.7647316436796987</v>
      </c>
    </row>
    <row r="37" spans="1:9">
      <c r="A37" s="77"/>
      <c r="B37" s="87" t="s">
        <v>547</v>
      </c>
      <c r="C37" s="58">
        <v>262405293.88</v>
      </c>
      <c r="D37" s="58">
        <v>41526257.720000029</v>
      </c>
      <c r="E37" s="58">
        <v>303931551.60000002</v>
      </c>
      <c r="F37" s="58">
        <v>283463110.87</v>
      </c>
      <c r="G37" s="58">
        <v>279343705.11000001</v>
      </c>
      <c r="H37" s="58">
        <f t="shared" si="0"/>
        <v>20468440.730000019</v>
      </c>
      <c r="I37" s="61">
        <f t="shared" si="1"/>
        <v>0.93265443938858228</v>
      </c>
    </row>
    <row r="38" spans="1:9">
      <c r="A38" s="77"/>
      <c r="B38" s="87" t="s">
        <v>548</v>
      </c>
      <c r="C38" s="58">
        <v>54324259.909999996</v>
      </c>
      <c r="D38" s="58">
        <v>12972124.829999998</v>
      </c>
      <c r="E38" s="58">
        <v>67296384.739999995</v>
      </c>
      <c r="F38" s="58">
        <v>63491994.32</v>
      </c>
      <c r="G38" s="58">
        <v>62673303.719999999</v>
      </c>
      <c r="H38" s="58">
        <f t="shared" si="0"/>
        <v>3804390.4199999943</v>
      </c>
      <c r="I38" s="61">
        <f t="shared" si="1"/>
        <v>0.94346813079635283</v>
      </c>
    </row>
    <row r="39" spans="1:9">
      <c r="A39" s="77"/>
      <c r="B39" s="87" t="s">
        <v>549</v>
      </c>
      <c r="C39" s="58">
        <v>27260751.93</v>
      </c>
      <c r="D39" s="58">
        <v>2428671.16</v>
      </c>
      <c r="E39" s="58">
        <v>29689423.09</v>
      </c>
      <c r="F39" s="58">
        <v>28907650.52</v>
      </c>
      <c r="G39" s="58">
        <v>28191288.190000001</v>
      </c>
      <c r="H39" s="58">
        <f t="shared" si="0"/>
        <v>781772.5700000003</v>
      </c>
      <c r="I39" s="61">
        <f t="shared" si="1"/>
        <v>0.97366831387628694</v>
      </c>
    </row>
    <row r="40" spans="1:9">
      <c r="A40" s="77"/>
      <c r="B40" s="87" t="s">
        <v>550</v>
      </c>
      <c r="C40" s="58">
        <v>22847291.350000001</v>
      </c>
      <c r="D40" s="58">
        <v>23807052.129999995</v>
      </c>
      <c r="E40" s="58">
        <v>46654343.479999997</v>
      </c>
      <c r="F40" s="58">
        <v>34422917.450000003</v>
      </c>
      <c r="G40" s="58">
        <v>33504071.050000001</v>
      </c>
      <c r="H40" s="58">
        <f t="shared" si="0"/>
        <v>12231426.029999994</v>
      </c>
      <c r="I40" s="61">
        <f t="shared" si="1"/>
        <v>0.73782878253889872</v>
      </c>
    </row>
    <row r="41" spans="1:9">
      <c r="A41" s="77"/>
      <c r="B41" s="87" t="s">
        <v>551</v>
      </c>
      <c r="C41" s="58">
        <v>73007524.209999993</v>
      </c>
      <c r="D41" s="58">
        <v>10191435.63000001</v>
      </c>
      <c r="E41" s="58">
        <v>83198959.840000004</v>
      </c>
      <c r="F41" s="58">
        <v>75011646.909999996</v>
      </c>
      <c r="G41" s="58">
        <v>72726403.879999995</v>
      </c>
      <c r="H41" s="58">
        <f t="shared" si="0"/>
        <v>8187312.9300000072</v>
      </c>
      <c r="I41" s="61">
        <f t="shared" si="1"/>
        <v>0.90159356624475795</v>
      </c>
    </row>
    <row r="42" spans="1:9">
      <c r="A42" s="77"/>
      <c r="B42" s="87" t="s">
        <v>552</v>
      </c>
      <c r="C42" s="58">
        <v>54500628.490000002</v>
      </c>
      <c r="D42" s="58">
        <v>24020134.559999995</v>
      </c>
      <c r="E42" s="58">
        <v>78520763.049999997</v>
      </c>
      <c r="F42" s="58">
        <v>75372226.050000012</v>
      </c>
      <c r="G42" s="58">
        <v>72183861.260000005</v>
      </c>
      <c r="H42" s="58">
        <f t="shared" si="0"/>
        <v>3148536.9999999851</v>
      </c>
      <c r="I42" s="61">
        <f t="shared" si="1"/>
        <v>0.9599018542650295</v>
      </c>
    </row>
    <row r="43" spans="1:9">
      <c r="A43" s="77"/>
      <c r="B43" s="87" t="s">
        <v>553</v>
      </c>
      <c r="C43" s="58">
        <v>83215765.469999999</v>
      </c>
      <c r="D43" s="58">
        <v>10910227.890000001</v>
      </c>
      <c r="E43" s="58">
        <v>94125993.359999999</v>
      </c>
      <c r="F43" s="58">
        <v>90270213.909999996</v>
      </c>
      <c r="G43" s="58">
        <v>86569020.969999999</v>
      </c>
      <c r="H43" s="58">
        <f t="shared" si="0"/>
        <v>3855779.450000003</v>
      </c>
      <c r="I43" s="61">
        <f t="shared" si="1"/>
        <v>0.9590359760108671</v>
      </c>
    </row>
    <row r="44" spans="1:9">
      <c r="A44" s="77"/>
      <c r="B44" s="87" t="s">
        <v>554</v>
      </c>
      <c r="C44" s="58">
        <v>39510585.939999998</v>
      </c>
      <c r="D44" s="58">
        <v>19498762.980000004</v>
      </c>
      <c r="E44" s="58">
        <v>59009348.920000002</v>
      </c>
      <c r="F44" s="58">
        <v>47395616.059999995</v>
      </c>
      <c r="G44" s="58">
        <v>44512661.939999998</v>
      </c>
      <c r="H44" s="58">
        <f t="shared" si="0"/>
        <v>11613732.860000007</v>
      </c>
      <c r="I44" s="61">
        <f t="shared" si="1"/>
        <v>0.80318825622453582</v>
      </c>
    </row>
    <row r="45" spans="1:9">
      <c r="A45" s="77"/>
      <c r="B45" s="87" t="s">
        <v>555</v>
      </c>
      <c r="C45" s="58">
        <v>75116750.659999996</v>
      </c>
      <c r="D45" s="58">
        <v>15191179.870000005</v>
      </c>
      <c r="E45" s="58">
        <v>90307930.530000001</v>
      </c>
      <c r="F45" s="58">
        <v>79945022.320000008</v>
      </c>
      <c r="G45" s="58">
        <v>76576165.150000006</v>
      </c>
      <c r="H45" s="58">
        <f t="shared" si="0"/>
        <v>10362908.209999993</v>
      </c>
      <c r="I45" s="61">
        <f t="shared" si="1"/>
        <v>0.88524918964279142</v>
      </c>
    </row>
    <row r="46" spans="1:9">
      <c r="A46" s="77"/>
      <c r="B46" s="87" t="s">
        <v>556</v>
      </c>
      <c r="C46" s="58">
        <v>85675181.650000006</v>
      </c>
      <c r="D46" s="58">
        <v>20008612.739999995</v>
      </c>
      <c r="E46" s="58">
        <v>105683794.39</v>
      </c>
      <c r="F46" s="58">
        <v>96381525.359999999</v>
      </c>
      <c r="G46" s="58">
        <v>93955243.909999996</v>
      </c>
      <c r="H46" s="58">
        <f t="shared" si="0"/>
        <v>9302269.0300000012</v>
      </c>
      <c r="I46" s="61">
        <f t="shared" si="1"/>
        <v>0.91198017554449007</v>
      </c>
    </row>
    <row r="47" spans="1:9">
      <c r="A47" s="77"/>
      <c r="B47" s="87" t="s">
        <v>557</v>
      </c>
      <c r="C47" s="58">
        <v>34740348.909999996</v>
      </c>
      <c r="D47" s="58">
        <v>29822380.590000004</v>
      </c>
      <c r="E47" s="58">
        <v>64562729.5</v>
      </c>
      <c r="F47" s="58">
        <v>39451327.920000002</v>
      </c>
      <c r="G47" s="58">
        <v>39122377.899999999</v>
      </c>
      <c r="H47" s="58">
        <f t="shared" si="0"/>
        <v>25111401.579999998</v>
      </c>
      <c r="I47" s="61">
        <f t="shared" si="1"/>
        <v>0.61105421387117786</v>
      </c>
    </row>
    <row r="48" spans="1:9">
      <c r="A48" s="77"/>
      <c r="B48" s="87" t="s">
        <v>558</v>
      </c>
      <c r="C48" s="58">
        <v>45673986.350000001</v>
      </c>
      <c r="D48" s="58">
        <v>42603290.139999993</v>
      </c>
      <c r="E48" s="58">
        <v>88277276.489999995</v>
      </c>
      <c r="F48" s="58">
        <v>81858148.939999998</v>
      </c>
      <c r="G48" s="58">
        <v>78022502.060000002</v>
      </c>
      <c r="H48" s="58">
        <f t="shared" si="0"/>
        <v>6419127.549999997</v>
      </c>
      <c r="I48" s="61">
        <f t="shared" si="1"/>
        <v>0.92728448582430889</v>
      </c>
    </row>
    <row r="49" spans="1:9">
      <c r="A49" s="77"/>
      <c r="B49" s="87" t="s">
        <v>559</v>
      </c>
      <c r="C49" s="58">
        <v>55747765.93</v>
      </c>
      <c r="D49" s="58">
        <v>9748237.9399999976</v>
      </c>
      <c r="E49" s="58">
        <v>65496003.869999997</v>
      </c>
      <c r="F49" s="58">
        <v>62222639.840000004</v>
      </c>
      <c r="G49" s="58">
        <v>60260672.890000001</v>
      </c>
      <c r="H49" s="58">
        <f t="shared" si="0"/>
        <v>3273364.0299999937</v>
      </c>
      <c r="I49" s="61">
        <f t="shared" si="1"/>
        <v>0.95002192749809378</v>
      </c>
    </row>
    <row r="50" spans="1:9">
      <c r="A50" s="77"/>
      <c r="B50" s="87" t="s">
        <v>560</v>
      </c>
      <c r="C50" s="58">
        <v>160684144.99000001</v>
      </c>
      <c r="D50" s="58">
        <v>24202090.769999981</v>
      </c>
      <c r="E50" s="58">
        <v>184886235.75999999</v>
      </c>
      <c r="F50" s="58">
        <v>170193387.32000002</v>
      </c>
      <c r="G50" s="58">
        <v>165728459.83000001</v>
      </c>
      <c r="H50" s="58">
        <f t="shared" si="0"/>
        <v>14692848.439999968</v>
      </c>
      <c r="I50" s="61">
        <f t="shared" si="1"/>
        <v>0.92053032839571303</v>
      </c>
    </row>
    <row r="51" spans="1:9">
      <c r="A51" s="77"/>
      <c r="B51" s="87" t="s">
        <v>561</v>
      </c>
      <c r="C51" s="58">
        <v>83536846</v>
      </c>
      <c r="D51" s="58">
        <v>11886039.989999995</v>
      </c>
      <c r="E51" s="58">
        <v>95422885.989999995</v>
      </c>
      <c r="F51" s="58">
        <v>89847861.060000002</v>
      </c>
      <c r="G51" s="58">
        <v>85723417.730000004</v>
      </c>
      <c r="H51" s="58">
        <f t="shared" si="0"/>
        <v>5575024.9299999923</v>
      </c>
      <c r="I51" s="61">
        <f t="shared" si="1"/>
        <v>0.94157559926887735</v>
      </c>
    </row>
    <row r="52" spans="1:9">
      <c r="A52" s="77"/>
      <c r="B52" s="87" t="s">
        <v>562</v>
      </c>
      <c r="C52" s="58">
        <v>146626264.02000001</v>
      </c>
      <c r="D52" s="58">
        <v>27046114.23999998</v>
      </c>
      <c r="E52" s="58">
        <v>173672378.25999999</v>
      </c>
      <c r="F52" s="58">
        <v>164767478.40000001</v>
      </c>
      <c r="G52" s="58">
        <v>161650847.46000001</v>
      </c>
      <c r="H52" s="58">
        <f t="shared" si="0"/>
        <v>8904899.8599999845</v>
      </c>
      <c r="I52" s="61">
        <f t="shared" si="1"/>
        <v>0.94872587138371123</v>
      </c>
    </row>
    <row r="53" spans="1:9">
      <c r="A53" s="77"/>
      <c r="B53" s="87" t="s">
        <v>563</v>
      </c>
      <c r="C53" s="58">
        <v>70513730.890000001</v>
      </c>
      <c r="D53" s="58">
        <v>43071564.370000005</v>
      </c>
      <c r="E53" s="58">
        <v>113585295.26000001</v>
      </c>
      <c r="F53" s="58">
        <v>91384449.039999992</v>
      </c>
      <c r="G53" s="58">
        <v>85540509.719999999</v>
      </c>
      <c r="H53" s="58">
        <f t="shared" si="0"/>
        <v>22200846.220000014</v>
      </c>
      <c r="I53" s="61">
        <f t="shared" si="1"/>
        <v>0.80454471532444727</v>
      </c>
    </row>
    <row r="54" spans="1:9">
      <c r="A54" s="77"/>
      <c r="B54" s="87" t="s">
        <v>564</v>
      </c>
      <c r="C54" s="58">
        <v>38015771.149999999</v>
      </c>
      <c r="D54" s="58">
        <v>7387746</v>
      </c>
      <c r="E54" s="58">
        <v>45403517.149999999</v>
      </c>
      <c r="F54" s="58">
        <v>44623422.07</v>
      </c>
      <c r="G54" s="58">
        <v>43727426.100000001</v>
      </c>
      <c r="H54" s="58">
        <f t="shared" si="0"/>
        <v>780095.07999999821</v>
      </c>
      <c r="I54" s="61">
        <f t="shared" si="1"/>
        <v>0.9828186200328316</v>
      </c>
    </row>
    <row r="55" spans="1:9">
      <c r="A55" s="77"/>
      <c r="B55" s="87" t="s">
        <v>565</v>
      </c>
      <c r="C55" s="58">
        <v>58767900.380000003</v>
      </c>
      <c r="D55" s="58">
        <v>10064229.289999999</v>
      </c>
      <c r="E55" s="58">
        <v>68832129.670000002</v>
      </c>
      <c r="F55" s="58">
        <v>63307314.129999995</v>
      </c>
      <c r="G55" s="58">
        <v>59864137.579999998</v>
      </c>
      <c r="H55" s="58">
        <f t="shared" si="0"/>
        <v>5524815.5400000066</v>
      </c>
      <c r="I55" s="61">
        <f t="shared" si="1"/>
        <v>0.91973493241473891</v>
      </c>
    </row>
    <row r="56" spans="1:9" s="51" customFormat="1">
      <c r="A56" s="89"/>
      <c r="B56" s="90" t="s">
        <v>28</v>
      </c>
      <c r="C56" s="60">
        <f>SUM(C10:C55)</f>
        <v>3640277797.9399991</v>
      </c>
      <c r="D56" s="60">
        <f t="shared" ref="D56:H56" si="2">SUM(D10:D55)</f>
        <v>1337127582.8499999</v>
      </c>
      <c r="E56" s="60">
        <f t="shared" si="2"/>
        <v>4977405380.79</v>
      </c>
      <c r="F56" s="60">
        <f t="shared" si="2"/>
        <v>4229380635.8700013</v>
      </c>
      <c r="G56" s="60">
        <f t="shared" si="2"/>
        <v>4083339215.3000002</v>
      </c>
      <c r="H56" s="60">
        <f t="shared" si="2"/>
        <v>748024744.91999984</v>
      </c>
      <c r="I56" s="62">
        <f t="shared" si="1"/>
        <v>0.84971592874332569</v>
      </c>
    </row>
    <row r="58" spans="1:9">
      <c r="I58" s="64" t="s">
        <v>194</v>
      </c>
    </row>
    <row r="62" spans="1:9">
      <c r="I62" s="64" t="s">
        <v>510</v>
      </c>
    </row>
    <row r="63" spans="1:9">
      <c r="A63" s="641" t="s">
        <v>29</v>
      </c>
      <c r="B63" s="641"/>
      <c r="C63" s="641"/>
      <c r="D63" s="641"/>
      <c r="E63" s="641"/>
      <c r="F63" s="641"/>
      <c r="G63" s="641"/>
      <c r="H63" s="641"/>
      <c r="I63" s="641"/>
    </row>
    <row r="64" spans="1:9" s="50" customFormat="1">
      <c r="A64" s="641" t="s">
        <v>22</v>
      </c>
      <c r="B64" s="641"/>
      <c r="C64" s="641"/>
      <c r="D64" s="641"/>
      <c r="E64" s="641"/>
      <c r="F64" s="641"/>
      <c r="G64" s="641"/>
      <c r="H64" s="641"/>
      <c r="I64" s="641"/>
    </row>
    <row r="65" spans="1:9" s="50" customFormat="1">
      <c r="A65" s="641" t="s">
        <v>134</v>
      </c>
      <c r="B65" s="641"/>
      <c r="C65" s="641"/>
      <c r="D65" s="641"/>
      <c r="E65" s="641"/>
      <c r="F65" s="641"/>
      <c r="G65" s="641"/>
      <c r="H65" s="641"/>
      <c r="I65" s="641"/>
    </row>
    <row r="66" spans="1:9" s="50" customFormat="1">
      <c r="A66" s="641" t="s">
        <v>305</v>
      </c>
      <c r="B66" s="641"/>
      <c r="C66" s="641"/>
      <c r="D66" s="641"/>
      <c r="E66" s="641"/>
      <c r="F66" s="641"/>
      <c r="G66" s="641"/>
      <c r="H66" s="641"/>
      <c r="I66" s="641"/>
    </row>
    <row r="67" spans="1:9" s="50" customFormat="1">
      <c r="A67" s="641" t="s">
        <v>214</v>
      </c>
      <c r="B67" s="641"/>
      <c r="C67" s="641"/>
      <c r="D67" s="641"/>
      <c r="E67" s="641"/>
      <c r="F67" s="641"/>
      <c r="G67" s="641"/>
      <c r="H67" s="641"/>
      <c r="I67" s="641"/>
    </row>
    <row r="68" spans="1:9" s="50" customFormat="1">
      <c r="A68" s="641" t="s">
        <v>14</v>
      </c>
      <c r="B68" s="641"/>
      <c r="C68" s="641"/>
      <c r="D68" s="641"/>
      <c r="E68" s="641"/>
      <c r="F68" s="641"/>
      <c r="G68" s="641"/>
      <c r="H68" s="641"/>
      <c r="I68" s="641"/>
    </row>
    <row r="69" spans="1:9">
      <c r="I69" s="7" t="s">
        <v>304</v>
      </c>
    </row>
    <row r="70" spans="1:9" s="51" customFormat="1" ht="38.25">
      <c r="A70" s="639" t="s">
        <v>134</v>
      </c>
      <c r="B70" s="652"/>
      <c r="C70" s="9" t="s">
        <v>54</v>
      </c>
      <c r="D70" s="9" t="s">
        <v>24</v>
      </c>
      <c r="E70" s="9" t="s">
        <v>55</v>
      </c>
      <c r="F70" s="9" t="s">
        <v>211</v>
      </c>
      <c r="G70" s="9" t="s">
        <v>212</v>
      </c>
      <c r="H70" s="9" t="s">
        <v>126</v>
      </c>
      <c r="I70" s="9" t="s">
        <v>57</v>
      </c>
    </row>
    <row r="71" spans="1:9">
      <c r="A71" s="77"/>
      <c r="B71" s="87" t="s">
        <v>168</v>
      </c>
      <c r="C71" s="54"/>
      <c r="D71" s="54"/>
      <c r="E71" s="54"/>
      <c r="F71" s="54"/>
      <c r="G71" s="54"/>
      <c r="H71" s="54"/>
      <c r="I71" s="85"/>
    </row>
    <row r="72" spans="1:9">
      <c r="A72" s="77"/>
      <c r="B72" s="87" t="s">
        <v>135</v>
      </c>
      <c r="C72" s="54"/>
      <c r="D72" s="54"/>
      <c r="E72" s="54"/>
      <c r="F72" s="54"/>
      <c r="G72" s="54"/>
      <c r="H72" s="54"/>
      <c r="I72" s="54"/>
    </row>
    <row r="73" spans="1:9">
      <c r="A73" s="77"/>
      <c r="B73" s="87" t="s">
        <v>136</v>
      </c>
      <c r="C73" s="54"/>
      <c r="D73" s="54"/>
      <c r="E73" s="54"/>
      <c r="F73" s="54"/>
      <c r="G73" s="54"/>
      <c r="H73" s="54"/>
      <c r="I73" s="54"/>
    </row>
    <row r="74" spans="1:9">
      <c r="A74" s="86"/>
      <c r="B74" s="88" t="s">
        <v>137</v>
      </c>
      <c r="C74" s="58">
        <v>3640277797.9399991</v>
      </c>
      <c r="D74" s="58">
        <v>1337127582.8499999</v>
      </c>
      <c r="E74" s="58">
        <v>4977405380.79</v>
      </c>
      <c r="F74" s="58">
        <v>4229380635.8700004</v>
      </c>
      <c r="G74" s="58">
        <v>4083339215.3000002</v>
      </c>
      <c r="H74" s="58">
        <v>748024744.91999984</v>
      </c>
      <c r="I74" s="61">
        <f>F74/E74</f>
        <v>0.84971592874332547</v>
      </c>
    </row>
    <row r="75" spans="1:9">
      <c r="A75" s="70"/>
      <c r="B75" s="9" t="s">
        <v>28</v>
      </c>
      <c r="C75" s="60">
        <f>SUM(C71:C74)</f>
        <v>3640277797.9399991</v>
      </c>
      <c r="D75" s="60">
        <f t="shared" ref="D75:H75" si="3">SUM(D71:D74)</f>
        <v>1337127582.8499999</v>
      </c>
      <c r="E75" s="60">
        <f t="shared" si="3"/>
        <v>4977405380.79</v>
      </c>
      <c r="F75" s="60">
        <f t="shared" si="3"/>
        <v>4229380635.8700004</v>
      </c>
      <c r="G75" s="60">
        <f t="shared" si="3"/>
        <v>4083339215.3000002</v>
      </c>
      <c r="H75" s="60">
        <f t="shared" si="3"/>
        <v>748024744.91999984</v>
      </c>
      <c r="I75" s="62">
        <f>F75/E75</f>
        <v>0.84971592874332547</v>
      </c>
    </row>
    <row r="77" spans="1:9">
      <c r="I77" s="64" t="s">
        <v>510</v>
      </c>
    </row>
    <row r="78" spans="1:9">
      <c r="A78" s="641" t="s">
        <v>29</v>
      </c>
      <c r="B78" s="641"/>
      <c r="C78" s="641"/>
      <c r="D78" s="641"/>
      <c r="E78" s="641"/>
      <c r="F78" s="641"/>
      <c r="G78" s="641"/>
      <c r="H78" s="641"/>
      <c r="I78" s="641"/>
    </row>
    <row r="79" spans="1:9">
      <c r="A79" s="641" t="s">
        <v>22</v>
      </c>
      <c r="B79" s="641"/>
      <c r="C79" s="641"/>
      <c r="D79" s="641"/>
      <c r="E79" s="641"/>
      <c r="F79" s="641"/>
      <c r="G79" s="641"/>
      <c r="H79" s="641"/>
      <c r="I79" s="641"/>
    </row>
    <row r="80" spans="1:9">
      <c r="A80" s="641" t="s">
        <v>138</v>
      </c>
      <c r="B80" s="641"/>
      <c r="C80" s="641"/>
      <c r="D80" s="641"/>
      <c r="E80" s="641"/>
      <c r="F80" s="641"/>
      <c r="G80" s="641"/>
      <c r="H80" s="641"/>
      <c r="I80" s="641"/>
    </row>
    <row r="81" spans="1:9">
      <c r="A81" s="641" t="s">
        <v>305</v>
      </c>
      <c r="B81" s="641"/>
      <c r="C81" s="641"/>
      <c r="D81" s="641"/>
      <c r="E81" s="641"/>
      <c r="F81" s="641"/>
      <c r="G81" s="641"/>
      <c r="H81" s="641"/>
      <c r="I81" s="641"/>
    </row>
    <row r="82" spans="1:9">
      <c r="A82" s="641" t="s">
        <v>214</v>
      </c>
      <c r="B82" s="641"/>
      <c r="C82" s="641"/>
      <c r="D82" s="641"/>
      <c r="E82" s="641"/>
      <c r="F82" s="641"/>
      <c r="G82" s="641"/>
      <c r="H82" s="641"/>
      <c r="I82" s="641"/>
    </row>
    <row r="83" spans="1:9">
      <c r="A83" s="641" t="s">
        <v>14</v>
      </c>
      <c r="B83" s="641"/>
      <c r="C83" s="641"/>
      <c r="D83" s="641"/>
      <c r="E83" s="641"/>
      <c r="F83" s="641"/>
      <c r="G83" s="641"/>
      <c r="H83" s="641"/>
      <c r="I83" s="641"/>
    </row>
    <row r="84" spans="1:9">
      <c r="I84" s="7" t="s">
        <v>304</v>
      </c>
    </row>
    <row r="85" spans="1:9" ht="38.25">
      <c r="A85" s="639" t="s">
        <v>12</v>
      </c>
      <c r="B85" s="640"/>
      <c r="C85" s="74" t="s">
        <v>54</v>
      </c>
      <c r="D85" s="74" t="s">
        <v>24</v>
      </c>
      <c r="E85" s="74" t="s">
        <v>55</v>
      </c>
      <c r="F85" s="74" t="s">
        <v>211</v>
      </c>
      <c r="G85" s="74" t="s">
        <v>212</v>
      </c>
      <c r="H85" s="74" t="s">
        <v>126</v>
      </c>
      <c r="I85" s="8" t="s">
        <v>57</v>
      </c>
    </row>
    <row r="86" spans="1:9">
      <c r="A86" s="77"/>
      <c r="B86" s="52"/>
      <c r="C86" s="75"/>
      <c r="D86" s="75"/>
      <c r="E86" s="75"/>
      <c r="F86" s="75"/>
      <c r="G86" s="75"/>
      <c r="H86" s="75"/>
      <c r="I86" s="55"/>
    </row>
    <row r="87" spans="1:9">
      <c r="A87" s="78" t="s">
        <v>139</v>
      </c>
      <c r="B87" s="52"/>
      <c r="C87" s="76"/>
      <c r="D87" s="76"/>
      <c r="E87" s="76"/>
      <c r="F87" s="76"/>
      <c r="G87" s="76"/>
      <c r="H87" s="76"/>
      <c r="I87" s="71"/>
    </row>
    <row r="88" spans="1:9">
      <c r="A88" s="77"/>
      <c r="B88" s="52" t="s">
        <v>140</v>
      </c>
      <c r="C88" s="76"/>
      <c r="D88" s="76"/>
      <c r="E88" s="76"/>
      <c r="F88" s="76"/>
      <c r="G88" s="76"/>
      <c r="H88" s="76"/>
      <c r="I88" s="53"/>
    </row>
    <row r="89" spans="1:9">
      <c r="A89" s="77"/>
      <c r="B89" s="52" t="s">
        <v>141</v>
      </c>
      <c r="C89" s="76"/>
      <c r="D89" s="76"/>
      <c r="E89" s="76"/>
      <c r="F89" s="76"/>
      <c r="G89" s="76"/>
      <c r="H89" s="76"/>
      <c r="I89" s="53"/>
    </row>
    <row r="90" spans="1:9">
      <c r="A90" s="77"/>
      <c r="B90" s="52" t="s">
        <v>143</v>
      </c>
      <c r="C90" s="76"/>
      <c r="D90" s="76"/>
      <c r="E90" s="76"/>
      <c r="F90" s="76"/>
      <c r="G90" s="76"/>
      <c r="H90" s="76"/>
      <c r="I90" s="53"/>
    </row>
    <row r="91" spans="1:9">
      <c r="A91" s="77"/>
      <c r="B91" s="52" t="s">
        <v>142</v>
      </c>
      <c r="C91" s="76"/>
      <c r="D91" s="76"/>
      <c r="E91" s="76"/>
      <c r="F91" s="76"/>
      <c r="G91" s="76"/>
      <c r="H91" s="76"/>
      <c r="I91" s="53"/>
    </row>
    <row r="92" spans="1:9">
      <c r="A92" s="77"/>
      <c r="B92" s="52" t="s">
        <v>144</v>
      </c>
      <c r="C92" s="76"/>
      <c r="D92" s="76"/>
      <c r="E92" s="76"/>
      <c r="F92" s="76"/>
      <c r="G92" s="76"/>
      <c r="H92" s="76"/>
      <c r="I92" s="53"/>
    </row>
    <row r="93" spans="1:9">
      <c r="A93" s="77"/>
      <c r="B93" s="52" t="s">
        <v>145</v>
      </c>
      <c r="C93" s="76"/>
      <c r="D93" s="76"/>
      <c r="E93" s="76"/>
      <c r="F93" s="76"/>
      <c r="G93" s="76"/>
      <c r="H93" s="76"/>
      <c r="I93" s="72"/>
    </row>
    <row r="94" spans="1:9">
      <c r="A94" s="77"/>
      <c r="B94" s="52" t="s">
        <v>146</v>
      </c>
      <c r="C94" s="76"/>
      <c r="D94" s="76"/>
      <c r="E94" s="76"/>
      <c r="F94" s="76"/>
      <c r="G94" s="76"/>
      <c r="H94" s="76"/>
      <c r="I94" s="53"/>
    </row>
    <row r="95" spans="1:9">
      <c r="A95" s="77"/>
      <c r="B95" s="52" t="s">
        <v>147</v>
      </c>
      <c r="C95" s="76"/>
      <c r="D95" s="76"/>
      <c r="E95" s="76"/>
      <c r="F95" s="76"/>
      <c r="G95" s="76"/>
      <c r="H95" s="76"/>
      <c r="I95" s="53"/>
    </row>
    <row r="96" spans="1:9">
      <c r="A96" s="77"/>
      <c r="B96" s="52"/>
      <c r="C96" s="76"/>
      <c r="D96" s="76"/>
      <c r="E96" s="76"/>
      <c r="F96" s="76"/>
      <c r="G96" s="76"/>
      <c r="H96" s="76"/>
      <c r="I96" s="72"/>
    </row>
    <row r="97" spans="1:9">
      <c r="A97" s="78" t="s">
        <v>148</v>
      </c>
      <c r="B97" s="52"/>
      <c r="C97" s="76"/>
      <c r="D97" s="76"/>
      <c r="E97" s="76"/>
      <c r="F97" s="76"/>
      <c r="G97" s="76"/>
      <c r="H97" s="76"/>
      <c r="I97" s="72"/>
    </row>
    <row r="98" spans="1:9">
      <c r="A98" s="77"/>
      <c r="B98" s="52" t="s">
        <v>149</v>
      </c>
      <c r="C98" s="76"/>
      <c r="D98" s="76"/>
      <c r="E98" s="76"/>
      <c r="F98" s="76"/>
      <c r="G98" s="76"/>
      <c r="H98" s="76"/>
      <c r="I98" s="72"/>
    </row>
    <row r="99" spans="1:9">
      <c r="A99" s="77"/>
      <c r="B99" s="52" t="s">
        <v>150</v>
      </c>
      <c r="C99" s="76"/>
      <c r="D99" s="76"/>
      <c r="E99" s="76"/>
      <c r="F99" s="76"/>
      <c r="G99" s="76"/>
      <c r="H99" s="76"/>
      <c r="I99" s="72"/>
    </row>
    <row r="100" spans="1:9">
      <c r="A100" s="77"/>
      <c r="B100" s="52" t="s">
        <v>151</v>
      </c>
      <c r="C100" s="57">
        <v>3640277797.9399991</v>
      </c>
      <c r="D100" s="58">
        <v>1337127582.8499999</v>
      </c>
      <c r="E100" s="58">
        <v>4977405380.79</v>
      </c>
      <c r="F100" s="58">
        <v>4229380635.8700004</v>
      </c>
      <c r="G100" s="58">
        <v>4083339215.3000002</v>
      </c>
      <c r="H100" s="58">
        <v>748024744.91999984</v>
      </c>
      <c r="I100" s="91">
        <f>F100/E100</f>
        <v>0.84971592874332547</v>
      </c>
    </row>
    <row r="101" spans="1:9">
      <c r="A101" s="77"/>
      <c r="B101" s="52" t="s">
        <v>152</v>
      </c>
      <c r="C101" s="76"/>
      <c r="D101" s="76"/>
      <c r="E101" s="76"/>
      <c r="F101" s="76"/>
      <c r="G101" s="76"/>
      <c r="H101" s="76"/>
      <c r="I101" s="72"/>
    </row>
    <row r="102" spans="1:9">
      <c r="A102" s="77"/>
      <c r="B102" s="52" t="s">
        <v>153</v>
      </c>
      <c r="C102" s="76"/>
      <c r="D102" s="76"/>
      <c r="E102" s="76"/>
      <c r="F102" s="76"/>
      <c r="G102" s="76"/>
      <c r="H102" s="76"/>
      <c r="I102" s="72"/>
    </row>
    <row r="103" spans="1:9">
      <c r="A103" s="77"/>
      <c r="B103" s="52" t="s">
        <v>154</v>
      </c>
      <c r="C103" s="76"/>
      <c r="D103" s="76"/>
      <c r="E103" s="76"/>
      <c r="F103" s="76"/>
      <c r="G103" s="76"/>
      <c r="H103" s="76"/>
      <c r="I103" s="72"/>
    </row>
    <row r="104" spans="1:9">
      <c r="A104" s="77"/>
      <c r="B104" s="52" t="s">
        <v>155</v>
      </c>
      <c r="C104" s="76"/>
      <c r="D104" s="76"/>
      <c r="E104" s="76"/>
      <c r="F104" s="76"/>
      <c r="G104" s="76"/>
      <c r="H104" s="76"/>
      <c r="I104" s="72"/>
    </row>
    <row r="105" spans="1:9">
      <c r="A105" s="77"/>
      <c r="B105" s="52"/>
      <c r="C105" s="76"/>
      <c r="D105" s="76"/>
      <c r="E105" s="76"/>
      <c r="F105" s="76"/>
      <c r="G105" s="76"/>
      <c r="H105" s="76"/>
      <c r="I105" s="72"/>
    </row>
    <row r="106" spans="1:9">
      <c r="A106" s="78" t="s">
        <v>156</v>
      </c>
      <c r="B106" s="52"/>
      <c r="C106" s="76"/>
      <c r="D106" s="76"/>
      <c r="E106" s="76"/>
      <c r="F106" s="76"/>
      <c r="G106" s="76"/>
      <c r="H106" s="76"/>
      <c r="I106" s="72"/>
    </row>
    <row r="107" spans="1:9">
      <c r="A107" s="77"/>
      <c r="B107" s="52" t="s">
        <v>157</v>
      </c>
      <c r="C107" s="76"/>
      <c r="D107" s="76"/>
      <c r="E107" s="76"/>
      <c r="F107" s="76"/>
      <c r="G107" s="76"/>
      <c r="H107" s="76"/>
      <c r="I107" s="72"/>
    </row>
    <row r="108" spans="1:9">
      <c r="A108" s="77"/>
      <c r="B108" s="52" t="s">
        <v>158</v>
      </c>
      <c r="C108" s="76"/>
      <c r="D108" s="76"/>
      <c r="E108" s="76"/>
      <c r="F108" s="76"/>
      <c r="G108" s="76"/>
      <c r="H108" s="76"/>
      <c r="I108" s="72"/>
    </row>
    <row r="109" spans="1:9">
      <c r="A109" s="77"/>
      <c r="B109" s="52" t="s">
        <v>195</v>
      </c>
      <c r="C109" s="76"/>
      <c r="D109" s="76"/>
      <c r="E109" s="76"/>
      <c r="F109" s="76"/>
      <c r="G109" s="76"/>
      <c r="H109" s="76"/>
      <c r="I109" s="72"/>
    </row>
    <row r="110" spans="1:9">
      <c r="A110" s="77"/>
      <c r="B110" s="52" t="s">
        <v>169</v>
      </c>
      <c r="C110" s="76"/>
      <c r="D110" s="76"/>
      <c r="E110" s="76"/>
      <c r="F110" s="76"/>
      <c r="G110" s="76"/>
      <c r="H110" s="76"/>
      <c r="I110" s="72"/>
    </row>
    <row r="111" spans="1:9">
      <c r="A111" s="77"/>
      <c r="B111" s="52" t="s">
        <v>159</v>
      </c>
      <c r="C111" s="76"/>
      <c r="D111" s="76"/>
      <c r="E111" s="76"/>
      <c r="F111" s="76"/>
      <c r="G111" s="76"/>
      <c r="H111" s="76"/>
      <c r="I111" s="72"/>
    </row>
    <row r="112" spans="1:9">
      <c r="A112" s="77"/>
      <c r="B112" s="52" t="s">
        <v>196</v>
      </c>
      <c r="C112" s="76"/>
      <c r="D112" s="76"/>
      <c r="E112" s="76"/>
      <c r="F112" s="76"/>
      <c r="G112" s="76"/>
      <c r="H112" s="76"/>
      <c r="I112" s="72"/>
    </row>
    <row r="113" spans="1:9">
      <c r="A113" s="77"/>
      <c r="B113" s="52" t="s">
        <v>160</v>
      </c>
      <c r="C113" s="76"/>
      <c r="D113" s="76"/>
      <c r="E113" s="76"/>
      <c r="F113" s="76"/>
      <c r="G113" s="76"/>
      <c r="H113" s="76"/>
      <c r="I113" s="72"/>
    </row>
    <row r="114" spans="1:9">
      <c r="A114" s="77"/>
      <c r="B114" s="52" t="s">
        <v>161</v>
      </c>
      <c r="C114" s="76"/>
      <c r="D114" s="76"/>
      <c r="E114" s="76"/>
      <c r="F114" s="76"/>
      <c r="G114" s="76"/>
      <c r="H114" s="76"/>
      <c r="I114" s="72"/>
    </row>
    <row r="115" spans="1:9">
      <c r="A115" s="77"/>
      <c r="B115" s="52" t="s">
        <v>162</v>
      </c>
      <c r="C115" s="76"/>
      <c r="D115" s="76"/>
      <c r="E115" s="76"/>
      <c r="F115" s="76"/>
      <c r="G115" s="76"/>
      <c r="H115" s="76"/>
      <c r="I115" s="72"/>
    </row>
    <row r="116" spans="1:9">
      <c r="A116" s="77"/>
      <c r="B116" s="52"/>
      <c r="C116" s="76"/>
      <c r="D116" s="76"/>
      <c r="E116" s="76"/>
      <c r="F116" s="76"/>
      <c r="G116" s="76"/>
      <c r="H116" s="76"/>
      <c r="I116" s="72"/>
    </row>
    <row r="117" spans="1:9">
      <c r="A117" s="78" t="s">
        <v>163</v>
      </c>
      <c r="B117" s="52"/>
      <c r="C117" s="76"/>
      <c r="D117" s="76"/>
      <c r="E117" s="76"/>
      <c r="F117" s="76"/>
      <c r="G117" s="76"/>
      <c r="H117" s="76"/>
      <c r="I117" s="72"/>
    </row>
    <row r="118" spans="1:9" ht="25.5">
      <c r="A118" s="77"/>
      <c r="B118" s="52" t="s">
        <v>164</v>
      </c>
      <c r="C118" s="76"/>
      <c r="D118" s="76"/>
      <c r="E118" s="76"/>
      <c r="F118" s="76"/>
      <c r="G118" s="76"/>
      <c r="H118" s="76"/>
      <c r="I118" s="72"/>
    </row>
    <row r="119" spans="1:9" ht="25.5">
      <c r="A119" s="77"/>
      <c r="B119" s="52" t="s">
        <v>165</v>
      </c>
      <c r="C119" s="76"/>
      <c r="D119" s="76"/>
      <c r="E119" s="76"/>
      <c r="F119" s="76"/>
      <c r="G119" s="76"/>
      <c r="H119" s="76"/>
      <c r="I119" s="72"/>
    </row>
    <row r="120" spans="1:9">
      <c r="A120" s="77"/>
      <c r="B120" s="52" t="s">
        <v>166</v>
      </c>
      <c r="C120" s="76"/>
      <c r="D120" s="76"/>
      <c r="E120" s="76"/>
      <c r="F120" s="76"/>
      <c r="G120" s="76"/>
      <c r="H120" s="76"/>
      <c r="I120" s="72"/>
    </row>
    <row r="121" spans="1:9">
      <c r="A121" s="77"/>
      <c r="B121" s="52" t="s">
        <v>167</v>
      </c>
      <c r="C121" s="76"/>
      <c r="D121" s="76"/>
      <c r="E121" s="76"/>
      <c r="F121" s="76"/>
      <c r="G121" s="76"/>
      <c r="H121" s="76"/>
      <c r="I121" s="72"/>
    </row>
    <row r="122" spans="1:9">
      <c r="A122" s="70"/>
      <c r="B122" s="73" t="s">
        <v>28</v>
      </c>
      <c r="C122" s="60">
        <f>SUM(C86:C121)</f>
        <v>3640277797.9399991</v>
      </c>
      <c r="D122" s="60">
        <f t="shared" ref="D122:H122" si="4">SUM(D86:D121)</f>
        <v>1337127582.8499999</v>
      </c>
      <c r="E122" s="60">
        <f t="shared" si="4"/>
        <v>4977405380.79</v>
      </c>
      <c r="F122" s="60">
        <f t="shared" si="4"/>
        <v>4229380635.8700004</v>
      </c>
      <c r="G122" s="60">
        <f t="shared" si="4"/>
        <v>4083339215.3000002</v>
      </c>
      <c r="H122" s="60">
        <f t="shared" si="4"/>
        <v>748024744.91999984</v>
      </c>
      <c r="I122" s="62">
        <f>F122/E122</f>
        <v>0.84971592874332547</v>
      </c>
    </row>
    <row r="124" spans="1:9">
      <c r="I124" s="64" t="s">
        <v>193</v>
      </c>
    </row>
    <row r="125" spans="1:9">
      <c r="G125" s="51"/>
    </row>
    <row r="126" spans="1:9">
      <c r="G126" s="51"/>
      <c r="I126" s="64" t="s">
        <v>510</v>
      </c>
    </row>
    <row r="127" spans="1:9">
      <c r="A127" s="641" t="s">
        <v>29</v>
      </c>
      <c r="B127" s="641"/>
      <c r="C127" s="641"/>
      <c r="D127" s="641"/>
      <c r="E127" s="641"/>
      <c r="F127" s="641"/>
      <c r="G127" s="641"/>
      <c r="H127" s="641"/>
      <c r="I127" s="641"/>
    </row>
    <row r="128" spans="1:9">
      <c r="A128" s="641" t="s">
        <v>171</v>
      </c>
      <c r="B128" s="641"/>
      <c r="C128" s="641"/>
      <c r="D128" s="641"/>
      <c r="E128" s="641"/>
      <c r="F128" s="641"/>
      <c r="G128" s="641"/>
      <c r="H128" s="641"/>
      <c r="I128" s="641"/>
    </row>
    <row r="129" spans="1:9">
      <c r="A129" s="641" t="s">
        <v>305</v>
      </c>
      <c r="B129" s="641"/>
      <c r="C129" s="641"/>
      <c r="D129" s="641"/>
      <c r="E129" s="641"/>
      <c r="F129" s="641"/>
      <c r="G129" s="641"/>
      <c r="H129" s="641"/>
      <c r="I129" s="641"/>
    </row>
    <row r="130" spans="1:9">
      <c r="A130" s="641" t="s">
        <v>214</v>
      </c>
      <c r="B130" s="641"/>
      <c r="C130" s="641"/>
      <c r="D130" s="641"/>
      <c r="E130" s="641"/>
      <c r="F130" s="641"/>
      <c r="G130" s="641"/>
      <c r="H130" s="641"/>
      <c r="I130" s="641"/>
    </row>
    <row r="131" spans="1:9">
      <c r="A131" s="641" t="s">
        <v>14</v>
      </c>
      <c r="B131" s="641"/>
      <c r="C131" s="641"/>
      <c r="D131" s="641"/>
      <c r="E131" s="641"/>
      <c r="F131" s="641"/>
      <c r="G131" s="641"/>
      <c r="H131" s="641"/>
      <c r="I131" s="641"/>
    </row>
    <row r="132" spans="1:9">
      <c r="I132" s="7" t="s">
        <v>304</v>
      </c>
    </row>
    <row r="133" spans="1:9" ht="38.25">
      <c r="A133" s="639" t="s">
        <v>12</v>
      </c>
      <c r="B133" s="640"/>
      <c r="C133" s="74" t="s">
        <v>54</v>
      </c>
      <c r="D133" s="74" t="s">
        <v>24</v>
      </c>
      <c r="E133" s="74" t="s">
        <v>55</v>
      </c>
      <c r="F133" s="74" t="s">
        <v>211</v>
      </c>
      <c r="G133" s="74" t="s">
        <v>212</v>
      </c>
      <c r="H133" s="74" t="s">
        <v>126</v>
      </c>
      <c r="I133" s="8" t="s">
        <v>57</v>
      </c>
    </row>
    <row r="134" spans="1:9">
      <c r="A134" s="648" t="s">
        <v>170</v>
      </c>
      <c r="B134" s="649"/>
      <c r="C134" s="75"/>
      <c r="D134" s="75"/>
      <c r="E134" s="75"/>
      <c r="F134" s="75"/>
      <c r="G134" s="75"/>
      <c r="H134" s="75"/>
      <c r="I134" s="79"/>
    </row>
    <row r="135" spans="1:9">
      <c r="A135" s="82" t="s">
        <v>518</v>
      </c>
      <c r="B135" s="52"/>
      <c r="C135" s="81"/>
      <c r="D135" s="81"/>
      <c r="E135" s="81"/>
      <c r="F135" s="81"/>
      <c r="G135" s="81"/>
      <c r="H135" s="81"/>
      <c r="I135" s="55"/>
    </row>
    <row r="136" spans="1:9">
      <c r="A136" s="83"/>
      <c r="B136" s="52" t="s">
        <v>172</v>
      </c>
      <c r="C136" s="81"/>
      <c r="D136" s="81"/>
      <c r="E136" s="81"/>
      <c r="F136" s="81"/>
      <c r="G136" s="81"/>
      <c r="H136" s="81"/>
      <c r="I136" s="55"/>
    </row>
    <row r="137" spans="1:9">
      <c r="A137" s="83"/>
      <c r="B137" s="52" t="s">
        <v>173</v>
      </c>
      <c r="C137" s="75"/>
      <c r="D137" s="75"/>
      <c r="E137" s="75"/>
      <c r="F137" s="75"/>
      <c r="G137" s="75"/>
      <c r="H137" s="75"/>
      <c r="I137" s="55"/>
    </row>
    <row r="138" spans="1:9">
      <c r="A138" s="81" t="s">
        <v>566</v>
      </c>
      <c r="B138" s="52" t="s">
        <v>174</v>
      </c>
      <c r="C138" s="92">
        <v>0</v>
      </c>
      <c r="D138" s="92">
        <v>180500</v>
      </c>
      <c r="E138" s="92">
        <v>180500</v>
      </c>
      <c r="F138" s="92">
        <v>180500</v>
      </c>
      <c r="G138" s="92">
        <v>180500</v>
      </c>
      <c r="H138" s="92">
        <v>0</v>
      </c>
      <c r="I138" s="95">
        <f>F138/E138</f>
        <v>1</v>
      </c>
    </row>
    <row r="139" spans="1:9">
      <c r="A139" s="82" t="s">
        <v>519</v>
      </c>
      <c r="B139" s="52"/>
      <c r="C139" s="93"/>
      <c r="D139" s="93"/>
      <c r="E139" s="93"/>
      <c r="F139" s="93"/>
      <c r="G139" s="93"/>
      <c r="H139" s="93"/>
      <c r="I139" s="55"/>
    </row>
    <row r="140" spans="1:9">
      <c r="A140" s="81" t="s">
        <v>567</v>
      </c>
      <c r="B140" s="52" t="s">
        <v>175</v>
      </c>
      <c r="C140" s="92">
        <v>320307253.44</v>
      </c>
      <c r="D140" s="92">
        <v>224648190.82000002</v>
      </c>
      <c r="E140" s="92">
        <v>544955444.25999999</v>
      </c>
      <c r="F140" s="92">
        <v>359179094.18000001</v>
      </c>
      <c r="G140" s="92">
        <v>354144731.49000001</v>
      </c>
      <c r="H140" s="92">
        <v>185776350.07999998</v>
      </c>
      <c r="I140" s="95">
        <f>F140/E140</f>
        <v>0.65909809318031976</v>
      </c>
    </row>
    <row r="141" spans="1:9">
      <c r="A141" s="81"/>
      <c r="B141" s="52" t="s">
        <v>176</v>
      </c>
      <c r="C141" s="92"/>
      <c r="D141" s="92"/>
      <c r="E141" s="92"/>
      <c r="F141" s="92"/>
      <c r="G141" s="92"/>
      <c r="H141" s="92"/>
      <c r="I141" s="55"/>
    </row>
    <row r="142" spans="1:9">
      <c r="A142" s="81" t="s">
        <v>568</v>
      </c>
      <c r="B142" s="52" t="s">
        <v>177</v>
      </c>
      <c r="C142" s="92">
        <v>2074432200.8499999</v>
      </c>
      <c r="D142" s="92">
        <v>987194131.72000027</v>
      </c>
      <c r="E142" s="92">
        <v>3061626332.5700002</v>
      </c>
      <c r="F142" s="92">
        <v>2515690534.46</v>
      </c>
      <c r="G142" s="92">
        <v>2376213601.8899999</v>
      </c>
      <c r="H142" s="92">
        <v>545935798.11000061</v>
      </c>
      <c r="I142" s="95">
        <f>F142/E142</f>
        <v>0.82168437986626242</v>
      </c>
    </row>
    <row r="143" spans="1:9">
      <c r="A143" s="81"/>
      <c r="B143" s="52" t="s">
        <v>178</v>
      </c>
      <c r="C143" s="92"/>
      <c r="D143" s="92"/>
      <c r="E143" s="92"/>
      <c r="F143" s="92"/>
      <c r="G143" s="92"/>
      <c r="H143" s="92"/>
      <c r="I143" s="80"/>
    </row>
    <row r="144" spans="1:9">
      <c r="A144" s="81" t="s">
        <v>569</v>
      </c>
      <c r="B144" s="52" t="s">
        <v>179</v>
      </c>
      <c r="C144" s="92">
        <v>95166888.469999999</v>
      </c>
      <c r="D144" s="92">
        <v>18514219.359999999</v>
      </c>
      <c r="E144" s="92">
        <v>113681107.83</v>
      </c>
      <c r="F144" s="92">
        <v>111666982.25</v>
      </c>
      <c r="G144" s="92">
        <v>111541012.19</v>
      </c>
      <c r="H144" s="92">
        <v>2014125.5799999982</v>
      </c>
      <c r="I144" s="95">
        <f>F144/E144</f>
        <v>0.98228267107484613</v>
      </c>
    </row>
    <row r="145" spans="1:9" ht="25.5">
      <c r="A145" s="81"/>
      <c r="B145" s="52" t="s">
        <v>180</v>
      </c>
      <c r="C145" s="92"/>
      <c r="D145" s="92"/>
      <c r="E145" s="92"/>
      <c r="F145" s="92"/>
      <c r="G145" s="92"/>
      <c r="H145" s="92"/>
      <c r="I145" s="80"/>
    </row>
    <row r="146" spans="1:9">
      <c r="A146" s="81"/>
      <c r="B146" s="52" t="s">
        <v>181</v>
      </c>
      <c r="C146" s="92"/>
      <c r="D146" s="92"/>
      <c r="E146" s="92"/>
      <c r="F146" s="92"/>
      <c r="G146" s="92"/>
      <c r="H146" s="92"/>
      <c r="I146" s="80"/>
    </row>
    <row r="147" spans="1:9">
      <c r="A147" s="81" t="s">
        <v>570</v>
      </c>
      <c r="B147" s="52" t="s">
        <v>182</v>
      </c>
      <c r="C147" s="92"/>
      <c r="D147" s="92"/>
      <c r="E147" s="92"/>
      <c r="F147" s="92"/>
      <c r="G147" s="92"/>
      <c r="H147" s="92"/>
      <c r="I147" s="80"/>
    </row>
    <row r="148" spans="1:9">
      <c r="A148" s="84" t="s">
        <v>511</v>
      </c>
      <c r="B148" s="52"/>
      <c r="C148" s="93"/>
      <c r="D148" s="93"/>
      <c r="E148" s="93"/>
      <c r="F148" s="93"/>
      <c r="G148" s="93"/>
      <c r="H148" s="93"/>
      <c r="I148" s="80"/>
    </row>
    <row r="149" spans="1:9" ht="25.5">
      <c r="A149" s="81" t="s">
        <v>571</v>
      </c>
      <c r="B149" s="52" t="s">
        <v>183</v>
      </c>
      <c r="C149" s="92">
        <v>1145015434.8099999</v>
      </c>
      <c r="D149" s="92">
        <v>106835130.28999998</v>
      </c>
      <c r="E149" s="92">
        <v>1251850565.0999999</v>
      </c>
      <c r="F149" s="92">
        <v>1237553893.79</v>
      </c>
      <c r="G149" s="92">
        <v>1236149738.54</v>
      </c>
      <c r="H149" s="92">
        <v>14296671.309999861</v>
      </c>
      <c r="I149" s="95">
        <f>F149/E149</f>
        <v>0.98857957035082866</v>
      </c>
    </row>
    <row r="150" spans="1:9">
      <c r="A150" s="81" t="s">
        <v>572</v>
      </c>
      <c r="B150" s="52" t="s">
        <v>184</v>
      </c>
      <c r="C150" s="92">
        <v>5356020.43</v>
      </c>
      <c r="D150" s="92">
        <v>-244589.41000000015</v>
      </c>
      <c r="E150" s="92">
        <v>5111431.0199999996</v>
      </c>
      <c r="F150" s="92">
        <v>5109631.18</v>
      </c>
      <c r="G150" s="92">
        <v>5109631.18</v>
      </c>
      <c r="H150" s="92">
        <v>1799.839999999851</v>
      </c>
      <c r="I150" s="95">
        <f>F150/E150</f>
        <v>0.99964787943083699</v>
      </c>
    </row>
    <row r="151" spans="1:9">
      <c r="A151" s="83"/>
      <c r="B151" s="52" t="s">
        <v>185</v>
      </c>
      <c r="C151" s="92"/>
      <c r="D151" s="92"/>
      <c r="E151" s="92"/>
      <c r="F151" s="92"/>
      <c r="G151" s="92"/>
      <c r="H151" s="92"/>
      <c r="I151" s="80"/>
    </row>
    <row r="152" spans="1:9">
      <c r="A152" s="82" t="s">
        <v>512</v>
      </c>
      <c r="B152" s="52"/>
      <c r="C152" s="93"/>
      <c r="D152" s="93"/>
      <c r="E152" s="93"/>
      <c r="F152" s="93"/>
      <c r="G152" s="93"/>
      <c r="H152" s="93"/>
      <c r="I152" s="80"/>
    </row>
    <row r="153" spans="1:9">
      <c r="A153" s="83"/>
      <c r="B153" s="52" t="s">
        <v>186</v>
      </c>
      <c r="C153" s="92"/>
      <c r="D153" s="92"/>
      <c r="E153" s="92"/>
      <c r="F153" s="92"/>
      <c r="G153" s="92"/>
      <c r="H153" s="92"/>
      <c r="I153" s="80"/>
    </row>
    <row r="154" spans="1:9">
      <c r="A154" s="83"/>
      <c r="B154" s="52" t="s">
        <v>187</v>
      </c>
      <c r="C154" s="92"/>
      <c r="D154" s="92"/>
      <c r="E154" s="92"/>
      <c r="F154" s="92"/>
      <c r="G154" s="92"/>
      <c r="H154" s="92"/>
      <c r="I154" s="80"/>
    </row>
    <row r="155" spans="1:9">
      <c r="A155" s="82" t="s">
        <v>513</v>
      </c>
      <c r="B155" s="52"/>
      <c r="C155" s="93"/>
      <c r="D155" s="93"/>
      <c r="E155" s="93"/>
      <c r="F155" s="93"/>
      <c r="G155" s="93"/>
      <c r="H155" s="93"/>
      <c r="I155" s="80"/>
    </row>
    <row r="156" spans="1:9">
      <c r="A156" s="81" t="s">
        <v>573</v>
      </c>
      <c r="B156" s="52" t="s">
        <v>8</v>
      </c>
      <c r="C156" s="92"/>
      <c r="D156" s="92"/>
      <c r="E156" s="92"/>
      <c r="F156" s="92"/>
      <c r="G156" s="92"/>
      <c r="H156" s="92"/>
      <c r="I156" s="80"/>
    </row>
    <row r="157" spans="1:9">
      <c r="A157" s="81" t="s">
        <v>574</v>
      </c>
      <c r="B157" s="52" t="s">
        <v>188</v>
      </c>
      <c r="C157" s="92"/>
      <c r="D157" s="92"/>
      <c r="E157" s="92"/>
      <c r="F157" s="92"/>
      <c r="G157" s="92"/>
      <c r="H157" s="92"/>
      <c r="I157" s="80"/>
    </row>
    <row r="158" spans="1:9">
      <c r="A158" s="81"/>
      <c r="B158" s="52" t="s">
        <v>189</v>
      </c>
      <c r="C158" s="92"/>
      <c r="D158" s="92"/>
      <c r="E158" s="92"/>
      <c r="F158" s="92"/>
      <c r="G158" s="92"/>
      <c r="H158" s="92"/>
      <c r="I158" s="80"/>
    </row>
    <row r="159" spans="1:9">
      <c r="A159" s="81"/>
      <c r="B159" s="52" t="s">
        <v>190</v>
      </c>
      <c r="C159" s="92"/>
      <c r="D159" s="92"/>
      <c r="E159" s="92"/>
      <c r="F159" s="92"/>
      <c r="G159" s="92"/>
      <c r="H159" s="92"/>
      <c r="I159" s="80"/>
    </row>
    <row r="160" spans="1:9">
      <c r="A160" s="82" t="s">
        <v>514</v>
      </c>
      <c r="B160" s="52"/>
      <c r="C160" s="93"/>
      <c r="D160" s="93"/>
      <c r="E160" s="93"/>
      <c r="F160" s="93"/>
      <c r="G160" s="93"/>
      <c r="H160" s="93"/>
      <c r="I160" s="80"/>
    </row>
    <row r="161" spans="1:9">
      <c r="A161" s="81" t="s">
        <v>575</v>
      </c>
      <c r="B161" s="52" t="s">
        <v>191</v>
      </c>
      <c r="C161" s="92"/>
      <c r="D161" s="92"/>
      <c r="E161" s="92"/>
      <c r="F161" s="92"/>
      <c r="G161" s="92"/>
      <c r="H161" s="92"/>
      <c r="I161" s="80"/>
    </row>
    <row r="162" spans="1:9">
      <c r="A162" s="82" t="s">
        <v>515</v>
      </c>
      <c r="B162" s="52"/>
      <c r="C162" s="93"/>
      <c r="D162" s="93"/>
      <c r="E162" s="93"/>
      <c r="F162" s="93"/>
      <c r="G162" s="93"/>
      <c r="H162" s="93"/>
      <c r="I162" s="80"/>
    </row>
    <row r="163" spans="1:9">
      <c r="A163" s="82" t="s">
        <v>516</v>
      </c>
      <c r="B163" s="52"/>
      <c r="C163" s="93"/>
      <c r="D163" s="93"/>
      <c r="E163" s="93"/>
      <c r="F163" s="93"/>
      <c r="G163" s="93"/>
      <c r="H163" s="93"/>
      <c r="I163" s="80"/>
    </row>
    <row r="164" spans="1:9">
      <c r="A164" s="82" t="s">
        <v>517</v>
      </c>
      <c r="B164" s="52"/>
      <c r="C164" s="93"/>
      <c r="D164" s="93"/>
      <c r="E164" s="93"/>
      <c r="F164" s="93"/>
      <c r="G164" s="93"/>
      <c r="H164" s="93"/>
      <c r="I164" s="80"/>
    </row>
    <row r="165" spans="1:9">
      <c r="A165" s="70"/>
      <c r="B165" s="73" t="s">
        <v>28</v>
      </c>
      <c r="C165" s="94">
        <f>SUM(C135:C164)</f>
        <v>3640277797.9999995</v>
      </c>
      <c r="D165" s="94">
        <f t="shared" ref="D165:H165" si="5">SUM(D135:D164)</f>
        <v>1337127582.78</v>
      </c>
      <c r="E165" s="94">
        <f t="shared" si="5"/>
        <v>4977405380.7800007</v>
      </c>
      <c r="F165" s="94">
        <f t="shared" si="5"/>
        <v>4229380635.8599997</v>
      </c>
      <c r="G165" s="94">
        <f t="shared" si="5"/>
        <v>4083339215.29</v>
      </c>
      <c r="H165" s="94">
        <f t="shared" si="5"/>
        <v>748024744.92000043</v>
      </c>
      <c r="I165" s="96">
        <f>F165/E165</f>
        <v>0.84971592874302326</v>
      </c>
    </row>
    <row r="167" spans="1:9">
      <c r="I167" s="64" t="s">
        <v>192</v>
      </c>
    </row>
  </sheetData>
  <mergeCells count="28">
    <mergeCell ref="A131:I131"/>
    <mergeCell ref="A66:I66"/>
    <mergeCell ref="A67:I67"/>
    <mergeCell ref="A68:I68"/>
    <mergeCell ref="A78:I78"/>
    <mergeCell ref="A79:I79"/>
    <mergeCell ref="A85:B85"/>
    <mergeCell ref="A80:I80"/>
    <mergeCell ref="A81:I81"/>
    <mergeCell ref="A82:I82"/>
    <mergeCell ref="A83:I83"/>
    <mergeCell ref="A70:B70"/>
    <mergeCell ref="A2:I2"/>
    <mergeCell ref="A3:I3"/>
    <mergeCell ref="A4:I4"/>
    <mergeCell ref="A5:I5"/>
    <mergeCell ref="A134:B134"/>
    <mergeCell ref="A133:B133"/>
    <mergeCell ref="A127:I127"/>
    <mergeCell ref="A128:I128"/>
    <mergeCell ref="A129:I129"/>
    <mergeCell ref="A6:I6"/>
    <mergeCell ref="A7:I7"/>
    <mergeCell ref="A63:I63"/>
    <mergeCell ref="A64:I64"/>
    <mergeCell ref="A65:I65"/>
    <mergeCell ref="A9:B9"/>
    <mergeCell ref="A130:I130"/>
  </mergeCells>
  <printOptions horizontalCentered="1"/>
  <pageMargins left="0.27559055118110237" right="0.27559055118110237" top="0.27559055118110237" bottom="0.35433070866141736" header="0.39370078740157483" footer="0.23622047244094491"/>
  <pageSetup scale="25" orientation="landscape" r:id="rId1"/>
  <drawing r:id="rId2"/>
</worksheet>
</file>

<file path=xl/worksheets/sheet16.xml><?xml version="1.0" encoding="utf-8"?>
<worksheet xmlns="http://schemas.openxmlformats.org/spreadsheetml/2006/main" xmlns:r="http://schemas.openxmlformats.org/officeDocument/2006/relationships">
  <sheetPr>
    <tabColor rgb="FF00B0F0"/>
    <pageSetUpPr fitToPage="1"/>
  </sheetPr>
  <dimension ref="A1:E41"/>
  <sheetViews>
    <sheetView workbookViewId="0">
      <selection activeCell="D8" sqref="D8"/>
    </sheetView>
  </sheetViews>
  <sheetFormatPr baseColWidth="10" defaultColWidth="11.42578125" defaultRowHeight="12.75"/>
  <cols>
    <col min="1" max="1" width="3.7109375" style="49" customWidth="1"/>
    <col min="2" max="2" width="68.42578125" style="49" bestFit="1" customWidth="1"/>
    <col min="3" max="3" width="14.140625" style="49" bestFit="1" customWidth="1"/>
    <col min="4" max="4" width="16.28515625" style="49" customWidth="1"/>
    <col min="5" max="5" width="13.42578125" style="49" bestFit="1" customWidth="1"/>
    <col min="6" max="16384" width="11.42578125" style="49"/>
  </cols>
  <sheetData>
    <row r="1" spans="1:4">
      <c r="D1" s="64" t="s">
        <v>605</v>
      </c>
    </row>
    <row r="2" spans="1:4">
      <c r="A2" s="641" t="s">
        <v>29</v>
      </c>
      <c r="B2" s="641"/>
      <c r="C2" s="641"/>
      <c r="D2" s="641"/>
    </row>
    <row r="3" spans="1:4" s="50" customFormat="1">
      <c r="A3" s="641" t="s">
        <v>93</v>
      </c>
      <c r="B3" s="641"/>
      <c r="C3" s="641"/>
      <c r="D3" s="641"/>
    </row>
    <row r="4" spans="1:4" s="50" customFormat="1">
      <c r="A4" s="641" t="s">
        <v>603</v>
      </c>
      <c r="B4" s="641"/>
      <c r="C4" s="641"/>
      <c r="D4" s="641"/>
    </row>
    <row r="5" spans="1:4" s="50" customFormat="1">
      <c r="A5" s="641" t="s">
        <v>213</v>
      </c>
      <c r="B5" s="641"/>
      <c r="C5" s="641"/>
      <c r="D5" s="641"/>
    </row>
    <row r="6" spans="1:4" s="50" customFormat="1">
      <c r="A6" s="641" t="s">
        <v>14</v>
      </c>
      <c r="B6" s="641"/>
      <c r="C6" s="641"/>
      <c r="D6" s="641"/>
    </row>
    <row r="7" spans="1:4" s="50" customFormat="1">
      <c r="A7" s="34"/>
      <c r="B7" s="34"/>
      <c r="C7" s="34"/>
      <c r="D7" s="7" t="s">
        <v>304</v>
      </c>
    </row>
    <row r="8" spans="1:4" s="125" customFormat="1">
      <c r="A8" s="642" t="s">
        <v>94</v>
      </c>
      <c r="B8" s="643"/>
      <c r="C8" s="263"/>
      <c r="D8" s="274">
        <v>4229380636</v>
      </c>
    </row>
    <row r="9" spans="1:4" s="125" customFormat="1">
      <c r="A9" s="69"/>
      <c r="B9" s="69"/>
      <c r="C9" s="264"/>
      <c r="D9" s="265"/>
    </row>
    <row r="10" spans="1:4" s="125" customFormat="1">
      <c r="A10" s="69" t="s">
        <v>91</v>
      </c>
      <c r="B10" s="69"/>
      <c r="C10" s="264"/>
      <c r="D10" s="264"/>
    </row>
    <row r="11" spans="1:4">
      <c r="A11" s="127" t="s">
        <v>95</v>
      </c>
      <c r="B11" s="128"/>
      <c r="C11" s="266"/>
      <c r="D11" s="274">
        <f>SUM(C12:C30)</f>
        <v>841863127</v>
      </c>
    </row>
    <row r="12" spans="1:4">
      <c r="A12" s="131"/>
      <c r="B12" s="132" t="s">
        <v>98</v>
      </c>
      <c r="C12" s="267"/>
      <c r="D12" s="268"/>
    </row>
    <row r="13" spans="1:4">
      <c r="A13" s="135"/>
      <c r="B13" s="136" t="s">
        <v>99</v>
      </c>
      <c r="C13" s="93"/>
      <c r="D13" s="269"/>
    </row>
    <row r="14" spans="1:4">
      <c r="A14" s="139"/>
      <c r="B14" s="136" t="s">
        <v>100</v>
      </c>
      <c r="C14" s="93"/>
      <c r="D14" s="269"/>
    </row>
    <row r="15" spans="1:4">
      <c r="A15" s="139"/>
      <c r="B15" s="136" t="s">
        <v>101</v>
      </c>
      <c r="C15" s="93"/>
      <c r="D15" s="269"/>
    </row>
    <row r="16" spans="1:4">
      <c r="A16" s="139"/>
      <c r="B16" s="136" t="s">
        <v>102</v>
      </c>
      <c r="C16" s="93"/>
      <c r="D16" s="269"/>
    </row>
    <row r="17" spans="1:4">
      <c r="A17" s="139"/>
      <c r="B17" s="136" t="s">
        <v>103</v>
      </c>
      <c r="C17" s="93"/>
      <c r="D17" s="269"/>
    </row>
    <row r="18" spans="1:4">
      <c r="A18" s="139"/>
      <c r="B18" s="136" t="s">
        <v>104</v>
      </c>
      <c r="C18" s="93"/>
      <c r="D18" s="269"/>
    </row>
    <row r="19" spans="1:4">
      <c r="A19" s="139"/>
      <c r="B19" s="136" t="s">
        <v>105</v>
      </c>
      <c r="C19" s="270">
        <v>68235734</v>
      </c>
      <c r="D19" s="270"/>
    </row>
    <row r="20" spans="1:4">
      <c r="A20" s="139"/>
      <c r="B20" s="136" t="s">
        <v>106</v>
      </c>
      <c r="C20" s="270"/>
      <c r="D20" s="270"/>
    </row>
    <row r="21" spans="1:4">
      <c r="A21" s="139"/>
      <c r="B21" s="136" t="s">
        <v>107</v>
      </c>
      <c r="C21" s="270">
        <v>117415723</v>
      </c>
      <c r="D21" s="270"/>
    </row>
    <row r="22" spans="1:4">
      <c r="A22" s="139"/>
      <c r="B22" s="136" t="s">
        <v>108</v>
      </c>
      <c r="C22" s="270"/>
      <c r="D22" s="270"/>
    </row>
    <row r="23" spans="1:4">
      <c r="A23" s="139"/>
      <c r="B23" s="136" t="s">
        <v>109</v>
      </c>
      <c r="C23" s="270"/>
      <c r="D23" s="270"/>
    </row>
    <row r="24" spans="1:4">
      <c r="A24" s="139"/>
      <c r="B24" s="136" t="s">
        <v>110</v>
      </c>
      <c r="C24" s="270"/>
      <c r="D24" s="270"/>
    </row>
    <row r="25" spans="1:4">
      <c r="A25" s="139"/>
      <c r="B25" s="136" t="s">
        <v>111</v>
      </c>
      <c r="C25" s="270"/>
      <c r="D25" s="270"/>
    </row>
    <row r="26" spans="1:4">
      <c r="A26" s="139"/>
      <c r="B26" s="136" t="s">
        <v>112</v>
      </c>
      <c r="C26" s="270"/>
      <c r="D26" s="270"/>
    </row>
    <row r="27" spans="1:4">
      <c r="A27" s="139"/>
      <c r="B27" s="136" t="s">
        <v>113</v>
      </c>
      <c r="C27" s="270"/>
      <c r="D27" s="270"/>
    </row>
    <row r="28" spans="1:4">
      <c r="A28" s="254" t="s">
        <v>114</v>
      </c>
      <c r="B28" s="136"/>
      <c r="C28" s="270">
        <v>656211670</v>
      </c>
      <c r="D28" s="270"/>
    </row>
    <row r="29" spans="1:4">
      <c r="A29" s="139"/>
      <c r="B29" s="136"/>
      <c r="C29" s="93"/>
      <c r="D29" s="269"/>
    </row>
    <row r="30" spans="1:4">
      <c r="A30" s="255" t="s">
        <v>80</v>
      </c>
      <c r="B30" s="256"/>
      <c r="C30" s="271"/>
      <c r="D30" s="272"/>
    </row>
    <row r="31" spans="1:4">
      <c r="A31" s="127" t="s">
        <v>96</v>
      </c>
      <c r="B31" s="128"/>
      <c r="C31" s="273"/>
      <c r="D31" s="274">
        <f>SUM(C32:C39)</f>
        <v>-11983013</v>
      </c>
    </row>
    <row r="32" spans="1:4">
      <c r="A32" s="257"/>
      <c r="B32" s="258" t="s">
        <v>115</v>
      </c>
      <c r="C32" s="275"/>
      <c r="D32" s="276"/>
    </row>
    <row r="33" spans="1:5">
      <c r="A33" s="139"/>
      <c r="B33" s="259" t="s">
        <v>9</v>
      </c>
      <c r="C33" s="277"/>
      <c r="D33" s="278"/>
    </row>
    <row r="34" spans="1:5">
      <c r="A34" s="139"/>
      <c r="B34" s="259" t="s">
        <v>116</v>
      </c>
      <c r="C34" s="277"/>
      <c r="D34" s="278"/>
    </row>
    <row r="35" spans="1:5">
      <c r="A35" s="139"/>
      <c r="B35" s="259" t="s">
        <v>117</v>
      </c>
      <c r="C35" s="277"/>
      <c r="D35" s="278"/>
    </row>
    <row r="36" spans="1:5">
      <c r="A36" s="139"/>
      <c r="B36" s="259" t="s">
        <v>118</v>
      </c>
      <c r="C36" s="277"/>
      <c r="D36" s="278"/>
    </row>
    <row r="37" spans="1:5">
      <c r="A37" s="139"/>
      <c r="B37" s="259" t="s">
        <v>604</v>
      </c>
      <c r="C37" s="279">
        <v>-11983013</v>
      </c>
      <c r="D37" s="279"/>
    </row>
    <row r="38" spans="1:5">
      <c r="A38" s="254" t="s">
        <v>119</v>
      </c>
      <c r="B38" s="259"/>
      <c r="C38" s="277"/>
      <c r="D38" s="278"/>
    </row>
    <row r="39" spans="1:5">
      <c r="A39" s="260"/>
      <c r="B39" s="261"/>
      <c r="C39" s="280"/>
      <c r="D39" s="280"/>
    </row>
    <row r="40" spans="1:5">
      <c r="A40" s="127" t="s">
        <v>606</v>
      </c>
      <c r="B40" s="128"/>
      <c r="C40" s="273"/>
      <c r="D40" s="274">
        <f>D8-D11+D31</f>
        <v>3375534496</v>
      </c>
    </row>
    <row r="41" spans="1:5">
      <c r="E41" s="262"/>
    </row>
  </sheetData>
  <mergeCells count="6">
    <mergeCell ref="A8:B8"/>
    <mergeCell ref="A2:D2"/>
    <mergeCell ref="A3:D3"/>
    <mergeCell ref="A4:D4"/>
    <mergeCell ref="A5:D5"/>
    <mergeCell ref="A6:D6"/>
  </mergeCells>
  <printOptions horizontalCentered="1"/>
  <pageMargins left="0.39370078740157483" right="0.39370078740157483" top="0.52" bottom="0.74803149606299213" header="0.31496062992125984" footer="0.31496062992125984"/>
  <pageSetup orientation="landscape" r:id="rId1"/>
  <drawing r:id="rId2"/>
</worksheet>
</file>

<file path=xl/worksheets/sheet17.xml><?xml version="1.0" encoding="utf-8"?>
<worksheet xmlns="http://schemas.openxmlformats.org/spreadsheetml/2006/main" xmlns:r="http://schemas.openxmlformats.org/officeDocument/2006/relationships">
  <sheetPr codeName="Hoja17">
    <tabColor rgb="FF00B0F0"/>
  </sheetPr>
  <dimension ref="A1:J35"/>
  <sheetViews>
    <sheetView topLeftCell="A22" workbookViewId="0">
      <selection activeCell="H8" sqref="H8"/>
    </sheetView>
  </sheetViews>
  <sheetFormatPr baseColWidth="10" defaultColWidth="11.42578125" defaultRowHeight="12.75"/>
  <cols>
    <col min="1" max="1" width="4.28515625" style="3" customWidth="1"/>
    <col min="2" max="2" width="41.5703125" style="3" customWidth="1"/>
    <col min="3" max="5" width="16.7109375" style="3" customWidth="1"/>
    <col min="6" max="16384" width="11.42578125" style="3"/>
  </cols>
  <sheetData>
    <row r="1" spans="1:5">
      <c r="E1" s="66" t="s">
        <v>216</v>
      </c>
    </row>
    <row r="2" spans="1:5">
      <c r="A2" s="653" t="s">
        <v>29</v>
      </c>
      <c r="B2" s="653"/>
      <c r="C2" s="653"/>
      <c r="D2" s="653"/>
      <c r="E2" s="653"/>
    </row>
    <row r="3" spans="1:5">
      <c r="A3" s="654" t="s">
        <v>34</v>
      </c>
      <c r="B3" s="654"/>
      <c r="C3" s="654"/>
      <c r="D3" s="654"/>
      <c r="E3" s="654"/>
    </row>
    <row r="4" spans="1:5">
      <c r="A4" s="641" t="s">
        <v>305</v>
      </c>
      <c r="B4" s="641"/>
      <c r="C4" s="641"/>
      <c r="D4" s="641"/>
      <c r="E4" s="641"/>
    </row>
    <row r="5" spans="1:5">
      <c r="A5" s="641" t="s">
        <v>224</v>
      </c>
      <c r="B5" s="641"/>
      <c r="C5" s="641"/>
      <c r="D5" s="641"/>
      <c r="E5" s="641"/>
    </row>
    <row r="6" spans="1:5">
      <c r="A6" s="654" t="s">
        <v>120</v>
      </c>
      <c r="B6" s="654"/>
      <c r="C6" s="654"/>
      <c r="D6" s="654"/>
      <c r="E6" s="654"/>
    </row>
    <row r="7" spans="1:5">
      <c r="E7" s="7" t="s">
        <v>304</v>
      </c>
    </row>
    <row r="8" spans="1:5" s="98" customFormat="1" ht="25.5">
      <c r="A8" s="658" t="s">
        <v>58</v>
      </c>
      <c r="B8" s="659"/>
      <c r="C8" s="159" t="s">
        <v>59</v>
      </c>
      <c r="D8" s="160" t="s">
        <v>60</v>
      </c>
      <c r="E8" s="160" t="s">
        <v>34</v>
      </c>
    </row>
    <row r="9" spans="1:5" s="98" customFormat="1">
      <c r="A9" s="660"/>
      <c r="B9" s="661"/>
      <c r="C9" s="161" t="s">
        <v>61</v>
      </c>
      <c r="D9" s="161" t="s">
        <v>62</v>
      </c>
      <c r="E9" s="161" t="s">
        <v>63</v>
      </c>
    </row>
    <row r="10" spans="1:5" s="98" customFormat="1">
      <c r="A10" s="662" t="s">
        <v>64</v>
      </c>
      <c r="B10" s="663"/>
      <c r="C10" s="663"/>
      <c r="D10" s="663"/>
      <c r="E10" s="664"/>
    </row>
    <row r="11" spans="1:5" s="98" customFormat="1">
      <c r="A11" s="162">
        <v>1</v>
      </c>
      <c r="B11" s="163"/>
      <c r="C11" s="164"/>
      <c r="D11" s="165"/>
      <c r="E11" s="165"/>
    </row>
    <row r="12" spans="1:5" s="98" customFormat="1">
      <c r="A12" s="166">
        <v>2</v>
      </c>
      <c r="B12" s="153"/>
      <c r="C12" s="154"/>
      <c r="D12" s="155"/>
      <c r="E12" s="155"/>
    </row>
    <row r="13" spans="1:5" s="98" customFormat="1">
      <c r="A13" s="166">
        <v>3</v>
      </c>
      <c r="B13" s="153"/>
      <c r="C13" s="154"/>
      <c r="D13" s="155"/>
      <c r="E13" s="155"/>
    </row>
    <row r="14" spans="1:5" s="98" customFormat="1">
      <c r="A14" s="166">
        <v>4</v>
      </c>
      <c r="B14" s="153"/>
      <c r="C14" s="154"/>
      <c r="D14" s="155"/>
      <c r="E14" s="155"/>
    </row>
    <row r="15" spans="1:5" s="98" customFormat="1">
      <c r="A15" s="166">
        <v>5</v>
      </c>
      <c r="B15" s="153"/>
      <c r="C15" s="154"/>
      <c r="D15" s="155"/>
      <c r="E15" s="155"/>
    </row>
    <row r="16" spans="1:5" s="98" customFormat="1">
      <c r="A16" s="166">
        <v>6</v>
      </c>
      <c r="B16" s="153"/>
      <c r="C16" s="154"/>
      <c r="D16" s="155"/>
      <c r="E16" s="155"/>
    </row>
    <row r="17" spans="1:5" s="98" customFormat="1">
      <c r="A17" s="166">
        <v>7</v>
      </c>
      <c r="B17" s="153"/>
      <c r="C17" s="154"/>
      <c r="D17" s="155"/>
      <c r="E17" s="155"/>
    </row>
    <row r="18" spans="1:5" s="98" customFormat="1">
      <c r="A18" s="166">
        <v>8</v>
      </c>
      <c r="B18" s="153"/>
      <c r="C18" s="154"/>
      <c r="D18" s="155"/>
      <c r="E18" s="155"/>
    </row>
    <row r="19" spans="1:5" s="98" customFormat="1">
      <c r="A19" s="166">
        <v>9</v>
      </c>
      <c r="B19" s="153"/>
      <c r="C19" s="154"/>
      <c r="D19" s="155"/>
      <c r="E19" s="155"/>
    </row>
    <row r="20" spans="1:5" s="98" customFormat="1">
      <c r="A20" s="166">
        <v>10</v>
      </c>
      <c r="B20" s="153"/>
      <c r="C20" s="154"/>
      <c r="D20" s="155"/>
      <c r="E20" s="155"/>
    </row>
    <row r="21" spans="1:5" s="98" customFormat="1">
      <c r="A21" s="167"/>
      <c r="B21" s="168" t="s">
        <v>65</v>
      </c>
      <c r="C21" s="169"/>
      <c r="D21" s="170"/>
      <c r="E21" s="170"/>
    </row>
    <row r="22" spans="1:5" s="98" customFormat="1">
      <c r="A22" s="655" t="s">
        <v>66</v>
      </c>
      <c r="B22" s="656"/>
      <c r="C22" s="656"/>
      <c r="D22" s="656"/>
      <c r="E22" s="657"/>
    </row>
    <row r="23" spans="1:5" s="98" customFormat="1">
      <c r="A23" s="162">
        <v>1</v>
      </c>
      <c r="B23" s="163"/>
      <c r="C23" s="164"/>
      <c r="D23" s="165"/>
      <c r="E23" s="165"/>
    </row>
    <row r="24" spans="1:5" s="98" customFormat="1">
      <c r="A24" s="166">
        <v>2</v>
      </c>
      <c r="B24" s="153"/>
      <c r="C24" s="154"/>
      <c r="D24" s="155"/>
      <c r="E24" s="155"/>
    </row>
    <row r="25" spans="1:5" s="98" customFormat="1">
      <c r="A25" s="166">
        <v>3</v>
      </c>
      <c r="B25" s="153"/>
      <c r="C25" s="154"/>
      <c r="D25" s="155"/>
      <c r="E25" s="155"/>
    </row>
    <row r="26" spans="1:5" s="98" customFormat="1">
      <c r="A26" s="166">
        <v>4</v>
      </c>
      <c r="B26" s="153"/>
      <c r="C26" s="154"/>
      <c r="D26" s="155"/>
      <c r="E26" s="155"/>
    </row>
    <row r="27" spans="1:5" s="98" customFormat="1">
      <c r="A27" s="166">
        <v>5</v>
      </c>
      <c r="B27" s="153"/>
      <c r="C27" s="154"/>
      <c r="D27" s="155"/>
      <c r="E27" s="155"/>
    </row>
    <row r="28" spans="1:5" s="98" customFormat="1">
      <c r="A28" s="166">
        <v>6</v>
      </c>
      <c r="B28" s="153"/>
      <c r="C28" s="154"/>
      <c r="D28" s="155"/>
      <c r="E28" s="155"/>
    </row>
    <row r="29" spans="1:5" s="98" customFormat="1">
      <c r="A29" s="166">
        <v>7</v>
      </c>
      <c r="B29" s="153"/>
      <c r="C29" s="154"/>
      <c r="D29" s="155"/>
      <c r="E29" s="155"/>
    </row>
    <row r="30" spans="1:5" s="98" customFormat="1">
      <c r="A30" s="166">
        <v>8</v>
      </c>
      <c r="B30" s="153"/>
      <c r="C30" s="154"/>
      <c r="D30" s="155"/>
      <c r="E30" s="155"/>
    </row>
    <row r="31" spans="1:5" s="98" customFormat="1">
      <c r="A31" s="166">
        <v>9</v>
      </c>
      <c r="B31" s="153"/>
      <c r="C31" s="154"/>
      <c r="D31" s="155"/>
      <c r="E31" s="155"/>
    </row>
    <row r="32" spans="1:5" s="98" customFormat="1">
      <c r="A32" s="166">
        <v>10</v>
      </c>
      <c r="B32" s="153"/>
      <c r="C32" s="154"/>
      <c r="D32" s="155"/>
      <c r="E32" s="155"/>
    </row>
    <row r="33" spans="1:10" s="157" customFormat="1">
      <c r="A33" s="167"/>
      <c r="B33" s="171" t="s">
        <v>67</v>
      </c>
      <c r="C33" s="172"/>
      <c r="D33" s="173"/>
      <c r="E33" s="173"/>
    </row>
    <row r="34" spans="1:10">
      <c r="A34" s="174"/>
      <c r="B34" s="177" t="s">
        <v>68</v>
      </c>
      <c r="C34" s="175"/>
      <c r="D34" s="176"/>
      <c r="E34" s="176"/>
    </row>
    <row r="35" spans="1:10">
      <c r="J35" s="158"/>
    </row>
  </sheetData>
  <mergeCells count="8">
    <mergeCell ref="A2:E2"/>
    <mergeCell ref="A4:E4"/>
    <mergeCell ref="A5:E5"/>
    <mergeCell ref="A6:E6"/>
    <mergeCell ref="A22:E22"/>
    <mergeCell ref="A3:E3"/>
    <mergeCell ref="A8:B9"/>
    <mergeCell ref="A10:E10"/>
  </mergeCells>
  <printOptions horizontalCentered="1"/>
  <pageMargins left="0.39370078740157483" right="0.39370078740157483" top="0.74803149606299213" bottom="0.74803149606299213" header="0.31496062992125984" footer="0.31496062992125984"/>
  <pageSetup orientation="landscape" r:id="rId1"/>
  <drawing r:id="rId2"/>
</worksheet>
</file>

<file path=xl/worksheets/sheet18.xml><?xml version="1.0" encoding="utf-8"?>
<worksheet xmlns="http://schemas.openxmlformats.org/spreadsheetml/2006/main" xmlns:r="http://schemas.openxmlformats.org/officeDocument/2006/relationships">
  <sheetPr codeName="Hoja18">
    <tabColor rgb="FF00B0F0"/>
  </sheetPr>
  <dimension ref="A1:I35"/>
  <sheetViews>
    <sheetView workbookViewId="0">
      <selection activeCell="D20" sqref="D20"/>
    </sheetView>
  </sheetViews>
  <sheetFormatPr baseColWidth="10" defaultColWidth="11.42578125" defaultRowHeight="12.75"/>
  <cols>
    <col min="1" max="1" width="4.85546875" style="3" customWidth="1"/>
    <col min="2" max="2" width="41" style="3" customWidth="1"/>
    <col min="3" max="4" width="25.7109375" style="3" customWidth="1"/>
    <col min="5" max="16384" width="11.42578125" style="3"/>
  </cols>
  <sheetData>
    <row r="1" spans="1:6">
      <c r="D1" s="66" t="s">
        <v>217</v>
      </c>
    </row>
    <row r="2" spans="1:6">
      <c r="A2" s="653" t="s">
        <v>29</v>
      </c>
      <c r="B2" s="653"/>
      <c r="C2" s="653"/>
      <c r="D2" s="653"/>
    </row>
    <row r="3" spans="1:6">
      <c r="A3" s="654" t="s">
        <v>260</v>
      </c>
      <c r="B3" s="654"/>
      <c r="C3" s="654"/>
      <c r="D3" s="654"/>
      <c r="F3" s="156"/>
    </row>
    <row r="4" spans="1:6">
      <c r="A4" s="641" t="s">
        <v>305</v>
      </c>
      <c r="B4" s="641"/>
      <c r="C4" s="641"/>
      <c r="D4" s="641"/>
    </row>
    <row r="5" spans="1:6">
      <c r="A5" s="641" t="s">
        <v>223</v>
      </c>
      <c r="B5" s="641"/>
      <c r="C5" s="641"/>
      <c r="D5" s="641"/>
    </row>
    <row r="6" spans="1:6">
      <c r="A6" s="654" t="s">
        <v>120</v>
      </c>
      <c r="B6" s="654"/>
      <c r="C6" s="654"/>
      <c r="D6" s="654"/>
    </row>
    <row r="7" spans="1:6">
      <c r="D7" s="7" t="s">
        <v>304</v>
      </c>
    </row>
    <row r="8" spans="1:6" s="98" customFormat="1">
      <c r="A8" s="658" t="s">
        <v>58</v>
      </c>
      <c r="B8" s="659"/>
      <c r="C8" s="668" t="s">
        <v>35</v>
      </c>
      <c r="D8" s="668" t="s">
        <v>69</v>
      </c>
    </row>
    <row r="9" spans="1:6" s="98" customFormat="1">
      <c r="A9" s="660"/>
      <c r="B9" s="661"/>
      <c r="C9" s="669"/>
      <c r="D9" s="669"/>
    </row>
    <row r="10" spans="1:6" s="98" customFormat="1">
      <c r="A10" s="665" t="s">
        <v>64</v>
      </c>
      <c r="B10" s="663"/>
      <c r="C10" s="663"/>
      <c r="D10" s="664"/>
    </row>
    <row r="11" spans="1:6" s="98" customFormat="1">
      <c r="A11" s="166">
        <v>1</v>
      </c>
      <c r="B11" s="153"/>
      <c r="C11" s="179"/>
      <c r="D11" s="153"/>
    </row>
    <row r="12" spans="1:6" s="98" customFormat="1">
      <c r="A12" s="166">
        <v>2</v>
      </c>
      <c r="B12" s="153"/>
      <c r="C12" s="179"/>
      <c r="D12" s="153"/>
    </row>
    <row r="13" spans="1:6" s="98" customFormat="1">
      <c r="A13" s="166">
        <v>3</v>
      </c>
      <c r="B13" s="153"/>
      <c r="C13" s="179"/>
      <c r="D13" s="153"/>
    </row>
    <row r="14" spans="1:6" s="98" customFormat="1">
      <c r="A14" s="166">
        <v>4</v>
      </c>
      <c r="B14" s="153"/>
      <c r="C14" s="179"/>
      <c r="D14" s="153"/>
    </row>
    <row r="15" spans="1:6" s="98" customFormat="1">
      <c r="A15" s="166">
        <v>5</v>
      </c>
      <c r="B15" s="153"/>
      <c r="C15" s="179"/>
      <c r="D15" s="153"/>
    </row>
    <row r="16" spans="1:6" s="98" customFormat="1">
      <c r="A16" s="166">
        <v>6</v>
      </c>
      <c r="B16" s="153"/>
      <c r="C16" s="179"/>
      <c r="D16" s="153"/>
    </row>
    <row r="17" spans="1:4" s="98" customFormat="1">
      <c r="A17" s="166">
        <v>7</v>
      </c>
      <c r="B17" s="153"/>
      <c r="C17" s="179"/>
      <c r="D17" s="153"/>
    </row>
    <row r="18" spans="1:4" s="98" customFormat="1">
      <c r="A18" s="166">
        <v>8</v>
      </c>
      <c r="B18" s="153"/>
      <c r="C18" s="179"/>
      <c r="D18" s="153"/>
    </row>
    <row r="19" spans="1:4" s="98" customFormat="1">
      <c r="A19" s="166">
        <v>9</v>
      </c>
      <c r="B19" s="153"/>
      <c r="C19" s="179"/>
      <c r="D19" s="153"/>
    </row>
    <row r="20" spans="1:4" s="98" customFormat="1">
      <c r="A20" s="166">
        <v>10</v>
      </c>
      <c r="B20" s="153"/>
      <c r="C20" s="179"/>
      <c r="D20" s="153"/>
    </row>
    <row r="21" spans="1:4" s="98" customFormat="1">
      <c r="A21" s="167"/>
      <c r="B21" s="168" t="s">
        <v>70</v>
      </c>
      <c r="C21" s="181"/>
      <c r="D21" s="168"/>
    </row>
    <row r="22" spans="1:4" s="98" customFormat="1">
      <c r="A22" s="666" t="s">
        <v>66</v>
      </c>
      <c r="B22" s="656"/>
      <c r="C22" s="656"/>
      <c r="D22" s="667"/>
    </row>
    <row r="23" spans="1:4" s="98" customFormat="1">
      <c r="A23" s="166">
        <v>1</v>
      </c>
      <c r="B23" s="153"/>
      <c r="C23" s="179"/>
      <c r="D23" s="153"/>
    </row>
    <row r="24" spans="1:4" s="98" customFormat="1">
      <c r="A24" s="166">
        <v>2</v>
      </c>
      <c r="B24" s="153"/>
      <c r="C24" s="179"/>
      <c r="D24" s="153"/>
    </row>
    <row r="25" spans="1:4" s="98" customFormat="1">
      <c r="A25" s="166">
        <v>3</v>
      </c>
      <c r="B25" s="153"/>
      <c r="C25" s="179"/>
      <c r="D25" s="153"/>
    </row>
    <row r="26" spans="1:4" s="98" customFormat="1">
      <c r="A26" s="166">
        <v>4</v>
      </c>
      <c r="B26" s="153"/>
      <c r="C26" s="179"/>
      <c r="D26" s="153"/>
    </row>
    <row r="27" spans="1:4" s="98" customFormat="1">
      <c r="A27" s="166">
        <v>5</v>
      </c>
      <c r="B27" s="153"/>
      <c r="C27" s="179"/>
      <c r="D27" s="153"/>
    </row>
    <row r="28" spans="1:4" s="98" customFormat="1">
      <c r="A28" s="166">
        <v>6</v>
      </c>
      <c r="B28" s="153"/>
      <c r="C28" s="179"/>
      <c r="D28" s="153"/>
    </row>
    <row r="29" spans="1:4" s="98" customFormat="1">
      <c r="A29" s="166">
        <v>7</v>
      </c>
      <c r="B29" s="153"/>
      <c r="C29" s="179"/>
      <c r="D29" s="153"/>
    </row>
    <row r="30" spans="1:4" s="98" customFormat="1">
      <c r="A30" s="166">
        <v>8</v>
      </c>
      <c r="B30" s="153"/>
      <c r="C30" s="179"/>
      <c r="D30" s="153"/>
    </row>
    <row r="31" spans="1:4" s="98" customFormat="1">
      <c r="A31" s="166">
        <v>9</v>
      </c>
      <c r="B31" s="153"/>
      <c r="C31" s="179"/>
      <c r="D31" s="153"/>
    </row>
    <row r="32" spans="1:4" s="98" customFormat="1">
      <c r="A32" s="166">
        <v>10</v>
      </c>
      <c r="B32" s="153"/>
      <c r="C32" s="179"/>
      <c r="D32" s="153"/>
    </row>
    <row r="33" spans="1:9" s="157" customFormat="1">
      <c r="A33" s="167"/>
      <c r="B33" s="171" t="s">
        <v>71</v>
      </c>
      <c r="C33" s="172"/>
      <c r="D33" s="182"/>
    </row>
    <row r="34" spans="1:9">
      <c r="A34" s="167"/>
      <c r="B34" s="168" t="s">
        <v>68</v>
      </c>
      <c r="C34" s="183"/>
      <c r="D34" s="184"/>
    </row>
    <row r="35" spans="1:9">
      <c r="I35" s="158"/>
    </row>
  </sheetData>
  <mergeCells count="10">
    <mergeCell ref="A2:D2"/>
    <mergeCell ref="A3:D3"/>
    <mergeCell ref="A4:D4"/>
    <mergeCell ref="A5:D5"/>
    <mergeCell ref="A6:D6"/>
    <mergeCell ref="A8:B9"/>
    <mergeCell ref="A10:D10"/>
    <mergeCell ref="A22:D22"/>
    <mergeCell ref="C8:C9"/>
    <mergeCell ref="D8:D9"/>
  </mergeCells>
  <printOptions horizontalCentered="1"/>
  <pageMargins left="0.39370078740157483" right="0.39370078740157483" top="0.74803149606299213" bottom="0.74803149606299213" header="0.31496062992125984" footer="0.31496062992125984"/>
  <pageSetup scale="110" orientation="landscape" r:id="rId1"/>
  <drawing r:id="rId2"/>
</worksheet>
</file>

<file path=xl/worksheets/sheet19.xml><?xml version="1.0" encoding="utf-8"?>
<worksheet xmlns="http://schemas.openxmlformats.org/spreadsheetml/2006/main" xmlns:r="http://schemas.openxmlformats.org/officeDocument/2006/relationships">
  <sheetPr codeName="Hoja19">
    <tabColor rgb="FF00B0F0"/>
  </sheetPr>
  <dimension ref="A1:J30"/>
  <sheetViews>
    <sheetView tabSelected="1" workbookViewId="0">
      <selection activeCell="H19" sqref="H19"/>
    </sheetView>
  </sheetViews>
  <sheetFormatPr baseColWidth="10" defaultColWidth="11.42578125" defaultRowHeight="12.75"/>
  <cols>
    <col min="1" max="1" width="4.28515625" style="3" customWidth="1"/>
    <col min="2" max="2" width="42.42578125" style="3" customWidth="1"/>
    <col min="3" max="5" width="16.42578125" style="3" customWidth="1"/>
    <col min="6" max="16384" width="11.42578125" style="3"/>
  </cols>
  <sheetData>
    <row r="1" spans="1:7">
      <c r="E1" s="66" t="s">
        <v>218</v>
      </c>
    </row>
    <row r="2" spans="1:7">
      <c r="B2" s="653" t="s">
        <v>29</v>
      </c>
      <c r="C2" s="653"/>
      <c r="D2" s="653"/>
      <c r="E2" s="653"/>
    </row>
    <row r="3" spans="1:7">
      <c r="A3" s="185"/>
      <c r="B3" s="654" t="s">
        <v>258</v>
      </c>
      <c r="C3" s="654"/>
      <c r="D3" s="654"/>
      <c r="E3" s="654"/>
    </row>
    <row r="4" spans="1:7">
      <c r="B4" s="641" t="s">
        <v>305</v>
      </c>
      <c r="C4" s="641"/>
      <c r="D4" s="641"/>
      <c r="E4" s="641"/>
      <c r="G4" s="156"/>
    </row>
    <row r="5" spans="1:7">
      <c r="B5" s="641" t="s">
        <v>223</v>
      </c>
      <c r="C5" s="641"/>
      <c r="D5" s="641"/>
      <c r="E5" s="641"/>
    </row>
    <row r="6" spans="1:7">
      <c r="A6" s="180"/>
      <c r="B6" s="654" t="s">
        <v>120</v>
      </c>
      <c r="C6" s="654"/>
      <c r="D6" s="654"/>
      <c r="E6" s="654"/>
    </row>
    <row r="7" spans="1:7">
      <c r="E7" s="7" t="s">
        <v>304</v>
      </c>
    </row>
    <row r="8" spans="1:7" s="98" customFormat="1">
      <c r="A8" s="674" t="s">
        <v>12</v>
      </c>
      <c r="B8" s="675"/>
      <c r="C8" s="676" t="s">
        <v>231</v>
      </c>
      <c r="D8" s="187" t="s">
        <v>35</v>
      </c>
      <c r="E8" s="677" t="s">
        <v>215</v>
      </c>
    </row>
    <row r="9" spans="1:7" s="98" customFormat="1">
      <c r="A9" s="665"/>
      <c r="B9" s="664"/>
      <c r="C9" s="673"/>
      <c r="D9" s="571"/>
      <c r="E9" s="678"/>
    </row>
    <row r="10" spans="1:7" s="98" customFormat="1">
      <c r="A10" s="189" t="s">
        <v>229</v>
      </c>
      <c r="B10" s="153"/>
      <c r="C10" s="778">
        <f>C11+C12</f>
        <v>3640277798</v>
      </c>
      <c r="D10" s="778">
        <f>D11+D12</f>
        <v>4615560771.2299995</v>
      </c>
      <c r="E10" s="778">
        <f>E11+E12</f>
        <v>4615560771.2299995</v>
      </c>
    </row>
    <row r="11" spans="1:7" s="98" customFormat="1">
      <c r="A11" s="166"/>
      <c r="B11" s="186" t="s">
        <v>232</v>
      </c>
      <c r="C11" s="777"/>
      <c r="D11" s="777"/>
      <c r="E11" s="777"/>
    </row>
    <row r="12" spans="1:7" s="98" customFormat="1">
      <c r="A12" s="166"/>
      <c r="B12" s="186" t="s">
        <v>233</v>
      </c>
      <c r="C12" s="777">
        <v>3640277798</v>
      </c>
      <c r="D12" s="777">
        <v>4615560771.2299995</v>
      </c>
      <c r="E12" s="777">
        <v>4615560771.2299995</v>
      </c>
    </row>
    <row r="13" spans="1:7" s="98" customFormat="1">
      <c r="A13" s="189" t="s">
        <v>230</v>
      </c>
      <c r="B13" s="186"/>
      <c r="C13" s="776">
        <f>C14+C15</f>
        <v>3640277798</v>
      </c>
      <c r="D13" s="776">
        <f>D14+D15</f>
        <v>4229380635.8600001</v>
      </c>
      <c r="E13" s="776">
        <f>E14+E15</f>
        <v>4083339215.29</v>
      </c>
    </row>
    <row r="14" spans="1:7" s="98" customFormat="1">
      <c r="A14" s="166"/>
      <c r="B14" s="186" t="s">
        <v>234</v>
      </c>
      <c r="C14" s="777"/>
      <c r="D14" s="777"/>
      <c r="E14" s="777"/>
    </row>
    <row r="15" spans="1:7" s="98" customFormat="1">
      <c r="A15" s="166"/>
      <c r="B15" s="186" t="s">
        <v>235</v>
      </c>
      <c r="C15" s="777">
        <v>3640277798</v>
      </c>
      <c r="D15" s="777">
        <v>4229380635.8600001</v>
      </c>
      <c r="E15" s="777">
        <v>4083339215.29</v>
      </c>
    </row>
    <row r="16" spans="1:7" s="98" customFormat="1">
      <c r="A16" s="189" t="s">
        <v>77</v>
      </c>
      <c r="B16" s="186"/>
      <c r="C16" s="776">
        <f>C10-C13</f>
        <v>0</v>
      </c>
      <c r="D16" s="776">
        <f>D10-D13</f>
        <v>386180135.36999941</v>
      </c>
      <c r="E16" s="776">
        <f>E10-E13</f>
        <v>532221555.93999958</v>
      </c>
    </row>
    <row r="17" spans="1:10" s="98" customFormat="1">
      <c r="A17" s="167"/>
      <c r="B17" s="168"/>
      <c r="C17" s="779"/>
      <c r="D17" s="779"/>
      <c r="E17" s="779"/>
    </row>
    <row r="18" spans="1:10" s="98" customFormat="1">
      <c r="A18" s="670" t="s">
        <v>12</v>
      </c>
      <c r="B18" s="671"/>
      <c r="C18" s="672" t="s">
        <v>231</v>
      </c>
      <c r="D18" s="188" t="s">
        <v>35</v>
      </c>
      <c r="E18" s="671" t="s">
        <v>215</v>
      </c>
    </row>
    <row r="19" spans="1:10" s="98" customFormat="1">
      <c r="A19" s="665"/>
      <c r="B19" s="664"/>
      <c r="C19" s="673"/>
      <c r="D19" s="190"/>
      <c r="E19" s="664"/>
    </row>
    <row r="20" spans="1:10" s="98" customFormat="1">
      <c r="A20" s="189" t="s">
        <v>72</v>
      </c>
      <c r="B20" s="153"/>
      <c r="C20" s="179"/>
      <c r="D20" s="179"/>
      <c r="E20" s="153"/>
    </row>
    <row r="21" spans="1:10" s="98" customFormat="1">
      <c r="A21" s="189" t="s">
        <v>73</v>
      </c>
      <c r="B21" s="153"/>
      <c r="C21" s="179"/>
      <c r="D21" s="179"/>
      <c r="E21" s="153"/>
    </row>
    <row r="22" spans="1:10" s="98" customFormat="1">
      <c r="A22" s="189" t="s">
        <v>78</v>
      </c>
      <c r="B22" s="153"/>
      <c r="C22" s="179"/>
      <c r="D22" s="179"/>
      <c r="E22" s="153"/>
    </row>
    <row r="23" spans="1:10" s="98" customFormat="1">
      <c r="A23" s="167"/>
      <c r="B23" s="168"/>
      <c r="C23" s="181"/>
      <c r="D23" s="181"/>
      <c r="E23" s="168"/>
    </row>
    <row r="24" spans="1:10" s="98" customFormat="1">
      <c r="A24" s="670" t="s">
        <v>12</v>
      </c>
      <c r="B24" s="671"/>
      <c r="C24" s="672" t="s">
        <v>231</v>
      </c>
      <c r="D24" s="188" t="s">
        <v>35</v>
      </c>
      <c r="E24" s="671" t="s">
        <v>215</v>
      </c>
    </row>
    <row r="25" spans="1:10" s="98" customFormat="1">
      <c r="A25" s="665"/>
      <c r="B25" s="664"/>
      <c r="C25" s="673"/>
      <c r="D25" s="190"/>
      <c r="E25" s="664"/>
    </row>
    <row r="26" spans="1:10" s="98" customFormat="1">
      <c r="A26" s="189" t="s">
        <v>74</v>
      </c>
      <c r="B26" s="153"/>
      <c r="C26" s="179"/>
      <c r="D26" s="179"/>
      <c r="E26" s="153"/>
    </row>
    <row r="27" spans="1:10" s="98" customFormat="1">
      <c r="A27" s="189" t="s">
        <v>75</v>
      </c>
      <c r="B27" s="153"/>
      <c r="C27" s="179"/>
      <c r="D27" s="179"/>
      <c r="E27" s="153"/>
    </row>
    <row r="28" spans="1:10" s="98" customFormat="1">
      <c r="A28" s="189" t="s">
        <v>76</v>
      </c>
      <c r="B28" s="153"/>
      <c r="C28" s="179"/>
      <c r="D28" s="179"/>
      <c r="E28" s="153"/>
    </row>
    <row r="29" spans="1:10" s="98" customFormat="1">
      <c r="A29" s="167"/>
      <c r="B29" s="168"/>
      <c r="C29" s="181"/>
      <c r="D29" s="181"/>
      <c r="E29" s="168"/>
    </row>
    <row r="30" spans="1:10">
      <c r="J30" s="158"/>
    </row>
  </sheetData>
  <mergeCells count="14">
    <mergeCell ref="A24:B25"/>
    <mergeCell ref="C24:C25"/>
    <mergeCell ref="E24:E25"/>
    <mergeCell ref="B2:E2"/>
    <mergeCell ref="B3:E3"/>
    <mergeCell ref="B4:E4"/>
    <mergeCell ref="B5:E5"/>
    <mergeCell ref="B6:E6"/>
    <mergeCell ref="A8:B9"/>
    <mergeCell ref="C8:C9"/>
    <mergeCell ref="E8:E9"/>
    <mergeCell ref="C18:C19"/>
    <mergeCell ref="E18:E19"/>
    <mergeCell ref="A18:B19"/>
  </mergeCells>
  <printOptions horizontalCentered="1"/>
  <pageMargins left="0.39370078740157483" right="0.39370078740157483" top="0.74803149606299213" bottom="0.74803149606299213" header="0.31496062992125984" footer="0.31496062992125984"/>
  <pageSetup scale="115" orientation="landscape" r:id="rId1"/>
</worksheet>
</file>

<file path=xl/worksheets/sheet2.xml><?xml version="1.0" encoding="utf-8"?>
<worksheet xmlns="http://schemas.openxmlformats.org/spreadsheetml/2006/main" xmlns:r="http://schemas.openxmlformats.org/officeDocument/2006/relationships">
  <sheetPr>
    <tabColor theme="9" tint="0.39997558519241921"/>
  </sheetPr>
  <dimension ref="B1:G39"/>
  <sheetViews>
    <sheetView workbookViewId="0">
      <selection activeCell="B22" sqref="B22"/>
    </sheetView>
  </sheetViews>
  <sheetFormatPr baseColWidth="10" defaultRowHeight="15"/>
  <cols>
    <col min="1" max="1" width="11" customWidth="1"/>
    <col min="2" max="2" width="59.7109375" customWidth="1"/>
    <col min="3" max="3" width="14.140625" style="364" bestFit="1" customWidth="1"/>
    <col min="4" max="4" width="13.85546875" style="364" bestFit="1" customWidth="1"/>
    <col min="6" max="6" width="27.85546875" bestFit="1" customWidth="1"/>
  </cols>
  <sheetData>
    <row r="1" spans="2:4" ht="15.75" thickBot="1"/>
    <row r="2" spans="2:4">
      <c r="B2" s="578" t="s">
        <v>635</v>
      </c>
      <c r="C2" s="579"/>
      <c r="D2" s="580"/>
    </row>
    <row r="3" spans="2:4">
      <c r="B3" s="581" t="s">
        <v>0</v>
      </c>
      <c r="C3" s="582"/>
      <c r="D3" s="583"/>
    </row>
    <row r="4" spans="2:4">
      <c r="B4" s="584" t="s">
        <v>661</v>
      </c>
      <c r="C4" s="585"/>
      <c r="D4" s="586"/>
    </row>
    <row r="5" spans="2:4">
      <c r="B5" s="395"/>
      <c r="C5" s="366" t="s">
        <v>638</v>
      </c>
      <c r="D5" s="368" t="s">
        <v>639</v>
      </c>
    </row>
    <row r="6" spans="2:4">
      <c r="B6" s="374" t="s">
        <v>662</v>
      </c>
      <c r="C6" s="372"/>
      <c r="D6" s="373"/>
    </row>
    <row r="7" spans="2:4">
      <c r="B7" s="374"/>
      <c r="C7" s="372"/>
      <c r="D7" s="373"/>
    </row>
    <row r="8" spans="2:4">
      <c r="B8" s="374" t="s">
        <v>663</v>
      </c>
      <c r="C8" s="372"/>
      <c r="D8" s="373"/>
    </row>
    <row r="9" spans="2:4">
      <c r="B9" s="369" t="s">
        <v>664</v>
      </c>
      <c r="C9" s="387">
        <v>23743280</v>
      </c>
      <c r="D9" s="388">
        <v>89599160</v>
      </c>
    </row>
    <row r="10" spans="2:4">
      <c r="B10" s="369" t="s">
        <v>665</v>
      </c>
      <c r="C10" s="372">
        <v>210641418.44</v>
      </c>
      <c r="D10" s="376">
        <v>114711127</v>
      </c>
    </row>
    <row r="11" spans="2:4">
      <c r="B11" s="369"/>
      <c r="C11" s="372"/>
      <c r="D11" s="376"/>
    </row>
    <row r="12" spans="2:4" ht="26.25">
      <c r="B12" s="396" t="s">
        <v>666</v>
      </c>
      <c r="C12" s="372"/>
      <c r="D12" s="376"/>
    </row>
    <row r="13" spans="2:4">
      <c r="B13" s="369" t="s">
        <v>4</v>
      </c>
      <c r="C13" s="379">
        <f>2802192645.72+585650189.57</f>
        <v>3387842835.29</v>
      </c>
      <c r="D13" s="376">
        <v>2927354471</v>
      </c>
    </row>
    <row r="14" spans="2:4">
      <c r="B14" s="369" t="s">
        <v>667</v>
      </c>
      <c r="C14" s="372">
        <v>325512905.22000003</v>
      </c>
      <c r="D14" s="376">
        <v>527506724</v>
      </c>
    </row>
    <row r="15" spans="2:4">
      <c r="B15" s="369" t="s">
        <v>26</v>
      </c>
      <c r="C15" s="372"/>
      <c r="D15" s="376"/>
    </row>
    <row r="16" spans="2:4">
      <c r="B16" s="369"/>
      <c r="C16" s="372"/>
      <c r="D16" s="376"/>
    </row>
    <row r="17" spans="2:7">
      <c r="B17" s="374" t="s">
        <v>668</v>
      </c>
      <c r="C17" s="372"/>
      <c r="D17" s="376"/>
    </row>
    <row r="18" spans="2:7">
      <c r="B18" s="369" t="s">
        <v>669</v>
      </c>
      <c r="C18" s="372">
        <v>10347582.550000001</v>
      </c>
      <c r="D18" s="376">
        <v>2534621</v>
      </c>
    </row>
    <row r="19" spans="2:7">
      <c r="B19" s="369" t="s">
        <v>670</v>
      </c>
      <c r="C19" s="372">
        <v>1261079.73</v>
      </c>
      <c r="D19" s="376">
        <v>1711739</v>
      </c>
    </row>
    <row r="20" spans="2:7">
      <c r="B20" s="369"/>
      <c r="C20" s="372"/>
      <c r="D20" s="376"/>
    </row>
    <row r="21" spans="2:7">
      <c r="B21" s="374" t="s">
        <v>671</v>
      </c>
      <c r="C21" s="372">
        <v>3959349101.23</v>
      </c>
      <c r="D21" s="376">
        <v>3663417842</v>
      </c>
    </row>
    <row r="22" spans="2:7">
      <c r="B22" s="374"/>
      <c r="C22" s="372"/>
      <c r="D22" s="376"/>
    </row>
    <row r="23" spans="2:7">
      <c r="B23" s="374" t="s">
        <v>672</v>
      </c>
      <c r="C23" s="372"/>
      <c r="D23" s="376"/>
    </row>
    <row r="24" spans="2:7">
      <c r="B24" s="374"/>
      <c r="C24" s="372"/>
      <c r="D24" s="376"/>
    </row>
    <row r="25" spans="2:7">
      <c r="B25" s="374" t="s">
        <v>673</v>
      </c>
      <c r="C25" s="372"/>
      <c r="D25" s="376"/>
    </row>
    <row r="26" spans="2:7">
      <c r="B26" s="369" t="s">
        <v>5</v>
      </c>
      <c r="C26" s="372">
        <f>833987240.41+526033302.69+113603380.7+157558494.8+475664078.4+130901071.64</f>
        <v>2237747568.6399999</v>
      </c>
      <c r="D26" s="376">
        <v>2061443273</v>
      </c>
      <c r="G26" s="397"/>
    </row>
    <row r="27" spans="2:7">
      <c r="B27" s="369" t="s">
        <v>6</v>
      </c>
      <c r="C27" s="372">
        <f>37446375.58+45977171+175+2054667.72+589719565.38+28763741.78+14057153.9+3836352.28</f>
        <v>721855202.63999987</v>
      </c>
      <c r="D27" s="376">
        <v>802275701</v>
      </c>
      <c r="G27" s="397"/>
    </row>
    <row r="28" spans="2:7">
      <c r="B28" s="369" t="s">
        <v>7</v>
      </c>
      <c r="C28" s="372">
        <f>77071799.16+15397719.47+66252764.05+2999036+117915663.28+13019881.53+25915319.78+11393117.83+79453950.45</f>
        <v>409419251.54999995</v>
      </c>
      <c r="D28" s="376">
        <v>478899399</v>
      </c>
      <c r="G28" s="397"/>
    </row>
    <row r="29" spans="2:7">
      <c r="B29" s="369"/>
      <c r="C29" s="372"/>
      <c r="D29" s="376"/>
      <c r="G29" s="397"/>
    </row>
    <row r="30" spans="2:7">
      <c r="B30" s="374" t="s">
        <v>26</v>
      </c>
      <c r="C30" s="372"/>
      <c r="D30" s="376"/>
    </row>
    <row r="31" spans="2:7">
      <c r="B31" s="369" t="s">
        <v>674</v>
      </c>
      <c r="C31" s="387">
        <f>2606663.67+750000+3070809.83+85000</f>
        <v>6512473.5</v>
      </c>
      <c r="D31" s="388">
        <v>16873007</v>
      </c>
    </row>
    <row r="32" spans="2:7">
      <c r="B32" s="369"/>
      <c r="C32" s="372"/>
      <c r="D32" s="376"/>
    </row>
    <row r="33" spans="2:4">
      <c r="B33" s="374" t="s">
        <v>675</v>
      </c>
      <c r="C33" s="372"/>
      <c r="D33" s="376"/>
    </row>
    <row r="34" spans="2:4">
      <c r="B34" s="369" t="s">
        <v>676</v>
      </c>
      <c r="C34" s="372">
        <v>0</v>
      </c>
      <c r="D34" s="376">
        <v>0</v>
      </c>
    </row>
    <row r="35" spans="2:4">
      <c r="B35" s="369"/>
      <c r="C35" s="372"/>
      <c r="D35" s="376"/>
    </row>
    <row r="36" spans="2:4">
      <c r="B36" s="374" t="s">
        <v>677</v>
      </c>
      <c r="C36" s="372">
        <v>3375534496.3299999</v>
      </c>
      <c r="D36" s="376">
        <v>3359491380</v>
      </c>
    </row>
    <row r="37" spans="2:4">
      <c r="B37" s="374"/>
      <c r="C37" s="372"/>
      <c r="D37" s="373"/>
    </row>
    <row r="38" spans="2:4">
      <c r="B38" s="374" t="s">
        <v>678</v>
      </c>
      <c r="C38" s="372">
        <v>583814604.9000001</v>
      </c>
      <c r="D38" s="376">
        <v>303926462</v>
      </c>
    </row>
    <row r="39" spans="2:4" ht="15.75" thickBot="1">
      <c r="B39" s="390"/>
      <c r="C39" s="391"/>
      <c r="D39" s="393"/>
    </row>
  </sheetData>
  <mergeCells count="3">
    <mergeCell ref="B2:D2"/>
    <mergeCell ref="B3:D3"/>
    <mergeCell ref="B4:D4"/>
  </mergeCells>
  <pageMargins left="0.31496062992125984" right="0.31496062992125984" top="0.74803149606299213" bottom="0.74803149606299213" header="0.31496062992125984" footer="0.31496062992125984"/>
  <pageSetup scale="90" orientation="portrait" r:id="rId1"/>
</worksheet>
</file>

<file path=xl/worksheets/sheet20.xml><?xml version="1.0" encoding="utf-8"?>
<worksheet xmlns="http://schemas.openxmlformats.org/spreadsheetml/2006/main" xmlns:r="http://schemas.openxmlformats.org/officeDocument/2006/relationships">
  <sheetPr codeName="Hoja25">
    <tabColor rgb="FF00B0F0"/>
    <pageSetUpPr fitToPage="1"/>
  </sheetPr>
  <dimension ref="A1:W53"/>
  <sheetViews>
    <sheetView workbookViewId="0">
      <selection activeCell="H19" sqref="H19"/>
    </sheetView>
  </sheetViews>
  <sheetFormatPr baseColWidth="10" defaultColWidth="11.42578125" defaultRowHeight="12.75"/>
  <cols>
    <col min="1" max="1" width="35" style="193" customWidth="1"/>
    <col min="2" max="2" width="21.5703125" style="193" customWidth="1"/>
    <col min="3" max="3" width="22.140625" style="193" customWidth="1"/>
    <col min="4" max="4" width="16.42578125" style="193" customWidth="1"/>
    <col min="5" max="5" width="18" style="193" customWidth="1"/>
    <col min="6" max="7" width="15.85546875" style="193" customWidth="1"/>
    <col min="8" max="8" width="11.140625" style="193" customWidth="1"/>
    <col min="9" max="16384" width="11.42578125" style="193"/>
  </cols>
  <sheetData>
    <row r="1" spans="1:11">
      <c r="A1" s="191"/>
      <c r="B1" s="191"/>
      <c r="C1" s="191"/>
      <c r="D1" s="191"/>
      <c r="E1" s="191"/>
      <c r="F1" s="191"/>
      <c r="G1" s="191"/>
      <c r="H1" s="192" t="s">
        <v>228</v>
      </c>
      <c r="I1" s="191"/>
      <c r="J1" s="191"/>
      <c r="K1" s="191"/>
    </row>
    <row r="2" spans="1:11" ht="15">
      <c r="A2" s="679" t="s">
        <v>586</v>
      </c>
      <c r="B2" s="680"/>
      <c r="C2" s="680"/>
      <c r="D2" s="680"/>
      <c r="E2" s="680"/>
      <c r="F2" s="680"/>
      <c r="G2" s="680"/>
      <c r="H2" s="680"/>
      <c r="I2" s="191"/>
      <c r="J2" s="191"/>
      <c r="K2" s="191"/>
    </row>
    <row r="3" spans="1:11" ht="15" customHeight="1">
      <c r="A3" s="679" t="s">
        <v>587</v>
      </c>
      <c r="B3" s="680"/>
      <c r="C3" s="680"/>
      <c r="D3" s="680"/>
      <c r="E3" s="680"/>
      <c r="F3" s="680"/>
      <c r="G3" s="680"/>
      <c r="H3" s="680"/>
      <c r="I3" s="191"/>
      <c r="J3" s="191"/>
      <c r="K3" s="191"/>
    </row>
    <row r="4" spans="1:11" ht="15">
      <c r="A4" s="680" t="s">
        <v>255</v>
      </c>
      <c r="B4" s="680"/>
      <c r="C4" s="680"/>
      <c r="D4" s="680"/>
      <c r="E4" s="680"/>
      <c r="F4" s="680"/>
      <c r="G4" s="680"/>
      <c r="H4" s="680"/>
      <c r="I4" s="191"/>
      <c r="J4" s="191"/>
      <c r="K4" s="191"/>
    </row>
    <row r="5" spans="1:11">
      <c r="A5" s="191"/>
      <c r="B5" s="191"/>
      <c r="C5" s="191"/>
      <c r="D5" s="191"/>
      <c r="E5" s="191"/>
      <c r="F5" s="191"/>
      <c r="G5" s="191"/>
      <c r="H5" s="192" t="s">
        <v>588</v>
      </c>
      <c r="I5" s="191"/>
      <c r="J5" s="191"/>
    </row>
    <row r="6" spans="1:11">
      <c r="A6" s="194" t="s">
        <v>237</v>
      </c>
      <c r="B6" s="195"/>
      <c r="C6" s="191"/>
      <c r="D6" s="191"/>
      <c r="E6" s="191"/>
      <c r="F6" s="191"/>
      <c r="G6" s="191"/>
      <c r="H6" s="191"/>
      <c r="I6" s="191"/>
      <c r="J6" s="191"/>
    </row>
    <row r="7" spans="1:11">
      <c r="A7" s="194"/>
      <c r="B7" s="195"/>
      <c r="C7" s="191"/>
      <c r="D7" s="191"/>
      <c r="E7" s="191"/>
      <c r="F7" s="191"/>
      <c r="G7" s="191"/>
      <c r="H7" s="191"/>
      <c r="I7" s="191"/>
      <c r="J7" s="191"/>
    </row>
    <row r="8" spans="1:11">
      <c r="A8" s="194" t="s">
        <v>238</v>
      </c>
      <c r="B8" s="196"/>
      <c r="C8" s="197"/>
      <c r="D8" s="198"/>
      <c r="E8" s="198"/>
      <c r="F8" s="198"/>
      <c r="G8" s="198"/>
      <c r="H8" s="199"/>
    </row>
    <row r="9" spans="1:11">
      <c r="A9" s="191"/>
      <c r="B9" s="200"/>
      <c r="C9" s="191"/>
      <c r="D9" s="191"/>
      <c r="E9" s="191"/>
      <c r="F9" s="191"/>
      <c r="G9" s="191"/>
    </row>
    <row r="10" spans="1:11" ht="12.75" customHeight="1">
      <c r="A10" s="201" t="s">
        <v>239</v>
      </c>
      <c r="B10" s="690"/>
      <c r="C10" s="692"/>
      <c r="E10" s="202" t="s">
        <v>240</v>
      </c>
      <c r="F10" s="682"/>
      <c r="G10" s="696"/>
      <c r="H10" s="683"/>
    </row>
    <row r="11" spans="1:11">
      <c r="A11" s="191"/>
      <c r="B11" s="200"/>
      <c r="C11" s="191"/>
      <c r="D11" s="191"/>
      <c r="E11" s="191"/>
      <c r="F11" s="191"/>
      <c r="G11" s="191"/>
    </row>
    <row r="12" spans="1:11">
      <c r="A12" s="194" t="s">
        <v>241</v>
      </c>
      <c r="B12" s="690"/>
      <c r="C12" s="692"/>
      <c r="D12" s="200" t="s">
        <v>242</v>
      </c>
      <c r="E12" s="693"/>
      <c r="F12" s="694"/>
      <c r="G12" s="694"/>
      <c r="H12" s="695"/>
    </row>
    <row r="13" spans="1:11">
      <c r="A13" s="194"/>
      <c r="B13" s="200"/>
      <c r="C13" s="200"/>
      <c r="D13" s="191"/>
      <c r="E13" s="195"/>
      <c r="F13" s="195"/>
      <c r="G13" s="203"/>
    </row>
    <row r="14" spans="1:11">
      <c r="A14" s="194" t="s">
        <v>243</v>
      </c>
      <c r="B14" s="693"/>
      <c r="C14" s="694"/>
      <c r="D14" s="694"/>
      <c r="E14" s="694"/>
      <c r="F14" s="694"/>
      <c r="G14" s="694"/>
      <c r="H14" s="695"/>
    </row>
    <row r="15" spans="1:11">
      <c r="A15" s="194"/>
      <c r="B15" s="204"/>
      <c r="C15" s="204"/>
      <c r="D15" s="204"/>
      <c r="E15" s="204"/>
      <c r="F15" s="204"/>
      <c r="G15" s="204"/>
      <c r="H15" s="204"/>
    </row>
    <row r="16" spans="1:11" ht="15" customHeight="1">
      <c r="A16" s="194" t="s">
        <v>244</v>
      </c>
      <c r="B16" s="684"/>
      <c r="C16" s="685"/>
      <c r="D16" s="685"/>
      <c r="E16" s="685"/>
      <c r="F16" s="685"/>
      <c r="G16" s="685"/>
      <c r="H16" s="686"/>
    </row>
    <row r="17" spans="1:10" ht="15" customHeight="1">
      <c r="A17" s="194"/>
      <c r="B17" s="687"/>
      <c r="C17" s="688"/>
      <c r="D17" s="688"/>
      <c r="E17" s="688"/>
      <c r="F17" s="688"/>
      <c r="G17" s="688"/>
      <c r="H17" s="689"/>
    </row>
    <row r="18" spans="1:10">
      <c r="A18" s="194"/>
      <c r="B18" s="200"/>
      <c r="C18" s="200"/>
      <c r="D18" s="200"/>
      <c r="E18" s="200"/>
      <c r="F18" s="200"/>
      <c r="G18" s="200"/>
      <c r="H18" s="200"/>
    </row>
    <row r="19" spans="1:10">
      <c r="A19" s="194" t="s">
        <v>245</v>
      </c>
      <c r="B19" s="195"/>
      <c r="C19" s="191"/>
      <c r="D19" s="191"/>
      <c r="E19" s="191"/>
      <c r="F19" s="191"/>
      <c r="G19" s="191"/>
    </row>
    <row r="20" spans="1:10">
      <c r="A20" s="191"/>
      <c r="B20" s="195"/>
      <c r="C20" s="205"/>
      <c r="D20" s="205"/>
      <c r="E20" s="205"/>
      <c r="F20" s="205"/>
      <c r="G20" s="205"/>
    </row>
    <row r="21" spans="1:10">
      <c r="A21" s="201" t="s">
        <v>246</v>
      </c>
      <c r="B21" s="690"/>
      <c r="C21" s="691"/>
      <c r="D21" s="691"/>
      <c r="E21" s="692"/>
      <c r="F21" s="206" t="s">
        <v>247</v>
      </c>
      <c r="G21" s="682"/>
      <c r="H21" s="683"/>
    </row>
    <row r="22" spans="1:10">
      <c r="A22" s="191"/>
      <c r="B22" s="191"/>
      <c r="C22" s="205"/>
      <c r="D22" s="205"/>
      <c r="E22" s="205"/>
      <c r="F22" s="205"/>
      <c r="G22" s="205"/>
    </row>
    <row r="23" spans="1:10">
      <c r="A23" s="194" t="s">
        <v>248</v>
      </c>
      <c r="B23" s="690"/>
      <c r="C23" s="691"/>
      <c r="D23" s="691"/>
      <c r="E23" s="691"/>
      <c r="F23" s="691"/>
      <c r="G23" s="691"/>
      <c r="H23" s="692"/>
    </row>
    <row r="24" spans="1:10">
      <c r="A24" s="191"/>
      <c r="B24" s="191"/>
      <c r="C24" s="205"/>
      <c r="D24" s="205"/>
      <c r="E24" s="205"/>
      <c r="F24" s="205"/>
      <c r="G24" s="205"/>
    </row>
    <row r="25" spans="1:10" ht="15">
      <c r="A25" s="194" t="s">
        <v>581</v>
      </c>
      <c r="B25" s="690"/>
      <c r="C25" s="691"/>
      <c r="D25" s="691"/>
      <c r="E25" s="691"/>
      <c r="F25" s="691"/>
      <c r="G25" s="691"/>
      <c r="H25" s="692"/>
    </row>
    <row r="26" spans="1:10">
      <c r="A26" s="191"/>
      <c r="B26" s="207"/>
      <c r="C26" s="205"/>
      <c r="D26" s="205"/>
      <c r="E26" s="205"/>
      <c r="F26" s="205"/>
      <c r="G26" s="205"/>
    </row>
    <row r="27" spans="1:10">
      <c r="A27" s="201" t="s">
        <v>249</v>
      </c>
      <c r="B27" s="690"/>
      <c r="C27" s="691"/>
      <c r="D27" s="691"/>
      <c r="E27" s="691"/>
      <c r="F27" s="691"/>
      <c r="G27" s="691"/>
      <c r="H27" s="692"/>
    </row>
    <row r="28" spans="1:10">
      <c r="A28" s="191"/>
      <c r="B28" s="208"/>
      <c r="C28" s="191"/>
      <c r="D28" s="191"/>
      <c r="E28" s="191"/>
      <c r="F28" s="191"/>
      <c r="G28" s="191"/>
      <c r="H28" s="191"/>
      <c r="I28" s="191"/>
      <c r="J28" s="191"/>
    </row>
    <row r="29" spans="1:10">
      <c r="A29" s="194" t="s">
        <v>250</v>
      </c>
      <c r="B29" s="681"/>
      <c r="C29" s="681"/>
      <c r="D29" s="681"/>
      <c r="E29" s="191"/>
      <c r="F29" s="191"/>
      <c r="G29" s="191"/>
      <c r="H29" s="191"/>
      <c r="I29" s="191"/>
      <c r="J29" s="191"/>
    </row>
    <row r="30" spans="1:10">
      <c r="A30" s="195"/>
      <c r="B30" s="203"/>
      <c r="C30" s="203"/>
      <c r="D30" s="203"/>
      <c r="E30" s="191"/>
      <c r="F30" s="191"/>
      <c r="G30" s="191"/>
      <c r="H30" s="191"/>
      <c r="I30" s="191"/>
      <c r="J30" s="191"/>
    </row>
    <row r="31" spans="1:10">
      <c r="A31" s="209"/>
      <c r="B31" s="238" t="s">
        <v>256</v>
      </c>
      <c r="C31" s="210" t="s">
        <v>582</v>
      </c>
      <c r="D31" s="211"/>
      <c r="E31" s="212"/>
      <c r="F31" s="212"/>
      <c r="G31" s="212"/>
      <c r="H31" s="212"/>
    </row>
    <row r="32" spans="1:10">
      <c r="B32" s="213"/>
      <c r="C32" s="214"/>
      <c r="D32" s="215"/>
      <c r="E32" s="212"/>
      <c r="F32" s="212"/>
      <c r="G32" s="212"/>
      <c r="H32" s="212"/>
    </row>
    <row r="33" spans="1:23">
      <c r="B33" s="216"/>
      <c r="C33" s="217"/>
      <c r="D33" s="215"/>
      <c r="E33" s="212"/>
      <c r="F33" s="212"/>
      <c r="H33" s="212"/>
    </row>
    <row r="34" spans="1:23" s="218" customFormat="1">
      <c r="B34" s="236" t="s">
        <v>257</v>
      </c>
      <c r="C34" s="219" t="s">
        <v>582</v>
      </c>
      <c r="D34" s="219" t="s">
        <v>251</v>
      </c>
      <c r="E34" s="219" t="s">
        <v>291</v>
      </c>
      <c r="F34" s="219" t="s">
        <v>292</v>
      </c>
      <c r="G34" s="237" t="s">
        <v>252</v>
      </c>
      <c r="I34" s="220"/>
      <c r="K34" s="193"/>
      <c r="L34" s="193"/>
      <c r="M34" s="193"/>
      <c r="N34" s="193"/>
      <c r="O34" s="193"/>
      <c r="P34" s="193"/>
      <c r="Q34" s="193"/>
      <c r="R34" s="193"/>
      <c r="S34" s="193"/>
      <c r="T34" s="193"/>
      <c r="U34" s="193"/>
      <c r="V34" s="193"/>
      <c r="W34" s="193"/>
    </row>
    <row r="35" spans="1:23">
      <c r="B35" s="221"/>
      <c r="C35" s="222"/>
      <c r="D35" s="222"/>
      <c r="E35" s="222"/>
      <c r="F35" s="222"/>
      <c r="G35" s="223"/>
      <c r="I35" s="220"/>
    </row>
    <row r="36" spans="1:23">
      <c r="B36" s="224"/>
      <c r="C36" s="225"/>
      <c r="D36" s="225"/>
      <c r="G36" s="191"/>
      <c r="H36" s="195"/>
      <c r="I36" s="220"/>
    </row>
    <row r="37" spans="1:23">
      <c r="A37" s="226" t="s">
        <v>253</v>
      </c>
      <c r="B37" s="226"/>
      <c r="C37" s="226"/>
      <c r="D37" s="226"/>
    </row>
    <row r="39" spans="1:23">
      <c r="B39" s="220" t="s">
        <v>583</v>
      </c>
      <c r="C39" s="220"/>
      <c r="D39" s="220"/>
      <c r="E39" s="220"/>
      <c r="F39" s="220"/>
      <c r="G39" s="220"/>
      <c r="J39" s="220"/>
    </row>
    <row r="40" spans="1:23">
      <c r="B40" s="220" t="s">
        <v>584</v>
      </c>
      <c r="C40" s="220"/>
      <c r="D40" s="220"/>
      <c r="E40" s="220"/>
      <c r="F40" s="220"/>
      <c r="G40" s="220"/>
      <c r="J40" s="220"/>
    </row>
    <row r="41" spans="1:23">
      <c r="B41" s="220" t="s">
        <v>585</v>
      </c>
      <c r="C41" s="220"/>
      <c r="D41" s="220"/>
      <c r="E41" s="220"/>
      <c r="F41" s="220"/>
      <c r="G41" s="220"/>
      <c r="J41" s="220"/>
    </row>
    <row r="43" spans="1:23">
      <c r="A43" s="220" t="s">
        <v>254</v>
      </c>
    </row>
    <row r="45" spans="1:23">
      <c r="A45" s="227"/>
      <c r="B45" s="228"/>
      <c r="C45" s="228"/>
      <c r="D45" s="228"/>
      <c r="E45" s="228"/>
      <c r="F45" s="228"/>
      <c r="G45" s="228"/>
      <c r="H45" s="229"/>
    </row>
    <row r="46" spans="1:23">
      <c r="A46" s="230"/>
      <c r="B46" s="231"/>
      <c r="C46" s="231"/>
      <c r="D46" s="231"/>
      <c r="E46" s="231"/>
      <c r="F46" s="231"/>
      <c r="G46" s="231"/>
      <c r="H46" s="232"/>
    </row>
    <row r="47" spans="1:23">
      <c r="A47" s="230"/>
      <c r="B47" s="231"/>
      <c r="C47" s="231"/>
      <c r="D47" s="231"/>
      <c r="E47" s="231"/>
      <c r="F47" s="231"/>
      <c r="G47" s="231"/>
      <c r="H47" s="232"/>
    </row>
    <row r="48" spans="1:23">
      <c r="A48" s="230"/>
      <c r="B48" s="231"/>
      <c r="C48" s="231"/>
      <c r="D48" s="231"/>
      <c r="E48" s="231"/>
      <c r="F48" s="231"/>
      <c r="G48" s="231"/>
      <c r="H48" s="232"/>
    </row>
    <row r="49" spans="1:8">
      <c r="A49" s="230"/>
      <c r="B49" s="231"/>
      <c r="C49" s="231"/>
      <c r="D49" s="231"/>
      <c r="E49" s="231"/>
      <c r="F49" s="231"/>
      <c r="G49" s="231"/>
      <c r="H49" s="232"/>
    </row>
    <row r="50" spans="1:8">
      <c r="A50" s="230"/>
      <c r="B50" s="231"/>
      <c r="C50" s="231"/>
      <c r="D50" s="231"/>
      <c r="E50" s="231"/>
      <c r="F50" s="231"/>
      <c r="G50" s="231"/>
      <c r="H50" s="232"/>
    </row>
    <row r="51" spans="1:8">
      <c r="A51" s="230"/>
      <c r="B51" s="231"/>
      <c r="C51" s="231"/>
      <c r="D51" s="231"/>
      <c r="E51" s="231"/>
      <c r="F51" s="231"/>
      <c r="G51" s="231"/>
      <c r="H51" s="232"/>
    </row>
    <row r="52" spans="1:8">
      <c r="A52" s="230"/>
      <c r="B52" s="231"/>
      <c r="C52" s="231"/>
      <c r="D52" s="231"/>
      <c r="E52" s="231"/>
      <c r="F52" s="231"/>
      <c r="G52" s="231"/>
      <c r="H52" s="232"/>
    </row>
    <row r="53" spans="1:8">
      <c r="A53" s="233"/>
      <c r="B53" s="234"/>
      <c r="C53" s="234"/>
      <c r="D53" s="234"/>
      <c r="E53" s="234"/>
      <c r="F53" s="234"/>
      <c r="G53" s="234"/>
      <c r="H53" s="235"/>
    </row>
  </sheetData>
  <mergeCells count="16">
    <mergeCell ref="A2:H2"/>
    <mergeCell ref="A3:H3"/>
    <mergeCell ref="B29:D29"/>
    <mergeCell ref="G21:H21"/>
    <mergeCell ref="B16:H16"/>
    <mergeCell ref="B17:H17"/>
    <mergeCell ref="A4:H4"/>
    <mergeCell ref="B21:E21"/>
    <mergeCell ref="B23:H23"/>
    <mergeCell ref="B25:H25"/>
    <mergeCell ref="B27:H27"/>
    <mergeCell ref="B10:C10"/>
    <mergeCell ref="B12:C12"/>
    <mergeCell ref="B14:H14"/>
    <mergeCell ref="E12:H12"/>
    <mergeCell ref="F10:H10"/>
  </mergeCells>
  <printOptions horizontalCentered="1"/>
  <pageMargins left="0.39370078740157483" right="0.39370078740157483" top="0.47244094488188981" bottom="0.55118110236220474" header="0.31496062992125984" footer="0.31496062992125984"/>
  <pageSetup scale="80" orientation="landscape" r:id="rId1"/>
  <drawing r:id="rId2"/>
</worksheet>
</file>

<file path=xl/worksheets/sheet21.xml><?xml version="1.0" encoding="utf-8"?>
<worksheet xmlns="http://schemas.openxmlformats.org/spreadsheetml/2006/main" xmlns:r="http://schemas.openxmlformats.org/officeDocument/2006/relationships">
  <sheetPr>
    <tabColor rgb="FF00B0F0"/>
    <pageSetUpPr fitToPage="1"/>
  </sheetPr>
  <dimension ref="A1:G26"/>
  <sheetViews>
    <sheetView workbookViewId="0">
      <selection activeCell="A4" sqref="A4:E4"/>
    </sheetView>
  </sheetViews>
  <sheetFormatPr baseColWidth="10" defaultColWidth="11.42578125" defaultRowHeight="12.75"/>
  <cols>
    <col min="1" max="1" width="1.85546875" style="239" customWidth="1"/>
    <col min="2" max="2" width="34.7109375" style="240" customWidth="1"/>
    <col min="3" max="3" width="47.140625" style="240" customWidth="1"/>
    <col min="4" max="4" width="16.140625" style="240" bestFit="1" customWidth="1"/>
    <col min="5" max="5" width="17.28515625" style="240" customWidth="1"/>
    <col min="6" max="16384" width="11.42578125" style="240"/>
  </cols>
  <sheetData>
    <row r="1" spans="1:7">
      <c r="E1" s="241" t="s">
        <v>219</v>
      </c>
    </row>
    <row r="2" spans="1:7">
      <c r="A2" s="704" t="s">
        <v>261</v>
      </c>
      <c r="B2" s="704"/>
      <c r="C2" s="704"/>
      <c r="D2" s="704"/>
      <c r="E2" s="704"/>
    </row>
    <row r="3" spans="1:7">
      <c r="A3" s="705" t="s">
        <v>197</v>
      </c>
      <c r="B3" s="705"/>
      <c r="C3" s="705"/>
      <c r="D3" s="705"/>
      <c r="E3" s="705"/>
    </row>
    <row r="4" spans="1:7">
      <c r="A4" s="706" t="s">
        <v>305</v>
      </c>
      <c r="B4" s="706"/>
      <c r="C4" s="706"/>
      <c r="D4" s="706"/>
      <c r="E4" s="706"/>
      <c r="G4" s="178"/>
    </row>
    <row r="5" spans="1:7">
      <c r="A5" s="705" t="s">
        <v>223</v>
      </c>
      <c r="B5" s="705"/>
      <c r="C5" s="705"/>
      <c r="D5" s="705"/>
      <c r="E5" s="705"/>
    </row>
    <row r="6" spans="1:7" ht="15" customHeight="1">
      <c r="A6" s="705" t="s">
        <v>120</v>
      </c>
      <c r="B6" s="705"/>
      <c r="C6" s="705"/>
      <c r="D6" s="705"/>
      <c r="E6" s="705"/>
    </row>
    <row r="7" spans="1:7">
      <c r="E7" s="241" t="s">
        <v>304</v>
      </c>
    </row>
    <row r="8" spans="1:7" s="242" customFormat="1">
      <c r="A8" s="243"/>
      <c r="B8" s="243"/>
      <c r="C8" s="243"/>
      <c r="D8" s="244"/>
      <c r="E8" s="243"/>
    </row>
    <row r="9" spans="1:7" s="242" customFormat="1" ht="15" customHeight="1">
      <c r="A9" s="699" t="s">
        <v>602</v>
      </c>
      <c r="B9" s="700"/>
      <c r="C9" s="700"/>
      <c r="D9" s="701"/>
      <c r="E9" s="253">
        <f>SUM(E12:E24)</f>
        <v>16597870.35</v>
      </c>
    </row>
    <row r="10" spans="1:7" s="246" customFormat="1">
      <c r="A10" s="251"/>
      <c r="E10" s="244"/>
      <c r="F10" s="34"/>
    </row>
    <row r="11" spans="1:7" s="242" customFormat="1" ht="15" customHeight="1">
      <c r="A11" s="697" t="s">
        <v>198</v>
      </c>
      <c r="B11" s="698"/>
      <c r="C11" s="698"/>
      <c r="D11" s="698"/>
      <c r="E11" s="247" t="s">
        <v>199</v>
      </c>
      <c r="F11" s="245"/>
    </row>
    <row r="12" spans="1:7" s="242" customFormat="1" ht="34.5" customHeight="1">
      <c r="A12" s="250"/>
      <c r="B12" s="702" t="s">
        <v>589</v>
      </c>
      <c r="C12" s="702"/>
      <c r="D12" s="702"/>
      <c r="E12" s="248">
        <f>'[4]avance 15 5 73 pef conti econ 2'!$Q$31+'[4]avance 15 5 73 pef conti econ 2'!$Q$32+'[4]avance 15 5 73 pef conti econ 2'!$Q$33</f>
        <v>724839.8</v>
      </c>
      <c r="F12" s="245"/>
    </row>
    <row r="13" spans="1:7" s="242" customFormat="1" ht="34.5" customHeight="1">
      <c r="A13" s="250"/>
      <c r="B13" s="702" t="s">
        <v>590</v>
      </c>
      <c r="C13" s="702"/>
      <c r="D13" s="702"/>
      <c r="E13" s="248">
        <f>'[4]avance 15 5 73 pef conti econ 2'!$Q$19+'[4]avance 15 5 73 pef conti econ 2'!$Q$20+'[4]avance 15 5 73 pef conti econ 2'!$Q$21</f>
        <v>1518360.7000000002</v>
      </c>
      <c r="F13" s="245"/>
    </row>
    <row r="14" spans="1:7" s="242" customFormat="1" ht="34.5" customHeight="1">
      <c r="A14" s="250"/>
      <c r="B14" s="702" t="s">
        <v>591</v>
      </c>
      <c r="C14" s="702"/>
      <c r="D14" s="702"/>
      <c r="E14" s="248">
        <f>'[4]avance 15 5 73 pef conti econ 2'!$Q$35+'[4]avance 15 5 73 pef conti econ 2'!$Q$36+'[4]avance 15 5 73 pef conti econ 2'!$Q$37</f>
        <v>448042.69</v>
      </c>
      <c r="F14" s="245"/>
    </row>
    <row r="15" spans="1:7" s="242" customFormat="1" ht="34.5" customHeight="1">
      <c r="A15" s="250"/>
      <c r="B15" s="702" t="s">
        <v>592</v>
      </c>
      <c r="C15" s="702"/>
      <c r="D15" s="702"/>
      <c r="E15" s="248">
        <f>'[4]avance 15 5 73 pef conti econ 2'!$Q$13+'[4]avance 15 5 73 pef conti econ 2'!$Q$14</f>
        <v>1544798.7</v>
      </c>
      <c r="F15" s="245"/>
    </row>
    <row r="16" spans="1:7" s="242" customFormat="1" ht="19.5" customHeight="1">
      <c r="A16" s="250"/>
      <c r="B16" s="702" t="s">
        <v>593</v>
      </c>
      <c r="C16" s="702"/>
      <c r="D16" s="702"/>
      <c r="E16" s="248">
        <f>'[4]avance 15 5 73 pef conti econ 2'!$Q$8</f>
        <v>207930.51</v>
      </c>
      <c r="F16" s="245"/>
    </row>
    <row r="17" spans="1:6" s="242" customFormat="1" ht="19.5" customHeight="1">
      <c r="A17" s="250"/>
      <c r="B17" s="702" t="s">
        <v>594</v>
      </c>
      <c r="C17" s="702"/>
      <c r="D17" s="702"/>
      <c r="E17" s="248">
        <f>'[4]avance 15 5 73 pef conti econ 2'!$Q$4+'[4]avance 15 5 73 pef conti econ 2'!$Q$5</f>
        <v>1572279.31</v>
      </c>
      <c r="F17" s="245"/>
    </row>
    <row r="18" spans="1:6" s="242" customFormat="1" ht="19.5" customHeight="1">
      <c r="A18" s="250"/>
      <c r="B18" s="702" t="s">
        <v>595</v>
      </c>
      <c r="C18" s="702"/>
      <c r="D18" s="702"/>
      <c r="E18" s="248">
        <f>'[4]avance 15 5 73 pef conti econ 2'!$Q$28</f>
        <v>583468.89</v>
      </c>
      <c r="F18" s="245"/>
    </row>
    <row r="19" spans="1:6" s="242" customFormat="1" ht="19.5" customHeight="1">
      <c r="A19" s="250"/>
      <c r="B19" s="702" t="s">
        <v>596</v>
      </c>
      <c r="C19" s="702"/>
      <c r="D19" s="702"/>
      <c r="E19" s="248">
        <f>'[4]avance 15 5 73 pef conti econ 2'!$Q$17</f>
        <v>296171.2</v>
      </c>
      <c r="F19" s="245"/>
    </row>
    <row r="20" spans="1:6" s="242" customFormat="1" ht="19.5" customHeight="1">
      <c r="A20" s="250"/>
      <c r="B20" s="702" t="s">
        <v>597</v>
      </c>
      <c r="C20" s="702"/>
      <c r="D20" s="702"/>
      <c r="E20" s="248">
        <f>'[4]avance 15 5 73 pef conti econ 2'!$Q$23+'[4]avance 15 5 73 pef conti econ 2'!$Q$29</f>
        <v>2373095.31</v>
      </c>
      <c r="F20" s="245"/>
    </row>
    <row r="21" spans="1:6" s="242" customFormat="1" ht="19.5" customHeight="1">
      <c r="A21" s="250"/>
      <c r="B21" s="702" t="s">
        <v>598</v>
      </c>
      <c r="C21" s="702"/>
      <c r="D21" s="702"/>
      <c r="E21" s="248">
        <f>'[4]avance 15 5 73 pef conti econ 2'!$Q$7</f>
        <v>265062.15000000002</v>
      </c>
      <c r="F21" s="245"/>
    </row>
    <row r="22" spans="1:6" s="242" customFormat="1" ht="19.5" customHeight="1">
      <c r="A22" s="250"/>
      <c r="B22" s="702" t="s">
        <v>599</v>
      </c>
      <c r="C22" s="702"/>
      <c r="D22" s="702"/>
      <c r="E22" s="248">
        <v>0</v>
      </c>
      <c r="F22" s="245"/>
    </row>
    <row r="23" spans="1:6" s="242" customFormat="1" ht="19.5" customHeight="1">
      <c r="A23" s="250"/>
      <c r="B23" s="702" t="s">
        <v>600</v>
      </c>
      <c r="C23" s="702"/>
      <c r="D23" s="702"/>
      <c r="E23" s="248">
        <f>'[4]avance 15 5 73 pef conti econ 2'!$Q$11</f>
        <v>788104</v>
      </c>
      <c r="F23" s="245"/>
    </row>
    <row r="24" spans="1:6" s="242" customFormat="1" ht="19.5" customHeight="1">
      <c r="A24" s="252"/>
      <c r="B24" s="703" t="s">
        <v>601</v>
      </c>
      <c r="C24" s="703"/>
      <c r="D24" s="703"/>
      <c r="E24" s="249">
        <f>'[5]avance 15 5 68 conti econ 2015 '!$Q$7</f>
        <v>6275717.0899999999</v>
      </c>
      <c r="F24" s="245"/>
    </row>
    <row r="25" spans="1:6">
      <c r="A25" s="240"/>
    </row>
    <row r="26" spans="1:6">
      <c r="A26" s="240"/>
    </row>
  </sheetData>
  <mergeCells count="20">
    <mergeCell ref="A2:E2"/>
    <mergeCell ref="A3:E3"/>
    <mergeCell ref="A4:E4"/>
    <mergeCell ref="A5:E5"/>
    <mergeCell ref="A6:E6"/>
    <mergeCell ref="B20:D20"/>
    <mergeCell ref="B21:D21"/>
    <mergeCell ref="B22:D22"/>
    <mergeCell ref="B23:D23"/>
    <mergeCell ref="B24:D24"/>
    <mergeCell ref="A11:D11"/>
    <mergeCell ref="A9:D9"/>
    <mergeCell ref="B17:D17"/>
    <mergeCell ref="B18:D18"/>
    <mergeCell ref="B19:D19"/>
    <mergeCell ref="B13:D13"/>
    <mergeCell ref="B14:D14"/>
    <mergeCell ref="B15:D15"/>
    <mergeCell ref="B16:D16"/>
    <mergeCell ref="B12:D12"/>
  </mergeCells>
  <printOptions horizontalCentered="1"/>
  <pageMargins left="0.39370078740157483" right="0.39370078740157483" top="0.74803149606299213" bottom="0.74803149606299213"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sheetPr>
    <tabColor rgb="FF00B0F0"/>
    <pageSetUpPr fitToPage="1"/>
  </sheetPr>
  <dimension ref="A1:N65"/>
  <sheetViews>
    <sheetView topLeftCell="E1" workbookViewId="0">
      <selection activeCell="A4" sqref="A4:N4"/>
    </sheetView>
  </sheetViews>
  <sheetFormatPr baseColWidth="10" defaultRowHeight="12.75"/>
  <cols>
    <col min="1" max="1" width="16.28515625" style="158" bestFit="1" customWidth="1"/>
    <col min="2" max="2" width="15.7109375" style="158" customWidth="1"/>
    <col min="3" max="3" width="17.42578125" style="158" customWidth="1"/>
    <col min="4" max="4" width="15.7109375" style="158" customWidth="1"/>
    <col min="5" max="5" width="7.140625" style="158" bestFit="1" customWidth="1"/>
    <col min="6" max="6" width="15.28515625" style="158" customWidth="1"/>
    <col min="7" max="7" width="1.7109375" style="158" customWidth="1"/>
    <col min="8" max="9" width="28.28515625" style="158" customWidth="1"/>
    <col min="10" max="10" width="1.7109375" style="158" customWidth="1"/>
    <col min="11" max="11" width="13.140625" style="158" bestFit="1" customWidth="1"/>
    <col min="12" max="12" width="45.7109375" style="158" customWidth="1"/>
    <col min="13" max="13" width="1.7109375" style="158" customWidth="1"/>
    <col min="14" max="14" width="17.5703125" style="158" customWidth="1"/>
    <col min="15" max="256" width="11.42578125" style="158"/>
    <col min="257" max="257" width="18.140625" style="158" customWidth="1"/>
    <col min="258" max="258" width="15.7109375" style="158" customWidth="1"/>
    <col min="259" max="259" width="17.42578125" style="158" customWidth="1"/>
    <col min="260" max="260" width="15.7109375" style="158" customWidth="1"/>
    <col min="261" max="261" width="7.140625" style="158" bestFit="1" customWidth="1"/>
    <col min="262" max="262" width="15.28515625" style="158" customWidth="1"/>
    <col min="263" max="263" width="1.7109375" style="158" customWidth="1"/>
    <col min="264" max="265" width="30.7109375" style="158" customWidth="1"/>
    <col min="266" max="266" width="1.7109375" style="158" customWidth="1"/>
    <col min="267" max="267" width="15.7109375" style="158" customWidth="1"/>
    <col min="268" max="268" width="45.7109375" style="158" customWidth="1"/>
    <col min="269" max="269" width="1.7109375" style="158" customWidth="1"/>
    <col min="270" max="270" width="20.7109375" style="158" customWidth="1"/>
    <col min="271" max="512" width="11.42578125" style="158"/>
    <col min="513" max="513" width="18.140625" style="158" customWidth="1"/>
    <col min="514" max="514" width="15.7109375" style="158" customWidth="1"/>
    <col min="515" max="515" width="17.42578125" style="158" customWidth="1"/>
    <col min="516" max="516" width="15.7109375" style="158" customWidth="1"/>
    <col min="517" max="517" width="7.140625" style="158" bestFit="1" customWidth="1"/>
    <col min="518" max="518" width="15.28515625" style="158" customWidth="1"/>
    <col min="519" max="519" width="1.7109375" style="158" customWidth="1"/>
    <col min="520" max="521" width="30.7109375" style="158" customWidth="1"/>
    <col min="522" max="522" width="1.7109375" style="158" customWidth="1"/>
    <col min="523" max="523" width="15.7109375" style="158" customWidth="1"/>
    <col min="524" max="524" width="45.7109375" style="158" customWidth="1"/>
    <col min="525" max="525" width="1.7109375" style="158" customWidth="1"/>
    <col min="526" max="526" width="20.7109375" style="158" customWidth="1"/>
    <col min="527" max="768" width="11.42578125" style="158"/>
    <col min="769" max="769" width="18.140625" style="158" customWidth="1"/>
    <col min="770" max="770" width="15.7109375" style="158" customWidth="1"/>
    <col min="771" max="771" width="17.42578125" style="158" customWidth="1"/>
    <col min="772" max="772" width="15.7109375" style="158" customWidth="1"/>
    <col min="773" max="773" width="7.140625" style="158" bestFit="1" customWidth="1"/>
    <col min="774" max="774" width="15.28515625" style="158" customWidth="1"/>
    <col min="775" max="775" width="1.7109375" style="158" customWidth="1"/>
    <col min="776" max="777" width="30.7109375" style="158" customWidth="1"/>
    <col min="778" max="778" width="1.7109375" style="158" customWidth="1"/>
    <col min="779" max="779" width="15.7109375" style="158" customWidth="1"/>
    <col min="780" max="780" width="45.7109375" style="158" customWidth="1"/>
    <col min="781" max="781" width="1.7109375" style="158" customWidth="1"/>
    <col min="782" max="782" width="20.7109375" style="158" customWidth="1"/>
    <col min="783" max="1024" width="11.42578125" style="158"/>
    <col min="1025" max="1025" width="18.140625" style="158" customWidth="1"/>
    <col min="1026" max="1026" width="15.7109375" style="158" customWidth="1"/>
    <col min="1027" max="1027" width="17.42578125" style="158" customWidth="1"/>
    <col min="1028" max="1028" width="15.7109375" style="158" customWidth="1"/>
    <col min="1029" max="1029" width="7.140625" style="158" bestFit="1" customWidth="1"/>
    <col min="1030" max="1030" width="15.28515625" style="158" customWidth="1"/>
    <col min="1031" max="1031" width="1.7109375" style="158" customWidth="1"/>
    <col min="1032" max="1033" width="30.7109375" style="158" customWidth="1"/>
    <col min="1034" max="1034" width="1.7109375" style="158" customWidth="1"/>
    <col min="1035" max="1035" width="15.7109375" style="158" customWidth="1"/>
    <col min="1036" max="1036" width="45.7109375" style="158" customWidth="1"/>
    <col min="1037" max="1037" width="1.7109375" style="158" customWidth="1"/>
    <col min="1038" max="1038" width="20.7109375" style="158" customWidth="1"/>
    <col min="1039" max="1280" width="11.42578125" style="158"/>
    <col min="1281" max="1281" width="18.140625" style="158" customWidth="1"/>
    <col min="1282" max="1282" width="15.7109375" style="158" customWidth="1"/>
    <col min="1283" max="1283" width="17.42578125" style="158" customWidth="1"/>
    <col min="1284" max="1284" width="15.7109375" style="158" customWidth="1"/>
    <col min="1285" max="1285" width="7.140625" style="158" bestFit="1" customWidth="1"/>
    <col min="1286" max="1286" width="15.28515625" style="158" customWidth="1"/>
    <col min="1287" max="1287" width="1.7109375" style="158" customWidth="1"/>
    <col min="1288" max="1289" width="30.7109375" style="158" customWidth="1"/>
    <col min="1290" max="1290" width="1.7109375" style="158" customWidth="1"/>
    <col min="1291" max="1291" width="15.7109375" style="158" customWidth="1"/>
    <col min="1292" max="1292" width="45.7109375" style="158" customWidth="1"/>
    <col min="1293" max="1293" width="1.7109375" style="158" customWidth="1"/>
    <col min="1294" max="1294" width="20.7109375" style="158" customWidth="1"/>
    <col min="1295" max="1536" width="11.42578125" style="158"/>
    <col min="1537" max="1537" width="18.140625" style="158" customWidth="1"/>
    <col min="1538" max="1538" width="15.7109375" style="158" customWidth="1"/>
    <col min="1539" max="1539" width="17.42578125" style="158" customWidth="1"/>
    <col min="1540" max="1540" width="15.7109375" style="158" customWidth="1"/>
    <col min="1541" max="1541" width="7.140625" style="158" bestFit="1" customWidth="1"/>
    <col min="1542" max="1542" width="15.28515625" style="158" customWidth="1"/>
    <col min="1543" max="1543" width="1.7109375" style="158" customWidth="1"/>
    <col min="1544" max="1545" width="30.7109375" style="158" customWidth="1"/>
    <col min="1546" max="1546" width="1.7109375" style="158" customWidth="1"/>
    <col min="1547" max="1547" width="15.7109375" style="158" customWidth="1"/>
    <col min="1548" max="1548" width="45.7109375" style="158" customWidth="1"/>
    <col min="1549" max="1549" width="1.7109375" style="158" customWidth="1"/>
    <col min="1550" max="1550" width="20.7109375" style="158" customWidth="1"/>
    <col min="1551" max="1792" width="11.42578125" style="158"/>
    <col min="1793" max="1793" width="18.140625" style="158" customWidth="1"/>
    <col min="1794" max="1794" width="15.7109375" style="158" customWidth="1"/>
    <col min="1795" max="1795" width="17.42578125" style="158" customWidth="1"/>
    <col min="1796" max="1796" width="15.7109375" style="158" customWidth="1"/>
    <col min="1797" max="1797" width="7.140625" style="158" bestFit="1" customWidth="1"/>
    <col min="1798" max="1798" width="15.28515625" style="158" customWidth="1"/>
    <col min="1799" max="1799" width="1.7109375" style="158" customWidth="1"/>
    <col min="1800" max="1801" width="30.7109375" style="158" customWidth="1"/>
    <col min="1802" max="1802" width="1.7109375" style="158" customWidth="1"/>
    <col min="1803" max="1803" width="15.7109375" style="158" customWidth="1"/>
    <col min="1804" max="1804" width="45.7109375" style="158" customWidth="1"/>
    <col min="1805" max="1805" width="1.7109375" style="158" customWidth="1"/>
    <col min="1806" max="1806" width="20.7109375" style="158" customWidth="1"/>
    <col min="1807" max="2048" width="11.42578125" style="158"/>
    <col min="2049" max="2049" width="18.140625" style="158" customWidth="1"/>
    <col min="2050" max="2050" width="15.7109375" style="158" customWidth="1"/>
    <col min="2051" max="2051" width="17.42578125" style="158" customWidth="1"/>
    <col min="2052" max="2052" width="15.7109375" style="158" customWidth="1"/>
    <col min="2053" max="2053" width="7.140625" style="158" bestFit="1" customWidth="1"/>
    <col min="2054" max="2054" width="15.28515625" style="158" customWidth="1"/>
    <col min="2055" max="2055" width="1.7109375" style="158" customWidth="1"/>
    <col min="2056" max="2057" width="30.7109375" style="158" customWidth="1"/>
    <col min="2058" max="2058" width="1.7109375" style="158" customWidth="1"/>
    <col min="2059" max="2059" width="15.7109375" style="158" customWidth="1"/>
    <col min="2060" max="2060" width="45.7109375" style="158" customWidth="1"/>
    <col min="2061" max="2061" width="1.7109375" style="158" customWidth="1"/>
    <col min="2062" max="2062" width="20.7109375" style="158" customWidth="1"/>
    <col min="2063" max="2304" width="11.42578125" style="158"/>
    <col min="2305" max="2305" width="18.140625" style="158" customWidth="1"/>
    <col min="2306" max="2306" width="15.7109375" style="158" customWidth="1"/>
    <col min="2307" max="2307" width="17.42578125" style="158" customWidth="1"/>
    <col min="2308" max="2308" width="15.7109375" style="158" customWidth="1"/>
    <col min="2309" max="2309" width="7.140625" style="158" bestFit="1" customWidth="1"/>
    <col min="2310" max="2310" width="15.28515625" style="158" customWidth="1"/>
    <col min="2311" max="2311" width="1.7109375" style="158" customWidth="1"/>
    <col min="2312" max="2313" width="30.7109375" style="158" customWidth="1"/>
    <col min="2314" max="2314" width="1.7109375" style="158" customWidth="1"/>
    <col min="2315" max="2315" width="15.7109375" style="158" customWidth="1"/>
    <col min="2316" max="2316" width="45.7109375" style="158" customWidth="1"/>
    <col min="2317" max="2317" width="1.7109375" style="158" customWidth="1"/>
    <col min="2318" max="2318" width="20.7109375" style="158" customWidth="1"/>
    <col min="2319" max="2560" width="11.42578125" style="158"/>
    <col min="2561" max="2561" width="18.140625" style="158" customWidth="1"/>
    <col min="2562" max="2562" width="15.7109375" style="158" customWidth="1"/>
    <col min="2563" max="2563" width="17.42578125" style="158" customWidth="1"/>
    <col min="2564" max="2564" width="15.7109375" style="158" customWidth="1"/>
    <col min="2565" max="2565" width="7.140625" style="158" bestFit="1" customWidth="1"/>
    <col min="2566" max="2566" width="15.28515625" style="158" customWidth="1"/>
    <col min="2567" max="2567" width="1.7109375" style="158" customWidth="1"/>
    <col min="2568" max="2569" width="30.7109375" style="158" customWidth="1"/>
    <col min="2570" max="2570" width="1.7109375" style="158" customWidth="1"/>
    <col min="2571" max="2571" width="15.7109375" style="158" customWidth="1"/>
    <col min="2572" max="2572" width="45.7109375" style="158" customWidth="1"/>
    <col min="2573" max="2573" width="1.7109375" style="158" customWidth="1"/>
    <col min="2574" max="2574" width="20.7109375" style="158" customWidth="1"/>
    <col min="2575" max="2816" width="11.42578125" style="158"/>
    <col min="2817" max="2817" width="18.140625" style="158" customWidth="1"/>
    <col min="2818" max="2818" width="15.7109375" style="158" customWidth="1"/>
    <col min="2819" max="2819" width="17.42578125" style="158" customWidth="1"/>
    <col min="2820" max="2820" width="15.7109375" style="158" customWidth="1"/>
    <col min="2821" max="2821" width="7.140625" style="158" bestFit="1" customWidth="1"/>
    <col min="2822" max="2822" width="15.28515625" style="158" customWidth="1"/>
    <col min="2823" max="2823" width="1.7109375" style="158" customWidth="1"/>
    <col min="2824" max="2825" width="30.7109375" style="158" customWidth="1"/>
    <col min="2826" max="2826" width="1.7109375" style="158" customWidth="1"/>
    <col min="2827" max="2827" width="15.7109375" style="158" customWidth="1"/>
    <col min="2828" max="2828" width="45.7109375" style="158" customWidth="1"/>
    <col min="2829" max="2829" width="1.7109375" style="158" customWidth="1"/>
    <col min="2830" max="2830" width="20.7109375" style="158" customWidth="1"/>
    <col min="2831" max="3072" width="11.42578125" style="158"/>
    <col min="3073" max="3073" width="18.140625" style="158" customWidth="1"/>
    <col min="3074" max="3074" width="15.7109375" style="158" customWidth="1"/>
    <col min="3075" max="3075" width="17.42578125" style="158" customWidth="1"/>
    <col min="3076" max="3076" width="15.7109375" style="158" customWidth="1"/>
    <col min="3077" max="3077" width="7.140625" style="158" bestFit="1" customWidth="1"/>
    <col min="3078" max="3078" width="15.28515625" style="158" customWidth="1"/>
    <col min="3079" max="3079" width="1.7109375" style="158" customWidth="1"/>
    <col min="3080" max="3081" width="30.7109375" style="158" customWidth="1"/>
    <col min="3082" max="3082" width="1.7109375" style="158" customWidth="1"/>
    <col min="3083" max="3083" width="15.7109375" style="158" customWidth="1"/>
    <col min="3084" max="3084" width="45.7109375" style="158" customWidth="1"/>
    <col min="3085" max="3085" width="1.7109375" style="158" customWidth="1"/>
    <col min="3086" max="3086" width="20.7109375" style="158" customWidth="1"/>
    <col min="3087" max="3328" width="11.42578125" style="158"/>
    <col min="3329" max="3329" width="18.140625" style="158" customWidth="1"/>
    <col min="3330" max="3330" width="15.7109375" style="158" customWidth="1"/>
    <col min="3331" max="3331" width="17.42578125" style="158" customWidth="1"/>
    <col min="3332" max="3332" width="15.7109375" style="158" customWidth="1"/>
    <col min="3333" max="3333" width="7.140625" style="158" bestFit="1" customWidth="1"/>
    <col min="3334" max="3334" width="15.28515625" style="158" customWidth="1"/>
    <col min="3335" max="3335" width="1.7109375" style="158" customWidth="1"/>
    <col min="3336" max="3337" width="30.7109375" style="158" customWidth="1"/>
    <col min="3338" max="3338" width="1.7109375" style="158" customWidth="1"/>
    <col min="3339" max="3339" width="15.7109375" style="158" customWidth="1"/>
    <col min="3340" max="3340" width="45.7109375" style="158" customWidth="1"/>
    <col min="3341" max="3341" width="1.7109375" style="158" customWidth="1"/>
    <col min="3342" max="3342" width="20.7109375" style="158" customWidth="1"/>
    <col min="3343" max="3584" width="11.42578125" style="158"/>
    <col min="3585" max="3585" width="18.140625" style="158" customWidth="1"/>
    <col min="3586" max="3586" width="15.7109375" style="158" customWidth="1"/>
    <col min="3587" max="3587" width="17.42578125" style="158" customWidth="1"/>
    <col min="3588" max="3588" width="15.7109375" style="158" customWidth="1"/>
    <col min="3589" max="3589" width="7.140625" style="158" bestFit="1" customWidth="1"/>
    <col min="3590" max="3590" width="15.28515625" style="158" customWidth="1"/>
    <col min="3591" max="3591" width="1.7109375" style="158" customWidth="1"/>
    <col min="3592" max="3593" width="30.7109375" style="158" customWidth="1"/>
    <col min="3594" max="3594" width="1.7109375" style="158" customWidth="1"/>
    <col min="3595" max="3595" width="15.7109375" style="158" customWidth="1"/>
    <col min="3596" max="3596" width="45.7109375" style="158" customWidth="1"/>
    <col min="3597" max="3597" width="1.7109375" style="158" customWidth="1"/>
    <col min="3598" max="3598" width="20.7109375" style="158" customWidth="1"/>
    <col min="3599" max="3840" width="11.42578125" style="158"/>
    <col min="3841" max="3841" width="18.140625" style="158" customWidth="1"/>
    <col min="3842" max="3842" width="15.7109375" style="158" customWidth="1"/>
    <col min="3843" max="3843" width="17.42578125" style="158" customWidth="1"/>
    <col min="3844" max="3844" width="15.7109375" style="158" customWidth="1"/>
    <col min="3845" max="3845" width="7.140625" style="158" bestFit="1" customWidth="1"/>
    <col min="3846" max="3846" width="15.28515625" style="158" customWidth="1"/>
    <col min="3847" max="3847" width="1.7109375" style="158" customWidth="1"/>
    <col min="3848" max="3849" width="30.7109375" style="158" customWidth="1"/>
    <col min="3850" max="3850" width="1.7109375" style="158" customWidth="1"/>
    <col min="3851" max="3851" width="15.7109375" style="158" customWidth="1"/>
    <col min="3852" max="3852" width="45.7109375" style="158" customWidth="1"/>
    <col min="3853" max="3853" width="1.7109375" style="158" customWidth="1"/>
    <col min="3854" max="3854" width="20.7109375" style="158" customWidth="1"/>
    <col min="3855" max="4096" width="11.42578125" style="158"/>
    <col min="4097" max="4097" width="18.140625" style="158" customWidth="1"/>
    <col min="4098" max="4098" width="15.7109375" style="158" customWidth="1"/>
    <col min="4099" max="4099" width="17.42578125" style="158" customWidth="1"/>
    <col min="4100" max="4100" width="15.7109375" style="158" customWidth="1"/>
    <col min="4101" max="4101" width="7.140625" style="158" bestFit="1" customWidth="1"/>
    <col min="4102" max="4102" width="15.28515625" style="158" customWidth="1"/>
    <col min="4103" max="4103" width="1.7109375" style="158" customWidth="1"/>
    <col min="4104" max="4105" width="30.7109375" style="158" customWidth="1"/>
    <col min="4106" max="4106" width="1.7109375" style="158" customWidth="1"/>
    <col min="4107" max="4107" width="15.7109375" style="158" customWidth="1"/>
    <col min="4108" max="4108" width="45.7109375" style="158" customWidth="1"/>
    <col min="4109" max="4109" width="1.7109375" style="158" customWidth="1"/>
    <col min="4110" max="4110" width="20.7109375" style="158" customWidth="1"/>
    <col min="4111" max="4352" width="11.42578125" style="158"/>
    <col min="4353" max="4353" width="18.140625" style="158" customWidth="1"/>
    <col min="4354" max="4354" width="15.7109375" style="158" customWidth="1"/>
    <col min="4355" max="4355" width="17.42578125" style="158" customWidth="1"/>
    <col min="4356" max="4356" width="15.7109375" style="158" customWidth="1"/>
    <col min="4357" max="4357" width="7.140625" style="158" bestFit="1" customWidth="1"/>
    <col min="4358" max="4358" width="15.28515625" style="158" customWidth="1"/>
    <col min="4359" max="4359" width="1.7109375" style="158" customWidth="1"/>
    <col min="4360" max="4361" width="30.7109375" style="158" customWidth="1"/>
    <col min="4362" max="4362" width="1.7109375" style="158" customWidth="1"/>
    <col min="4363" max="4363" width="15.7109375" style="158" customWidth="1"/>
    <col min="4364" max="4364" width="45.7109375" style="158" customWidth="1"/>
    <col min="4365" max="4365" width="1.7109375" style="158" customWidth="1"/>
    <col min="4366" max="4366" width="20.7109375" style="158" customWidth="1"/>
    <col min="4367" max="4608" width="11.42578125" style="158"/>
    <col min="4609" max="4609" width="18.140625" style="158" customWidth="1"/>
    <col min="4610" max="4610" width="15.7109375" style="158" customWidth="1"/>
    <col min="4611" max="4611" width="17.42578125" style="158" customWidth="1"/>
    <col min="4612" max="4612" width="15.7109375" style="158" customWidth="1"/>
    <col min="4613" max="4613" width="7.140625" style="158" bestFit="1" customWidth="1"/>
    <col min="4614" max="4614" width="15.28515625" style="158" customWidth="1"/>
    <col min="4615" max="4615" width="1.7109375" style="158" customWidth="1"/>
    <col min="4616" max="4617" width="30.7109375" style="158" customWidth="1"/>
    <col min="4618" max="4618" width="1.7109375" style="158" customWidth="1"/>
    <col min="4619" max="4619" width="15.7109375" style="158" customWidth="1"/>
    <col min="4620" max="4620" width="45.7109375" style="158" customWidth="1"/>
    <col min="4621" max="4621" width="1.7109375" style="158" customWidth="1"/>
    <col min="4622" max="4622" width="20.7109375" style="158" customWidth="1"/>
    <col min="4623" max="4864" width="11.42578125" style="158"/>
    <col min="4865" max="4865" width="18.140625" style="158" customWidth="1"/>
    <col min="4866" max="4866" width="15.7109375" style="158" customWidth="1"/>
    <col min="4867" max="4867" width="17.42578125" style="158" customWidth="1"/>
    <col min="4868" max="4868" width="15.7109375" style="158" customWidth="1"/>
    <col min="4869" max="4869" width="7.140625" style="158" bestFit="1" customWidth="1"/>
    <col min="4870" max="4870" width="15.28515625" style="158" customWidth="1"/>
    <col min="4871" max="4871" width="1.7109375" style="158" customWidth="1"/>
    <col min="4872" max="4873" width="30.7109375" style="158" customWidth="1"/>
    <col min="4874" max="4874" width="1.7109375" style="158" customWidth="1"/>
    <col min="4875" max="4875" width="15.7109375" style="158" customWidth="1"/>
    <col min="4876" max="4876" width="45.7109375" style="158" customWidth="1"/>
    <col min="4877" max="4877" width="1.7109375" style="158" customWidth="1"/>
    <col min="4878" max="4878" width="20.7109375" style="158" customWidth="1"/>
    <col min="4879" max="5120" width="11.42578125" style="158"/>
    <col min="5121" max="5121" width="18.140625" style="158" customWidth="1"/>
    <col min="5122" max="5122" width="15.7109375" style="158" customWidth="1"/>
    <col min="5123" max="5123" width="17.42578125" style="158" customWidth="1"/>
    <col min="5124" max="5124" width="15.7109375" style="158" customWidth="1"/>
    <col min="5125" max="5125" width="7.140625" style="158" bestFit="1" customWidth="1"/>
    <col min="5126" max="5126" width="15.28515625" style="158" customWidth="1"/>
    <col min="5127" max="5127" width="1.7109375" style="158" customWidth="1"/>
    <col min="5128" max="5129" width="30.7109375" style="158" customWidth="1"/>
    <col min="5130" max="5130" width="1.7109375" style="158" customWidth="1"/>
    <col min="5131" max="5131" width="15.7109375" style="158" customWidth="1"/>
    <col min="5132" max="5132" width="45.7109375" style="158" customWidth="1"/>
    <col min="5133" max="5133" width="1.7109375" style="158" customWidth="1"/>
    <col min="5134" max="5134" width="20.7109375" style="158" customWidth="1"/>
    <col min="5135" max="5376" width="11.42578125" style="158"/>
    <col min="5377" max="5377" width="18.140625" style="158" customWidth="1"/>
    <col min="5378" max="5378" width="15.7109375" style="158" customWidth="1"/>
    <col min="5379" max="5379" width="17.42578125" style="158" customWidth="1"/>
    <col min="5380" max="5380" width="15.7109375" style="158" customWidth="1"/>
    <col min="5381" max="5381" width="7.140625" style="158" bestFit="1" customWidth="1"/>
    <col min="5382" max="5382" width="15.28515625" style="158" customWidth="1"/>
    <col min="5383" max="5383" width="1.7109375" style="158" customWidth="1"/>
    <col min="5384" max="5385" width="30.7109375" style="158" customWidth="1"/>
    <col min="5386" max="5386" width="1.7109375" style="158" customWidth="1"/>
    <col min="5387" max="5387" width="15.7109375" style="158" customWidth="1"/>
    <col min="5388" max="5388" width="45.7109375" style="158" customWidth="1"/>
    <col min="5389" max="5389" width="1.7109375" style="158" customWidth="1"/>
    <col min="5390" max="5390" width="20.7109375" style="158" customWidth="1"/>
    <col min="5391" max="5632" width="11.42578125" style="158"/>
    <col min="5633" max="5633" width="18.140625" style="158" customWidth="1"/>
    <col min="5634" max="5634" width="15.7109375" style="158" customWidth="1"/>
    <col min="5635" max="5635" width="17.42578125" style="158" customWidth="1"/>
    <col min="5636" max="5636" width="15.7109375" style="158" customWidth="1"/>
    <col min="5637" max="5637" width="7.140625" style="158" bestFit="1" customWidth="1"/>
    <col min="5638" max="5638" width="15.28515625" style="158" customWidth="1"/>
    <col min="5639" max="5639" width="1.7109375" style="158" customWidth="1"/>
    <col min="5640" max="5641" width="30.7109375" style="158" customWidth="1"/>
    <col min="5642" max="5642" width="1.7109375" style="158" customWidth="1"/>
    <col min="5643" max="5643" width="15.7109375" style="158" customWidth="1"/>
    <col min="5644" max="5644" width="45.7109375" style="158" customWidth="1"/>
    <col min="5645" max="5645" width="1.7109375" style="158" customWidth="1"/>
    <col min="5646" max="5646" width="20.7109375" style="158" customWidth="1"/>
    <col min="5647" max="5888" width="11.42578125" style="158"/>
    <col min="5889" max="5889" width="18.140625" style="158" customWidth="1"/>
    <col min="5890" max="5890" width="15.7109375" style="158" customWidth="1"/>
    <col min="5891" max="5891" width="17.42578125" style="158" customWidth="1"/>
    <col min="5892" max="5892" width="15.7109375" style="158" customWidth="1"/>
    <col min="5893" max="5893" width="7.140625" style="158" bestFit="1" customWidth="1"/>
    <col min="5894" max="5894" width="15.28515625" style="158" customWidth="1"/>
    <col min="5895" max="5895" width="1.7109375" style="158" customWidth="1"/>
    <col min="5896" max="5897" width="30.7109375" style="158" customWidth="1"/>
    <col min="5898" max="5898" width="1.7109375" style="158" customWidth="1"/>
    <col min="5899" max="5899" width="15.7109375" style="158" customWidth="1"/>
    <col min="5900" max="5900" width="45.7109375" style="158" customWidth="1"/>
    <col min="5901" max="5901" width="1.7109375" style="158" customWidth="1"/>
    <col min="5902" max="5902" width="20.7109375" style="158" customWidth="1"/>
    <col min="5903" max="6144" width="11.42578125" style="158"/>
    <col min="6145" max="6145" width="18.140625" style="158" customWidth="1"/>
    <col min="6146" max="6146" width="15.7109375" style="158" customWidth="1"/>
    <col min="6147" max="6147" width="17.42578125" style="158" customWidth="1"/>
    <col min="6148" max="6148" width="15.7109375" style="158" customWidth="1"/>
    <col min="6149" max="6149" width="7.140625" style="158" bestFit="1" customWidth="1"/>
    <col min="6150" max="6150" width="15.28515625" style="158" customWidth="1"/>
    <col min="6151" max="6151" width="1.7109375" style="158" customWidth="1"/>
    <col min="6152" max="6153" width="30.7109375" style="158" customWidth="1"/>
    <col min="6154" max="6154" width="1.7109375" style="158" customWidth="1"/>
    <col min="6155" max="6155" width="15.7109375" style="158" customWidth="1"/>
    <col min="6156" max="6156" width="45.7109375" style="158" customWidth="1"/>
    <col min="6157" max="6157" width="1.7109375" style="158" customWidth="1"/>
    <col min="6158" max="6158" width="20.7109375" style="158" customWidth="1"/>
    <col min="6159" max="6400" width="11.42578125" style="158"/>
    <col min="6401" max="6401" width="18.140625" style="158" customWidth="1"/>
    <col min="6402" max="6402" width="15.7109375" style="158" customWidth="1"/>
    <col min="6403" max="6403" width="17.42578125" style="158" customWidth="1"/>
    <col min="6404" max="6404" width="15.7109375" style="158" customWidth="1"/>
    <col min="6405" max="6405" width="7.140625" style="158" bestFit="1" customWidth="1"/>
    <col min="6406" max="6406" width="15.28515625" style="158" customWidth="1"/>
    <col min="6407" max="6407" width="1.7109375" style="158" customWidth="1"/>
    <col min="6408" max="6409" width="30.7109375" style="158" customWidth="1"/>
    <col min="6410" max="6410" width="1.7109375" style="158" customWidth="1"/>
    <col min="6411" max="6411" width="15.7109375" style="158" customWidth="1"/>
    <col min="6412" max="6412" width="45.7109375" style="158" customWidth="1"/>
    <col min="6413" max="6413" width="1.7109375" style="158" customWidth="1"/>
    <col min="6414" max="6414" width="20.7109375" style="158" customWidth="1"/>
    <col min="6415" max="6656" width="11.42578125" style="158"/>
    <col min="6657" max="6657" width="18.140625" style="158" customWidth="1"/>
    <col min="6658" max="6658" width="15.7109375" style="158" customWidth="1"/>
    <col min="6659" max="6659" width="17.42578125" style="158" customWidth="1"/>
    <col min="6660" max="6660" width="15.7109375" style="158" customWidth="1"/>
    <col min="6661" max="6661" width="7.140625" style="158" bestFit="1" customWidth="1"/>
    <col min="6662" max="6662" width="15.28515625" style="158" customWidth="1"/>
    <col min="6663" max="6663" width="1.7109375" style="158" customWidth="1"/>
    <col min="6664" max="6665" width="30.7109375" style="158" customWidth="1"/>
    <col min="6666" max="6666" width="1.7109375" style="158" customWidth="1"/>
    <col min="6667" max="6667" width="15.7109375" style="158" customWidth="1"/>
    <col min="6668" max="6668" width="45.7109375" style="158" customWidth="1"/>
    <col min="6669" max="6669" width="1.7109375" style="158" customWidth="1"/>
    <col min="6670" max="6670" width="20.7109375" style="158" customWidth="1"/>
    <col min="6671" max="6912" width="11.42578125" style="158"/>
    <col min="6913" max="6913" width="18.140625" style="158" customWidth="1"/>
    <col min="6914" max="6914" width="15.7109375" style="158" customWidth="1"/>
    <col min="6915" max="6915" width="17.42578125" style="158" customWidth="1"/>
    <col min="6916" max="6916" width="15.7109375" style="158" customWidth="1"/>
    <col min="6917" max="6917" width="7.140625" style="158" bestFit="1" customWidth="1"/>
    <col min="6918" max="6918" width="15.28515625" style="158" customWidth="1"/>
    <col min="6919" max="6919" width="1.7109375" style="158" customWidth="1"/>
    <col min="6920" max="6921" width="30.7109375" style="158" customWidth="1"/>
    <col min="6922" max="6922" width="1.7109375" style="158" customWidth="1"/>
    <col min="6923" max="6923" width="15.7109375" style="158" customWidth="1"/>
    <col min="6924" max="6924" width="45.7109375" style="158" customWidth="1"/>
    <col min="6925" max="6925" width="1.7109375" style="158" customWidth="1"/>
    <col min="6926" max="6926" width="20.7109375" style="158" customWidth="1"/>
    <col min="6927" max="7168" width="11.42578125" style="158"/>
    <col min="7169" max="7169" width="18.140625" style="158" customWidth="1"/>
    <col min="7170" max="7170" width="15.7109375" style="158" customWidth="1"/>
    <col min="7171" max="7171" width="17.42578125" style="158" customWidth="1"/>
    <col min="7172" max="7172" width="15.7109375" style="158" customWidth="1"/>
    <col min="7173" max="7173" width="7.140625" style="158" bestFit="1" customWidth="1"/>
    <col min="7174" max="7174" width="15.28515625" style="158" customWidth="1"/>
    <col min="7175" max="7175" width="1.7109375" style="158" customWidth="1"/>
    <col min="7176" max="7177" width="30.7109375" style="158" customWidth="1"/>
    <col min="7178" max="7178" width="1.7109375" style="158" customWidth="1"/>
    <col min="7179" max="7179" width="15.7109375" style="158" customWidth="1"/>
    <col min="7180" max="7180" width="45.7109375" style="158" customWidth="1"/>
    <col min="7181" max="7181" width="1.7109375" style="158" customWidth="1"/>
    <col min="7182" max="7182" width="20.7109375" style="158" customWidth="1"/>
    <col min="7183" max="7424" width="11.42578125" style="158"/>
    <col min="7425" max="7425" width="18.140625" style="158" customWidth="1"/>
    <col min="7426" max="7426" width="15.7109375" style="158" customWidth="1"/>
    <col min="7427" max="7427" width="17.42578125" style="158" customWidth="1"/>
    <col min="7428" max="7428" width="15.7109375" style="158" customWidth="1"/>
    <col min="7429" max="7429" width="7.140625" style="158" bestFit="1" customWidth="1"/>
    <col min="7430" max="7430" width="15.28515625" style="158" customWidth="1"/>
    <col min="7431" max="7431" width="1.7109375" style="158" customWidth="1"/>
    <col min="7432" max="7433" width="30.7109375" style="158" customWidth="1"/>
    <col min="7434" max="7434" width="1.7109375" style="158" customWidth="1"/>
    <col min="7435" max="7435" width="15.7109375" style="158" customWidth="1"/>
    <col min="7436" max="7436" width="45.7109375" style="158" customWidth="1"/>
    <col min="7437" max="7437" width="1.7109375" style="158" customWidth="1"/>
    <col min="7438" max="7438" width="20.7109375" style="158" customWidth="1"/>
    <col min="7439" max="7680" width="11.42578125" style="158"/>
    <col min="7681" max="7681" width="18.140625" style="158" customWidth="1"/>
    <col min="7682" max="7682" width="15.7109375" style="158" customWidth="1"/>
    <col min="7683" max="7683" width="17.42578125" style="158" customWidth="1"/>
    <col min="7684" max="7684" width="15.7109375" style="158" customWidth="1"/>
    <col min="7685" max="7685" width="7.140625" style="158" bestFit="1" customWidth="1"/>
    <col min="7686" max="7686" width="15.28515625" style="158" customWidth="1"/>
    <col min="7687" max="7687" width="1.7109375" style="158" customWidth="1"/>
    <col min="7688" max="7689" width="30.7109375" style="158" customWidth="1"/>
    <col min="7690" max="7690" width="1.7109375" style="158" customWidth="1"/>
    <col min="7691" max="7691" width="15.7109375" style="158" customWidth="1"/>
    <col min="7692" max="7692" width="45.7109375" style="158" customWidth="1"/>
    <col min="7693" max="7693" width="1.7109375" style="158" customWidth="1"/>
    <col min="7694" max="7694" width="20.7109375" style="158" customWidth="1"/>
    <col min="7695" max="7936" width="11.42578125" style="158"/>
    <col min="7937" max="7937" width="18.140625" style="158" customWidth="1"/>
    <col min="7938" max="7938" width="15.7109375" style="158" customWidth="1"/>
    <col min="7939" max="7939" width="17.42578125" style="158" customWidth="1"/>
    <col min="7940" max="7940" width="15.7109375" style="158" customWidth="1"/>
    <col min="7941" max="7941" width="7.140625" style="158" bestFit="1" customWidth="1"/>
    <col min="7942" max="7942" width="15.28515625" style="158" customWidth="1"/>
    <col min="7943" max="7943" width="1.7109375" style="158" customWidth="1"/>
    <col min="7944" max="7945" width="30.7109375" style="158" customWidth="1"/>
    <col min="7946" max="7946" width="1.7109375" style="158" customWidth="1"/>
    <col min="7947" max="7947" width="15.7109375" style="158" customWidth="1"/>
    <col min="7948" max="7948" width="45.7109375" style="158" customWidth="1"/>
    <col min="7949" max="7949" width="1.7109375" style="158" customWidth="1"/>
    <col min="7950" max="7950" width="20.7109375" style="158" customWidth="1"/>
    <col min="7951" max="8192" width="11.42578125" style="158"/>
    <col min="8193" max="8193" width="18.140625" style="158" customWidth="1"/>
    <col min="8194" max="8194" width="15.7109375" style="158" customWidth="1"/>
    <col min="8195" max="8195" width="17.42578125" style="158" customWidth="1"/>
    <col min="8196" max="8196" width="15.7109375" style="158" customWidth="1"/>
    <col min="8197" max="8197" width="7.140625" style="158" bestFit="1" customWidth="1"/>
    <col min="8198" max="8198" width="15.28515625" style="158" customWidth="1"/>
    <col min="8199" max="8199" width="1.7109375" style="158" customWidth="1"/>
    <col min="8200" max="8201" width="30.7109375" style="158" customWidth="1"/>
    <col min="8202" max="8202" width="1.7109375" style="158" customWidth="1"/>
    <col min="8203" max="8203" width="15.7109375" style="158" customWidth="1"/>
    <col min="8204" max="8204" width="45.7109375" style="158" customWidth="1"/>
    <col min="8205" max="8205" width="1.7109375" style="158" customWidth="1"/>
    <col min="8206" max="8206" width="20.7109375" style="158" customWidth="1"/>
    <col min="8207" max="8448" width="11.42578125" style="158"/>
    <col min="8449" max="8449" width="18.140625" style="158" customWidth="1"/>
    <col min="8450" max="8450" width="15.7109375" style="158" customWidth="1"/>
    <col min="8451" max="8451" width="17.42578125" style="158" customWidth="1"/>
    <col min="8452" max="8452" width="15.7109375" style="158" customWidth="1"/>
    <col min="8453" max="8453" width="7.140625" style="158" bestFit="1" customWidth="1"/>
    <col min="8454" max="8454" width="15.28515625" style="158" customWidth="1"/>
    <col min="8455" max="8455" width="1.7109375" style="158" customWidth="1"/>
    <col min="8456" max="8457" width="30.7109375" style="158" customWidth="1"/>
    <col min="8458" max="8458" width="1.7109375" style="158" customWidth="1"/>
    <col min="8459" max="8459" width="15.7109375" style="158" customWidth="1"/>
    <col min="8460" max="8460" width="45.7109375" style="158" customWidth="1"/>
    <col min="8461" max="8461" width="1.7109375" style="158" customWidth="1"/>
    <col min="8462" max="8462" width="20.7109375" style="158" customWidth="1"/>
    <col min="8463" max="8704" width="11.42578125" style="158"/>
    <col min="8705" max="8705" width="18.140625" style="158" customWidth="1"/>
    <col min="8706" max="8706" width="15.7109375" style="158" customWidth="1"/>
    <col min="8707" max="8707" width="17.42578125" style="158" customWidth="1"/>
    <col min="8708" max="8708" width="15.7109375" style="158" customWidth="1"/>
    <col min="8709" max="8709" width="7.140625" style="158" bestFit="1" customWidth="1"/>
    <col min="8710" max="8710" width="15.28515625" style="158" customWidth="1"/>
    <col min="8711" max="8711" width="1.7109375" style="158" customWidth="1"/>
    <col min="8712" max="8713" width="30.7109375" style="158" customWidth="1"/>
    <col min="8714" max="8714" width="1.7109375" style="158" customWidth="1"/>
    <col min="8715" max="8715" width="15.7109375" style="158" customWidth="1"/>
    <col min="8716" max="8716" width="45.7109375" style="158" customWidth="1"/>
    <col min="8717" max="8717" width="1.7109375" style="158" customWidth="1"/>
    <col min="8718" max="8718" width="20.7109375" style="158" customWidth="1"/>
    <col min="8719" max="8960" width="11.42578125" style="158"/>
    <col min="8961" max="8961" width="18.140625" style="158" customWidth="1"/>
    <col min="8962" max="8962" width="15.7109375" style="158" customWidth="1"/>
    <col min="8963" max="8963" width="17.42578125" style="158" customWidth="1"/>
    <col min="8964" max="8964" width="15.7109375" style="158" customWidth="1"/>
    <col min="8965" max="8965" width="7.140625" style="158" bestFit="1" customWidth="1"/>
    <col min="8966" max="8966" width="15.28515625" style="158" customWidth="1"/>
    <col min="8967" max="8967" width="1.7109375" style="158" customWidth="1"/>
    <col min="8968" max="8969" width="30.7109375" style="158" customWidth="1"/>
    <col min="8970" max="8970" width="1.7109375" style="158" customWidth="1"/>
    <col min="8971" max="8971" width="15.7109375" style="158" customWidth="1"/>
    <col min="8972" max="8972" width="45.7109375" style="158" customWidth="1"/>
    <col min="8973" max="8973" width="1.7109375" style="158" customWidth="1"/>
    <col min="8974" max="8974" width="20.7109375" style="158" customWidth="1"/>
    <col min="8975" max="9216" width="11.42578125" style="158"/>
    <col min="9217" max="9217" width="18.140625" style="158" customWidth="1"/>
    <col min="9218" max="9218" width="15.7109375" style="158" customWidth="1"/>
    <col min="9219" max="9219" width="17.42578125" style="158" customWidth="1"/>
    <col min="9220" max="9220" width="15.7109375" style="158" customWidth="1"/>
    <col min="9221" max="9221" width="7.140625" style="158" bestFit="1" customWidth="1"/>
    <col min="9222" max="9222" width="15.28515625" style="158" customWidth="1"/>
    <col min="9223" max="9223" width="1.7109375" style="158" customWidth="1"/>
    <col min="9224" max="9225" width="30.7109375" style="158" customWidth="1"/>
    <col min="9226" max="9226" width="1.7109375" style="158" customWidth="1"/>
    <col min="9227" max="9227" width="15.7109375" style="158" customWidth="1"/>
    <col min="9228" max="9228" width="45.7109375" style="158" customWidth="1"/>
    <col min="9229" max="9229" width="1.7109375" style="158" customWidth="1"/>
    <col min="9230" max="9230" width="20.7109375" style="158" customWidth="1"/>
    <col min="9231" max="9472" width="11.42578125" style="158"/>
    <col min="9473" max="9473" width="18.140625" style="158" customWidth="1"/>
    <col min="9474" max="9474" width="15.7109375" style="158" customWidth="1"/>
    <col min="9475" max="9475" width="17.42578125" style="158" customWidth="1"/>
    <col min="9476" max="9476" width="15.7109375" style="158" customWidth="1"/>
    <col min="9477" max="9477" width="7.140625" style="158" bestFit="1" customWidth="1"/>
    <col min="9478" max="9478" width="15.28515625" style="158" customWidth="1"/>
    <col min="9479" max="9479" width="1.7109375" style="158" customWidth="1"/>
    <col min="9480" max="9481" width="30.7109375" style="158" customWidth="1"/>
    <col min="9482" max="9482" width="1.7109375" style="158" customWidth="1"/>
    <col min="9483" max="9483" width="15.7109375" style="158" customWidth="1"/>
    <col min="9484" max="9484" width="45.7109375" style="158" customWidth="1"/>
    <col min="9485" max="9485" width="1.7109375" style="158" customWidth="1"/>
    <col min="9486" max="9486" width="20.7109375" style="158" customWidth="1"/>
    <col min="9487" max="9728" width="11.42578125" style="158"/>
    <col min="9729" max="9729" width="18.140625" style="158" customWidth="1"/>
    <col min="9730" max="9730" width="15.7109375" style="158" customWidth="1"/>
    <col min="9731" max="9731" width="17.42578125" style="158" customWidth="1"/>
    <col min="9732" max="9732" width="15.7109375" style="158" customWidth="1"/>
    <col min="9733" max="9733" width="7.140625" style="158" bestFit="1" customWidth="1"/>
    <col min="9734" max="9734" width="15.28515625" style="158" customWidth="1"/>
    <col min="9735" max="9735" width="1.7109375" style="158" customWidth="1"/>
    <col min="9736" max="9737" width="30.7109375" style="158" customWidth="1"/>
    <col min="9738" max="9738" width="1.7109375" style="158" customWidth="1"/>
    <col min="9739" max="9739" width="15.7109375" style="158" customWidth="1"/>
    <col min="9740" max="9740" width="45.7109375" style="158" customWidth="1"/>
    <col min="9741" max="9741" width="1.7109375" style="158" customWidth="1"/>
    <col min="9742" max="9742" width="20.7109375" style="158" customWidth="1"/>
    <col min="9743" max="9984" width="11.42578125" style="158"/>
    <col min="9985" max="9985" width="18.140625" style="158" customWidth="1"/>
    <col min="9986" max="9986" width="15.7109375" style="158" customWidth="1"/>
    <col min="9987" max="9987" width="17.42578125" style="158" customWidth="1"/>
    <col min="9988" max="9988" width="15.7109375" style="158" customWidth="1"/>
    <col min="9989" max="9989" width="7.140625" style="158" bestFit="1" customWidth="1"/>
    <col min="9990" max="9990" width="15.28515625" style="158" customWidth="1"/>
    <col min="9991" max="9991" width="1.7109375" style="158" customWidth="1"/>
    <col min="9992" max="9993" width="30.7109375" style="158" customWidth="1"/>
    <col min="9994" max="9994" width="1.7109375" style="158" customWidth="1"/>
    <col min="9995" max="9995" width="15.7109375" style="158" customWidth="1"/>
    <col min="9996" max="9996" width="45.7109375" style="158" customWidth="1"/>
    <col min="9997" max="9997" width="1.7109375" style="158" customWidth="1"/>
    <col min="9998" max="9998" width="20.7109375" style="158" customWidth="1"/>
    <col min="9999" max="10240" width="11.42578125" style="158"/>
    <col min="10241" max="10241" width="18.140625" style="158" customWidth="1"/>
    <col min="10242" max="10242" width="15.7109375" style="158" customWidth="1"/>
    <col min="10243" max="10243" width="17.42578125" style="158" customWidth="1"/>
    <col min="10244" max="10244" width="15.7109375" style="158" customWidth="1"/>
    <col min="10245" max="10245" width="7.140625" style="158" bestFit="1" customWidth="1"/>
    <col min="10246" max="10246" width="15.28515625" style="158" customWidth="1"/>
    <col min="10247" max="10247" width="1.7109375" style="158" customWidth="1"/>
    <col min="10248" max="10249" width="30.7109375" style="158" customWidth="1"/>
    <col min="10250" max="10250" width="1.7109375" style="158" customWidth="1"/>
    <col min="10251" max="10251" width="15.7109375" style="158" customWidth="1"/>
    <col min="10252" max="10252" width="45.7109375" style="158" customWidth="1"/>
    <col min="10253" max="10253" width="1.7109375" style="158" customWidth="1"/>
    <col min="10254" max="10254" width="20.7109375" style="158" customWidth="1"/>
    <col min="10255" max="10496" width="11.42578125" style="158"/>
    <col min="10497" max="10497" width="18.140625" style="158" customWidth="1"/>
    <col min="10498" max="10498" width="15.7109375" style="158" customWidth="1"/>
    <col min="10499" max="10499" width="17.42578125" style="158" customWidth="1"/>
    <col min="10500" max="10500" width="15.7109375" style="158" customWidth="1"/>
    <col min="10501" max="10501" width="7.140625" style="158" bestFit="1" customWidth="1"/>
    <col min="10502" max="10502" width="15.28515625" style="158" customWidth="1"/>
    <col min="10503" max="10503" width="1.7109375" style="158" customWidth="1"/>
    <col min="10504" max="10505" width="30.7109375" style="158" customWidth="1"/>
    <col min="10506" max="10506" width="1.7109375" style="158" customWidth="1"/>
    <col min="10507" max="10507" width="15.7109375" style="158" customWidth="1"/>
    <col min="10508" max="10508" width="45.7109375" style="158" customWidth="1"/>
    <col min="10509" max="10509" width="1.7109375" style="158" customWidth="1"/>
    <col min="10510" max="10510" width="20.7109375" style="158" customWidth="1"/>
    <col min="10511" max="10752" width="11.42578125" style="158"/>
    <col min="10753" max="10753" width="18.140625" style="158" customWidth="1"/>
    <col min="10754" max="10754" width="15.7109375" style="158" customWidth="1"/>
    <col min="10755" max="10755" width="17.42578125" style="158" customWidth="1"/>
    <col min="10756" max="10756" width="15.7109375" style="158" customWidth="1"/>
    <col min="10757" max="10757" width="7.140625" style="158" bestFit="1" customWidth="1"/>
    <col min="10758" max="10758" width="15.28515625" style="158" customWidth="1"/>
    <col min="10759" max="10759" width="1.7109375" style="158" customWidth="1"/>
    <col min="10760" max="10761" width="30.7109375" style="158" customWidth="1"/>
    <col min="10762" max="10762" width="1.7109375" style="158" customWidth="1"/>
    <col min="10763" max="10763" width="15.7109375" style="158" customWidth="1"/>
    <col min="10764" max="10764" width="45.7109375" style="158" customWidth="1"/>
    <col min="10765" max="10765" width="1.7109375" style="158" customWidth="1"/>
    <col min="10766" max="10766" width="20.7109375" style="158" customWidth="1"/>
    <col min="10767" max="11008" width="11.42578125" style="158"/>
    <col min="11009" max="11009" width="18.140625" style="158" customWidth="1"/>
    <col min="11010" max="11010" width="15.7109375" style="158" customWidth="1"/>
    <col min="11011" max="11011" width="17.42578125" style="158" customWidth="1"/>
    <col min="11012" max="11012" width="15.7109375" style="158" customWidth="1"/>
    <col min="11013" max="11013" width="7.140625" style="158" bestFit="1" customWidth="1"/>
    <col min="11014" max="11014" width="15.28515625" style="158" customWidth="1"/>
    <col min="11015" max="11015" width="1.7109375" style="158" customWidth="1"/>
    <col min="11016" max="11017" width="30.7109375" style="158" customWidth="1"/>
    <col min="11018" max="11018" width="1.7109375" style="158" customWidth="1"/>
    <col min="11019" max="11019" width="15.7109375" style="158" customWidth="1"/>
    <col min="11020" max="11020" width="45.7109375" style="158" customWidth="1"/>
    <col min="11021" max="11021" width="1.7109375" style="158" customWidth="1"/>
    <col min="11022" max="11022" width="20.7109375" style="158" customWidth="1"/>
    <col min="11023" max="11264" width="11.42578125" style="158"/>
    <col min="11265" max="11265" width="18.140625" style="158" customWidth="1"/>
    <col min="11266" max="11266" width="15.7109375" style="158" customWidth="1"/>
    <col min="11267" max="11267" width="17.42578125" style="158" customWidth="1"/>
    <col min="11268" max="11268" width="15.7109375" style="158" customWidth="1"/>
    <col min="11269" max="11269" width="7.140625" style="158" bestFit="1" customWidth="1"/>
    <col min="11270" max="11270" width="15.28515625" style="158" customWidth="1"/>
    <col min="11271" max="11271" width="1.7109375" style="158" customWidth="1"/>
    <col min="11272" max="11273" width="30.7109375" style="158" customWidth="1"/>
    <col min="11274" max="11274" width="1.7109375" style="158" customWidth="1"/>
    <col min="11275" max="11275" width="15.7109375" style="158" customWidth="1"/>
    <col min="11276" max="11276" width="45.7109375" style="158" customWidth="1"/>
    <col min="11277" max="11277" width="1.7109375" style="158" customWidth="1"/>
    <col min="11278" max="11278" width="20.7109375" style="158" customWidth="1"/>
    <col min="11279" max="11520" width="11.42578125" style="158"/>
    <col min="11521" max="11521" width="18.140625" style="158" customWidth="1"/>
    <col min="11522" max="11522" width="15.7109375" style="158" customWidth="1"/>
    <col min="11523" max="11523" width="17.42578125" style="158" customWidth="1"/>
    <col min="11524" max="11524" width="15.7109375" style="158" customWidth="1"/>
    <col min="11525" max="11525" width="7.140625" style="158" bestFit="1" customWidth="1"/>
    <col min="11526" max="11526" width="15.28515625" style="158" customWidth="1"/>
    <col min="11527" max="11527" width="1.7109375" style="158" customWidth="1"/>
    <col min="11528" max="11529" width="30.7109375" style="158" customWidth="1"/>
    <col min="11530" max="11530" width="1.7109375" style="158" customWidth="1"/>
    <col min="11531" max="11531" width="15.7109375" style="158" customWidth="1"/>
    <col min="11532" max="11532" width="45.7109375" style="158" customWidth="1"/>
    <col min="11533" max="11533" width="1.7109375" style="158" customWidth="1"/>
    <col min="11534" max="11534" width="20.7109375" style="158" customWidth="1"/>
    <col min="11535" max="11776" width="11.42578125" style="158"/>
    <col min="11777" max="11777" width="18.140625" style="158" customWidth="1"/>
    <col min="11778" max="11778" width="15.7109375" style="158" customWidth="1"/>
    <col min="11779" max="11779" width="17.42578125" style="158" customWidth="1"/>
    <col min="11780" max="11780" width="15.7109375" style="158" customWidth="1"/>
    <col min="11781" max="11781" width="7.140625" style="158" bestFit="1" customWidth="1"/>
    <col min="11782" max="11782" width="15.28515625" style="158" customWidth="1"/>
    <col min="11783" max="11783" width="1.7109375" style="158" customWidth="1"/>
    <col min="11784" max="11785" width="30.7109375" style="158" customWidth="1"/>
    <col min="11786" max="11786" width="1.7109375" style="158" customWidth="1"/>
    <col min="11787" max="11787" width="15.7109375" style="158" customWidth="1"/>
    <col min="11788" max="11788" width="45.7109375" style="158" customWidth="1"/>
    <col min="11789" max="11789" width="1.7109375" style="158" customWidth="1"/>
    <col min="11790" max="11790" width="20.7109375" style="158" customWidth="1"/>
    <col min="11791" max="12032" width="11.42578125" style="158"/>
    <col min="12033" max="12033" width="18.140625" style="158" customWidth="1"/>
    <col min="12034" max="12034" width="15.7109375" style="158" customWidth="1"/>
    <col min="12035" max="12035" width="17.42578125" style="158" customWidth="1"/>
    <col min="12036" max="12036" width="15.7109375" style="158" customWidth="1"/>
    <col min="12037" max="12037" width="7.140625" style="158" bestFit="1" customWidth="1"/>
    <col min="12038" max="12038" width="15.28515625" style="158" customWidth="1"/>
    <col min="12039" max="12039" width="1.7109375" style="158" customWidth="1"/>
    <col min="12040" max="12041" width="30.7109375" style="158" customWidth="1"/>
    <col min="12042" max="12042" width="1.7109375" style="158" customWidth="1"/>
    <col min="12043" max="12043" width="15.7109375" style="158" customWidth="1"/>
    <col min="12044" max="12044" width="45.7109375" style="158" customWidth="1"/>
    <col min="12045" max="12045" width="1.7109375" style="158" customWidth="1"/>
    <col min="12046" max="12046" width="20.7109375" style="158" customWidth="1"/>
    <col min="12047" max="12288" width="11.42578125" style="158"/>
    <col min="12289" max="12289" width="18.140625" style="158" customWidth="1"/>
    <col min="12290" max="12290" width="15.7109375" style="158" customWidth="1"/>
    <col min="12291" max="12291" width="17.42578125" style="158" customWidth="1"/>
    <col min="12292" max="12292" width="15.7109375" style="158" customWidth="1"/>
    <col min="12293" max="12293" width="7.140625" style="158" bestFit="1" customWidth="1"/>
    <col min="12294" max="12294" width="15.28515625" style="158" customWidth="1"/>
    <col min="12295" max="12295" width="1.7109375" style="158" customWidth="1"/>
    <col min="12296" max="12297" width="30.7109375" style="158" customWidth="1"/>
    <col min="12298" max="12298" width="1.7109375" style="158" customWidth="1"/>
    <col min="12299" max="12299" width="15.7109375" style="158" customWidth="1"/>
    <col min="12300" max="12300" width="45.7109375" style="158" customWidth="1"/>
    <col min="12301" max="12301" width="1.7109375" style="158" customWidth="1"/>
    <col min="12302" max="12302" width="20.7109375" style="158" customWidth="1"/>
    <col min="12303" max="12544" width="11.42578125" style="158"/>
    <col min="12545" max="12545" width="18.140625" style="158" customWidth="1"/>
    <col min="12546" max="12546" width="15.7109375" style="158" customWidth="1"/>
    <col min="12547" max="12547" width="17.42578125" style="158" customWidth="1"/>
    <col min="12548" max="12548" width="15.7109375" style="158" customWidth="1"/>
    <col min="12549" max="12549" width="7.140625" style="158" bestFit="1" customWidth="1"/>
    <col min="12550" max="12550" width="15.28515625" style="158" customWidth="1"/>
    <col min="12551" max="12551" width="1.7109375" style="158" customWidth="1"/>
    <col min="12552" max="12553" width="30.7109375" style="158" customWidth="1"/>
    <col min="12554" max="12554" width="1.7109375" style="158" customWidth="1"/>
    <col min="12555" max="12555" width="15.7109375" style="158" customWidth="1"/>
    <col min="12556" max="12556" width="45.7109375" style="158" customWidth="1"/>
    <col min="12557" max="12557" width="1.7109375" style="158" customWidth="1"/>
    <col min="12558" max="12558" width="20.7109375" style="158" customWidth="1"/>
    <col min="12559" max="12800" width="11.42578125" style="158"/>
    <col min="12801" max="12801" width="18.140625" style="158" customWidth="1"/>
    <col min="12802" max="12802" width="15.7109375" style="158" customWidth="1"/>
    <col min="12803" max="12803" width="17.42578125" style="158" customWidth="1"/>
    <col min="12804" max="12804" width="15.7109375" style="158" customWidth="1"/>
    <col min="12805" max="12805" width="7.140625" style="158" bestFit="1" customWidth="1"/>
    <col min="12806" max="12806" width="15.28515625" style="158" customWidth="1"/>
    <col min="12807" max="12807" width="1.7109375" style="158" customWidth="1"/>
    <col min="12808" max="12809" width="30.7109375" style="158" customWidth="1"/>
    <col min="12810" max="12810" width="1.7109375" style="158" customWidth="1"/>
    <col min="12811" max="12811" width="15.7109375" style="158" customWidth="1"/>
    <col min="12812" max="12812" width="45.7109375" style="158" customWidth="1"/>
    <col min="12813" max="12813" width="1.7109375" style="158" customWidth="1"/>
    <col min="12814" max="12814" width="20.7109375" style="158" customWidth="1"/>
    <col min="12815" max="13056" width="11.42578125" style="158"/>
    <col min="13057" max="13057" width="18.140625" style="158" customWidth="1"/>
    <col min="13058" max="13058" width="15.7109375" style="158" customWidth="1"/>
    <col min="13059" max="13059" width="17.42578125" style="158" customWidth="1"/>
    <col min="13060" max="13060" width="15.7109375" style="158" customWidth="1"/>
    <col min="13061" max="13061" width="7.140625" style="158" bestFit="1" customWidth="1"/>
    <col min="13062" max="13062" width="15.28515625" style="158" customWidth="1"/>
    <col min="13063" max="13063" width="1.7109375" style="158" customWidth="1"/>
    <col min="13064" max="13065" width="30.7109375" style="158" customWidth="1"/>
    <col min="13066" max="13066" width="1.7109375" style="158" customWidth="1"/>
    <col min="13067" max="13067" width="15.7109375" style="158" customWidth="1"/>
    <col min="13068" max="13068" width="45.7109375" style="158" customWidth="1"/>
    <col min="13069" max="13069" width="1.7109375" style="158" customWidth="1"/>
    <col min="13070" max="13070" width="20.7109375" style="158" customWidth="1"/>
    <col min="13071" max="13312" width="11.42578125" style="158"/>
    <col min="13313" max="13313" width="18.140625" style="158" customWidth="1"/>
    <col min="13314" max="13314" width="15.7109375" style="158" customWidth="1"/>
    <col min="13315" max="13315" width="17.42578125" style="158" customWidth="1"/>
    <col min="13316" max="13316" width="15.7109375" style="158" customWidth="1"/>
    <col min="13317" max="13317" width="7.140625" style="158" bestFit="1" customWidth="1"/>
    <col min="13318" max="13318" width="15.28515625" style="158" customWidth="1"/>
    <col min="13319" max="13319" width="1.7109375" style="158" customWidth="1"/>
    <col min="13320" max="13321" width="30.7109375" style="158" customWidth="1"/>
    <col min="13322" max="13322" width="1.7109375" style="158" customWidth="1"/>
    <col min="13323" max="13323" width="15.7109375" style="158" customWidth="1"/>
    <col min="13324" max="13324" width="45.7109375" style="158" customWidth="1"/>
    <col min="13325" max="13325" width="1.7109375" style="158" customWidth="1"/>
    <col min="13326" max="13326" width="20.7109375" style="158" customWidth="1"/>
    <col min="13327" max="13568" width="11.42578125" style="158"/>
    <col min="13569" max="13569" width="18.140625" style="158" customWidth="1"/>
    <col min="13570" max="13570" width="15.7109375" style="158" customWidth="1"/>
    <col min="13571" max="13571" width="17.42578125" style="158" customWidth="1"/>
    <col min="13572" max="13572" width="15.7109375" style="158" customWidth="1"/>
    <col min="13573" max="13573" width="7.140625" style="158" bestFit="1" customWidth="1"/>
    <col min="13574" max="13574" width="15.28515625" style="158" customWidth="1"/>
    <col min="13575" max="13575" width="1.7109375" style="158" customWidth="1"/>
    <col min="13576" max="13577" width="30.7109375" style="158" customWidth="1"/>
    <col min="13578" max="13578" width="1.7109375" style="158" customWidth="1"/>
    <col min="13579" max="13579" width="15.7109375" style="158" customWidth="1"/>
    <col min="13580" max="13580" width="45.7109375" style="158" customWidth="1"/>
    <col min="13581" max="13581" width="1.7109375" style="158" customWidth="1"/>
    <col min="13582" max="13582" width="20.7109375" style="158" customWidth="1"/>
    <col min="13583" max="13824" width="11.42578125" style="158"/>
    <col min="13825" max="13825" width="18.140625" style="158" customWidth="1"/>
    <col min="13826" max="13826" width="15.7109375" style="158" customWidth="1"/>
    <col min="13827" max="13827" width="17.42578125" style="158" customWidth="1"/>
    <col min="13828" max="13828" width="15.7109375" style="158" customWidth="1"/>
    <col min="13829" max="13829" width="7.140625" style="158" bestFit="1" customWidth="1"/>
    <col min="13830" max="13830" width="15.28515625" style="158" customWidth="1"/>
    <col min="13831" max="13831" width="1.7109375" style="158" customWidth="1"/>
    <col min="13832" max="13833" width="30.7109375" style="158" customWidth="1"/>
    <col min="13834" max="13834" width="1.7109375" style="158" customWidth="1"/>
    <col min="13835" max="13835" width="15.7109375" style="158" customWidth="1"/>
    <col min="13836" max="13836" width="45.7109375" style="158" customWidth="1"/>
    <col min="13837" max="13837" width="1.7109375" style="158" customWidth="1"/>
    <col min="13838" max="13838" width="20.7109375" style="158" customWidth="1"/>
    <col min="13839" max="14080" width="11.42578125" style="158"/>
    <col min="14081" max="14081" width="18.140625" style="158" customWidth="1"/>
    <col min="14082" max="14082" width="15.7109375" style="158" customWidth="1"/>
    <col min="14083" max="14083" width="17.42578125" style="158" customWidth="1"/>
    <col min="14084" max="14084" width="15.7109375" style="158" customWidth="1"/>
    <col min="14085" max="14085" width="7.140625" style="158" bestFit="1" customWidth="1"/>
    <col min="14086" max="14086" width="15.28515625" style="158" customWidth="1"/>
    <col min="14087" max="14087" width="1.7109375" style="158" customWidth="1"/>
    <col min="14088" max="14089" width="30.7109375" style="158" customWidth="1"/>
    <col min="14090" max="14090" width="1.7109375" style="158" customWidth="1"/>
    <col min="14091" max="14091" width="15.7109375" style="158" customWidth="1"/>
    <col min="14092" max="14092" width="45.7109375" style="158" customWidth="1"/>
    <col min="14093" max="14093" width="1.7109375" style="158" customWidth="1"/>
    <col min="14094" max="14094" width="20.7109375" style="158" customWidth="1"/>
    <col min="14095" max="14336" width="11.42578125" style="158"/>
    <col min="14337" max="14337" width="18.140625" style="158" customWidth="1"/>
    <col min="14338" max="14338" width="15.7109375" style="158" customWidth="1"/>
    <col min="14339" max="14339" width="17.42578125" style="158" customWidth="1"/>
    <col min="14340" max="14340" width="15.7109375" style="158" customWidth="1"/>
    <col min="14341" max="14341" width="7.140625" style="158" bestFit="1" customWidth="1"/>
    <col min="14342" max="14342" width="15.28515625" style="158" customWidth="1"/>
    <col min="14343" max="14343" width="1.7109375" style="158" customWidth="1"/>
    <col min="14344" max="14345" width="30.7109375" style="158" customWidth="1"/>
    <col min="14346" max="14346" width="1.7109375" style="158" customWidth="1"/>
    <col min="14347" max="14347" width="15.7109375" style="158" customWidth="1"/>
    <col min="14348" max="14348" width="45.7109375" style="158" customWidth="1"/>
    <col min="14349" max="14349" width="1.7109375" style="158" customWidth="1"/>
    <col min="14350" max="14350" width="20.7109375" style="158" customWidth="1"/>
    <col min="14351" max="14592" width="11.42578125" style="158"/>
    <col min="14593" max="14593" width="18.140625" style="158" customWidth="1"/>
    <col min="14594" max="14594" width="15.7109375" style="158" customWidth="1"/>
    <col min="14595" max="14595" width="17.42578125" style="158" customWidth="1"/>
    <col min="14596" max="14596" width="15.7109375" style="158" customWidth="1"/>
    <col min="14597" max="14597" width="7.140625" style="158" bestFit="1" customWidth="1"/>
    <col min="14598" max="14598" width="15.28515625" style="158" customWidth="1"/>
    <col min="14599" max="14599" width="1.7109375" style="158" customWidth="1"/>
    <col min="14600" max="14601" width="30.7109375" style="158" customWidth="1"/>
    <col min="14602" max="14602" width="1.7109375" style="158" customWidth="1"/>
    <col min="14603" max="14603" width="15.7109375" style="158" customWidth="1"/>
    <col min="14604" max="14604" width="45.7109375" style="158" customWidth="1"/>
    <col min="14605" max="14605" width="1.7109375" style="158" customWidth="1"/>
    <col min="14606" max="14606" width="20.7109375" style="158" customWidth="1"/>
    <col min="14607" max="14848" width="11.42578125" style="158"/>
    <col min="14849" max="14849" width="18.140625" style="158" customWidth="1"/>
    <col min="14850" max="14850" width="15.7109375" style="158" customWidth="1"/>
    <col min="14851" max="14851" width="17.42578125" style="158" customWidth="1"/>
    <col min="14852" max="14852" width="15.7109375" style="158" customWidth="1"/>
    <col min="14853" max="14853" width="7.140625" style="158" bestFit="1" customWidth="1"/>
    <col min="14854" max="14854" width="15.28515625" style="158" customWidth="1"/>
    <col min="14855" max="14855" width="1.7109375" style="158" customWidth="1"/>
    <col min="14856" max="14857" width="30.7109375" style="158" customWidth="1"/>
    <col min="14858" max="14858" width="1.7109375" style="158" customWidth="1"/>
    <col min="14859" max="14859" width="15.7109375" style="158" customWidth="1"/>
    <col min="14860" max="14860" width="45.7109375" style="158" customWidth="1"/>
    <col min="14861" max="14861" width="1.7109375" style="158" customWidth="1"/>
    <col min="14862" max="14862" width="20.7109375" style="158" customWidth="1"/>
    <col min="14863" max="15104" width="11.42578125" style="158"/>
    <col min="15105" max="15105" width="18.140625" style="158" customWidth="1"/>
    <col min="15106" max="15106" width="15.7109375" style="158" customWidth="1"/>
    <col min="15107" max="15107" width="17.42578125" style="158" customWidth="1"/>
    <col min="15108" max="15108" width="15.7109375" style="158" customWidth="1"/>
    <col min="15109" max="15109" width="7.140625" style="158" bestFit="1" customWidth="1"/>
    <col min="15110" max="15110" width="15.28515625" style="158" customWidth="1"/>
    <col min="15111" max="15111" width="1.7109375" style="158" customWidth="1"/>
    <col min="15112" max="15113" width="30.7109375" style="158" customWidth="1"/>
    <col min="15114" max="15114" width="1.7109375" style="158" customWidth="1"/>
    <col min="15115" max="15115" width="15.7109375" style="158" customWidth="1"/>
    <col min="15116" max="15116" width="45.7109375" style="158" customWidth="1"/>
    <col min="15117" max="15117" width="1.7109375" style="158" customWidth="1"/>
    <col min="15118" max="15118" width="20.7109375" style="158" customWidth="1"/>
    <col min="15119" max="15360" width="11.42578125" style="158"/>
    <col min="15361" max="15361" width="18.140625" style="158" customWidth="1"/>
    <col min="15362" max="15362" width="15.7109375" style="158" customWidth="1"/>
    <col min="15363" max="15363" width="17.42578125" style="158" customWidth="1"/>
    <col min="15364" max="15364" width="15.7109375" style="158" customWidth="1"/>
    <col min="15365" max="15365" width="7.140625" style="158" bestFit="1" customWidth="1"/>
    <col min="15366" max="15366" width="15.28515625" style="158" customWidth="1"/>
    <col min="15367" max="15367" width="1.7109375" style="158" customWidth="1"/>
    <col min="15368" max="15369" width="30.7109375" style="158" customWidth="1"/>
    <col min="15370" max="15370" width="1.7109375" style="158" customWidth="1"/>
    <col min="15371" max="15371" width="15.7109375" style="158" customWidth="1"/>
    <col min="15372" max="15372" width="45.7109375" style="158" customWidth="1"/>
    <col min="15373" max="15373" width="1.7109375" style="158" customWidth="1"/>
    <col min="15374" max="15374" width="20.7109375" style="158" customWidth="1"/>
    <col min="15375" max="15616" width="11.42578125" style="158"/>
    <col min="15617" max="15617" width="18.140625" style="158" customWidth="1"/>
    <col min="15618" max="15618" width="15.7109375" style="158" customWidth="1"/>
    <col min="15619" max="15619" width="17.42578125" style="158" customWidth="1"/>
    <col min="15620" max="15620" width="15.7109375" style="158" customWidth="1"/>
    <col min="15621" max="15621" width="7.140625" style="158" bestFit="1" customWidth="1"/>
    <col min="15622" max="15622" width="15.28515625" style="158" customWidth="1"/>
    <col min="15623" max="15623" width="1.7109375" style="158" customWidth="1"/>
    <col min="15624" max="15625" width="30.7109375" style="158" customWidth="1"/>
    <col min="15626" max="15626" width="1.7109375" style="158" customWidth="1"/>
    <col min="15627" max="15627" width="15.7109375" style="158" customWidth="1"/>
    <col min="15628" max="15628" width="45.7109375" style="158" customWidth="1"/>
    <col min="15629" max="15629" width="1.7109375" style="158" customWidth="1"/>
    <col min="15630" max="15630" width="20.7109375" style="158" customWidth="1"/>
    <col min="15631" max="15872" width="11.42578125" style="158"/>
    <col min="15873" max="15873" width="18.140625" style="158" customWidth="1"/>
    <col min="15874" max="15874" width="15.7109375" style="158" customWidth="1"/>
    <col min="15875" max="15875" width="17.42578125" style="158" customWidth="1"/>
    <col min="15876" max="15876" width="15.7109375" style="158" customWidth="1"/>
    <col min="15877" max="15877" width="7.140625" style="158" bestFit="1" customWidth="1"/>
    <col min="15878" max="15878" width="15.28515625" style="158" customWidth="1"/>
    <col min="15879" max="15879" width="1.7109375" style="158" customWidth="1"/>
    <col min="15880" max="15881" width="30.7109375" style="158" customWidth="1"/>
    <col min="15882" max="15882" width="1.7109375" style="158" customWidth="1"/>
    <col min="15883" max="15883" width="15.7109375" style="158" customWidth="1"/>
    <col min="15884" max="15884" width="45.7109375" style="158" customWidth="1"/>
    <col min="15885" max="15885" width="1.7109375" style="158" customWidth="1"/>
    <col min="15886" max="15886" width="20.7109375" style="158" customWidth="1"/>
    <col min="15887" max="16128" width="11.42578125" style="158"/>
    <col min="16129" max="16129" width="18.140625" style="158" customWidth="1"/>
    <col min="16130" max="16130" width="15.7109375" style="158" customWidth="1"/>
    <col min="16131" max="16131" width="17.42578125" style="158" customWidth="1"/>
    <col min="16132" max="16132" width="15.7109375" style="158" customWidth="1"/>
    <col min="16133" max="16133" width="7.140625" style="158" bestFit="1" customWidth="1"/>
    <col min="16134" max="16134" width="15.28515625" style="158" customWidth="1"/>
    <col min="16135" max="16135" width="1.7109375" style="158" customWidth="1"/>
    <col min="16136" max="16137" width="30.7109375" style="158" customWidth="1"/>
    <col min="16138" max="16138" width="1.7109375" style="158" customWidth="1"/>
    <col min="16139" max="16139" width="15.7109375" style="158" customWidth="1"/>
    <col min="16140" max="16140" width="45.7109375" style="158" customWidth="1"/>
    <col min="16141" max="16141" width="1.7109375" style="158" customWidth="1"/>
    <col min="16142" max="16142" width="20.7109375" style="158" customWidth="1"/>
    <col min="16143" max="16384" width="11.42578125" style="158"/>
  </cols>
  <sheetData>
    <row r="1" spans="1:14">
      <c r="A1" s="654" t="s">
        <v>262</v>
      </c>
      <c r="B1" s="654"/>
      <c r="C1" s="654"/>
      <c r="D1" s="654"/>
      <c r="E1" s="654"/>
      <c r="F1" s="654"/>
      <c r="G1" s="654"/>
      <c r="H1" s="654"/>
      <c r="I1" s="654"/>
      <c r="J1" s="654"/>
      <c r="K1" s="654"/>
      <c r="L1" s="654"/>
      <c r="M1" s="654"/>
      <c r="N1" s="654"/>
    </row>
    <row r="2" spans="1:14">
      <c r="A2" s="654" t="s">
        <v>263</v>
      </c>
      <c r="B2" s="654"/>
      <c r="C2" s="654"/>
      <c r="D2" s="654"/>
      <c r="E2" s="654"/>
      <c r="F2" s="654"/>
      <c r="G2" s="654"/>
      <c r="H2" s="654"/>
      <c r="I2" s="654"/>
      <c r="J2" s="654"/>
      <c r="K2" s="654"/>
      <c r="L2" s="654"/>
      <c r="M2" s="654"/>
      <c r="N2" s="654"/>
    </row>
    <row r="3" spans="1:14">
      <c r="A3" s="654"/>
      <c r="B3" s="654"/>
      <c r="C3" s="654"/>
      <c r="D3" s="654"/>
      <c r="E3" s="654"/>
      <c r="F3" s="654"/>
      <c r="G3" s="654"/>
      <c r="H3" s="654"/>
      <c r="I3" s="654"/>
      <c r="J3" s="654"/>
      <c r="K3" s="654"/>
      <c r="L3" s="654"/>
      <c r="M3" s="654"/>
      <c r="N3" s="654"/>
    </row>
    <row r="4" spans="1:14">
      <c r="A4" s="654" t="s">
        <v>264</v>
      </c>
      <c r="B4" s="654"/>
      <c r="C4" s="654"/>
      <c r="D4" s="654"/>
      <c r="E4" s="654"/>
      <c r="F4" s="654"/>
      <c r="G4" s="654"/>
      <c r="H4" s="654"/>
      <c r="I4" s="654"/>
      <c r="J4" s="654"/>
      <c r="K4" s="654"/>
      <c r="L4" s="654"/>
      <c r="M4" s="654"/>
      <c r="N4" s="654"/>
    </row>
    <row r="5" spans="1:14">
      <c r="A5" s="760"/>
      <c r="B5" s="760"/>
      <c r="C5" s="760"/>
      <c r="D5" s="760"/>
      <c r="E5" s="760"/>
      <c r="F5" s="760"/>
      <c r="G5" s="760"/>
      <c r="H5" s="760"/>
      <c r="I5" s="760"/>
      <c r="J5" s="760"/>
      <c r="K5" s="760"/>
      <c r="L5" s="760"/>
      <c r="M5" s="760"/>
      <c r="N5" s="760"/>
    </row>
    <row r="6" spans="1:14">
      <c r="A6" s="752" t="s">
        <v>294</v>
      </c>
      <c r="B6" s="752"/>
      <c r="C6" s="752"/>
      <c r="D6" s="753"/>
      <c r="E6" s="754"/>
      <c r="F6" s="754"/>
      <c r="G6" s="754"/>
      <c r="H6" s="754"/>
      <c r="I6" s="754"/>
      <c r="J6" s="754"/>
      <c r="K6" s="754"/>
      <c r="L6" s="754"/>
      <c r="M6" s="754"/>
      <c r="N6" s="755"/>
    </row>
    <row r="7" spans="1:14">
      <c r="A7" s="752" t="s">
        <v>266</v>
      </c>
      <c r="B7" s="752"/>
      <c r="C7" s="752"/>
      <c r="D7" s="753"/>
      <c r="E7" s="754"/>
      <c r="F7" s="754"/>
      <c r="G7" s="754"/>
      <c r="H7" s="754"/>
      <c r="I7" s="754"/>
      <c r="J7" s="754"/>
      <c r="K7" s="754"/>
      <c r="L7" s="754"/>
      <c r="M7" s="754"/>
      <c r="N7" s="755"/>
    </row>
    <row r="8" spans="1:14">
      <c r="A8" s="752" t="s">
        <v>295</v>
      </c>
      <c r="B8" s="752"/>
      <c r="C8" s="752"/>
      <c r="D8" s="753"/>
      <c r="E8" s="754"/>
      <c r="F8" s="754"/>
      <c r="G8" s="754"/>
      <c r="H8" s="754"/>
      <c r="I8" s="754"/>
      <c r="J8" s="754"/>
      <c r="K8" s="754"/>
      <c r="L8" s="754"/>
      <c r="M8" s="754"/>
      <c r="N8" s="755"/>
    </row>
    <row r="9" spans="1:14">
      <c r="A9" s="752" t="s">
        <v>296</v>
      </c>
      <c r="B9" s="752"/>
      <c r="C9" s="752"/>
      <c r="D9" s="753"/>
      <c r="E9" s="754"/>
      <c r="F9" s="754"/>
      <c r="G9" s="754"/>
      <c r="H9" s="754"/>
      <c r="I9" s="754"/>
      <c r="J9" s="754"/>
      <c r="K9" s="754"/>
      <c r="L9" s="754"/>
      <c r="M9" s="754"/>
      <c r="N9" s="755"/>
    </row>
    <row r="10" spans="1:14">
      <c r="A10" s="752" t="s">
        <v>297</v>
      </c>
      <c r="B10" s="752"/>
      <c r="C10" s="752"/>
      <c r="D10" s="753"/>
      <c r="E10" s="754"/>
      <c r="F10" s="754"/>
      <c r="G10" s="754"/>
      <c r="H10" s="754"/>
      <c r="I10" s="754"/>
      <c r="J10" s="754"/>
      <c r="K10" s="754"/>
      <c r="L10" s="754"/>
      <c r="M10" s="754"/>
      <c r="N10" s="755"/>
    </row>
    <row r="11" spans="1:14">
      <c r="A11" s="752" t="s">
        <v>267</v>
      </c>
      <c r="B11" s="752"/>
      <c r="C11" s="752"/>
      <c r="D11" s="753"/>
      <c r="E11" s="754"/>
      <c r="F11" s="754"/>
      <c r="G11" s="754"/>
      <c r="H11" s="754"/>
      <c r="I11" s="754"/>
      <c r="J11" s="754"/>
      <c r="K11" s="754"/>
      <c r="L11" s="754"/>
      <c r="M11" s="754"/>
      <c r="N11" s="755"/>
    </row>
    <row r="12" spans="1:14">
      <c r="A12" s="285"/>
      <c r="B12" s="285"/>
      <c r="C12" s="285"/>
      <c r="D12" s="285"/>
      <c r="E12" s="285"/>
      <c r="F12" s="286"/>
      <c r="G12" s="286"/>
      <c r="H12" s="286"/>
      <c r="I12" s="286"/>
      <c r="J12" s="286"/>
      <c r="K12" s="286"/>
      <c r="L12" s="286"/>
      <c r="M12" s="286"/>
      <c r="N12" s="286"/>
    </row>
    <row r="13" spans="1:14">
      <c r="A13" s="756" t="s">
        <v>298</v>
      </c>
      <c r="B13" s="756"/>
      <c r="C13" s="756"/>
      <c r="D13" s="756"/>
      <c r="E13" s="756"/>
      <c r="F13" s="756"/>
      <c r="G13" s="756"/>
      <c r="H13" s="756"/>
      <c r="I13" s="756"/>
      <c r="J13" s="756"/>
      <c r="K13" s="756"/>
      <c r="L13" s="756"/>
      <c r="M13" s="756"/>
      <c r="N13" s="756"/>
    </row>
    <row r="14" spans="1:14">
      <c r="A14" s="757" t="s">
        <v>269</v>
      </c>
      <c r="B14" s="757"/>
      <c r="C14" s="757"/>
      <c r="D14" s="757"/>
      <c r="E14" s="757"/>
      <c r="F14" s="757"/>
      <c r="G14" s="747"/>
      <c r="H14" s="758" t="s">
        <v>270</v>
      </c>
      <c r="I14" s="759"/>
      <c r="J14" s="759"/>
      <c r="K14" s="759"/>
      <c r="L14" s="759"/>
      <c r="M14" s="759"/>
      <c r="N14" s="759"/>
    </row>
    <row r="15" spans="1:14">
      <c r="A15" s="757"/>
      <c r="B15" s="757"/>
      <c r="C15" s="757"/>
      <c r="D15" s="757"/>
      <c r="E15" s="757"/>
      <c r="F15" s="757"/>
      <c r="G15" s="748"/>
      <c r="H15" s="743" t="s">
        <v>271</v>
      </c>
      <c r="I15" s="744"/>
      <c r="J15" s="747"/>
      <c r="K15" s="743" t="s">
        <v>272</v>
      </c>
      <c r="L15" s="744"/>
      <c r="M15" s="747"/>
      <c r="N15" s="743" t="s">
        <v>273</v>
      </c>
    </row>
    <row r="16" spans="1:14">
      <c r="A16" s="757"/>
      <c r="B16" s="757"/>
      <c r="C16" s="757"/>
      <c r="D16" s="757"/>
      <c r="E16" s="757"/>
      <c r="F16" s="757"/>
      <c r="G16" s="748"/>
      <c r="H16" s="745"/>
      <c r="I16" s="746"/>
      <c r="J16" s="748"/>
      <c r="K16" s="745"/>
      <c r="L16" s="746"/>
      <c r="M16" s="748"/>
      <c r="N16" s="745"/>
    </row>
    <row r="17" spans="1:14" s="218" customFormat="1">
      <c r="A17" s="287" t="s">
        <v>299</v>
      </c>
      <c r="B17" s="749"/>
      <c r="C17" s="750"/>
      <c r="D17" s="750"/>
      <c r="E17" s="750"/>
      <c r="F17" s="751"/>
      <c r="G17" s="288"/>
      <c r="H17" s="749"/>
      <c r="I17" s="750"/>
      <c r="J17" s="288"/>
      <c r="K17" s="749"/>
      <c r="L17" s="750"/>
      <c r="M17" s="289"/>
      <c r="N17" s="290"/>
    </row>
    <row r="18" spans="1:14" s="218" customFormat="1">
      <c r="A18" s="291"/>
      <c r="B18" s="291"/>
      <c r="C18" s="291"/>
      <c r="D18" s="291"/>
      <c r="E18" s="291"/>
      <c r="F18" s="292"/>
      <c r="G18" s="102"/>
      <c r="H18" s="292"/>
      <c r="I18" s="292"/>
      <c r="J18" s="102"/>
      <c r="K18" s="293"/>
      <c r="L18" s="293"/>
      <c r="M18" s="294"/>
      <c r="N18" s="293"/>
    </row>
    <row r="19" spans="1:14" s="218" customFormat="1">
      <c r="A19" s="730" t="s">
        <v>276</v>
      </c>
      <c r="B19" s="732"/>
      <c r="C19" s="730" t="s">
        <v>277</v>
      </c>
      <c r="D19" s="732"/>
      <c r="E19" s="730" t="s">
        <v>278</v>
      </c>
      <c r="F19" s="711"/>
      <c r="G19" s="713"/>
      <c r="H19" s="295" t="s">
        <v>279</v>
      </c>
      <c r="I19" s="295" t="s">
        <v>280</v>
      </c>
      <c r="J19" s="713"/>
      <c r="K19" s="296" t="s">
        <v>281</v>
      </c>
      <c r="L19" s="297"/>
      <c r="M19" s="714"/>
      <c r="N19" s="295" t="s">
        <v>282</v>
      </c>
    </row>
    <row r="20" spans="1:14" s="218" customFormat="1">
      <c r="A20" s="731"/>
      <c r="B20" s="733"/>
      <c r="C20" s="731"/>
      <c r="D20" s="733"/>
      <c r="E20" s="731"/>
      <c r="F20" s="712"/>
      <c r="G20" s="713"/>
      <c r="H20" s="297"/>
      <c r="I20" s="297"/>
      <c r="J20" s="713"/>
      <c r="K20" s="298" t="s">
        <v>283</v>
      </c>
      <c r="L20" s="297"/>
      <c r="M20" s="714"/>
      <c r="N20" s="299"/>
    </row>
    <row r="21" spans="1:14" s="218" customFormat="1">
      <c r="A21" s="291"/>
      <c r="B21" s="291"/>
      <c r="C21" s="291"/>
      <c r="D21" s="291"/>
      <c r="E21" s="291"/>
      <c r="F21" s="300"/>
      <c r="G21" s="52"/>
      <c r="H21" s="301"/>
      <c r="I21" s="301"/>
      <c r="J21" s="52"/>
      <c r="K21" s="302"/>
      <c r="L21" s="303"/>
      <c r="M21" s="304"/>
      <c r="N21" s="303"/>
    </row>
    <row r="22" spans="1:14" s="218" customFormat="1">
      <c r="A22" s="715" t="s">
        <v>284</v>
      </c>
      <c r="B22" s="716"/>
      <c r="C22" s="716"/>
      <c r="D22" s="716"/>
      <c r="E22" s="716"/>
      <c r="F22" s="717"/>
      <c r="G22" s="713"/>
      <c r="H22" s="718" t="s">
        <v>285</v>
      </c>
      <c r="I22" s="719"/>
      <c r="J22" s="720"/>
      <c r="K22" s="702"/>
      <c r="L22" s="702"/>
      <c r="M22" s="702"/>
      <c r="N22" s="702"/>
    </row>
    <row r="23" spans="1:14" s="218" customFormat="1">
      <c r="A23" s="724"/>
      <c r="B23" s="725"/>
      <c r="C23" s="725"/>
      <c r="D23" s="725"/>
      <c r="E23" s="725"/>
      <c r="F23" s="726"/>
      <c r="G23" s="713"/>
      <c r="H23" s="734"/>
      <c r="I23" s="735"/>
      <c r="J23" s="720"/>
      <c r="K23" s="742"/>
      <c r="L23" s="742"/>
      <c r="M23" s="742"/>
      <c r="N23" s="742"/>
    </row>
    <row r="24" spans="1:14" s="218" customFormat="1">
      <c r="A24" s="305"/>
      <c r="B24" s="305"/>
      <c r="C24" s="305"/>
      <c r="D24" s="305"/>
      <c r="E24" s="305"/>
      <c r="F24" s="305"/>
      <c r="G24" s="306"/>
      <c r="H24" s="307"/>
      <c r="I24" s="307"/>
      <c r="J24" s="306"/>
      <c r="K24" s="308"/>
      <c r="L24" s="308"/>
      <c r="M24" s="309"/>
      <c r="N24" s="308"/>
    </row>
    <row r="25" spans="1:14" s="218" customFormat="1">
      <c r="A25" s="287" t="s">
        <v>300</v>
      </c>
      <c r="B25" s="310"/>
      <c r="C25" s="311"/>
      <c r="D25" s="311"/>
      <c r="E25" s="311"/>
      <c r="F25" s="312"/>
      <c r="G25" s="288"/>
      <c r="H25" s="707"/>
      <c r="I25" s="709"/>
      <c r="J25" s="288"/>
      <c r="K25" s="707"/>
      <c r="L25" s="709"/>
      <c r="M25" s="313"/>
      <c r="N25" s="290"/>
    </row>
    <row r="26" spans="1:14" s="218" customFormat="1">
      <c r="A26" s="291"/>
      <c r="B26" s="291"/>
      <c r="C26" s="291"/>
      <c r="D26" s="291"/>
      <c r="E26" s="291"/>
      <c r="F26" s="292"/>
      <c r="G26" s="102"/>
      <c r="H26" s="292"/>
      <c r="I26" s="292"/>
      <c r="J26" s="102"/>
      <c r="K26" s="293"/>
      <c r="L26" s="293"/>
      <c r="M26" s="294"/>
      <c r="N26" s="293"/>
    </row>
    <row r="27" spans="1:14" s="218" customFormat="1">
      <c r="A27" s="730" t="s">
        <v>276</v>
      </c>
      <c r="B27" s="732"/>
      <c r="C27" s="730" t="s">
        <v>277</v>
      </c>
      <c r="D27" s="732"/>
      <c r="E27" s="730" t="s">
        <v>278</v>
      </c>
      <c r="F27" s="711"/>
      <c r="G27" s="713"/>
      <c r="H27" s="295" t="s">
        <v>279</v>
      </c>
      <c r="I27" s="295" t="s">
        <v>280</v>
      </c>
      <c r="J27" s="713"/>
      <c r="K27" s="296" t="s">
        <v>281</v>
      </c>
      <c r="L27" s="297"/>
      <c r="M27" s="714"/>
      <c r="N27" s="295" t="s">
        <v>282</v>
      </c>
    </row>
    <row r="28" spans="1:14" s="218" customFormat="1">
      <c r="A28" s="731"/>
      <c r="B28" s="733"/>
      <c r="C28" s="731"/>
      <c r="D28" s="733"/>
      <c r="E28" s="731"/>
      <c r="F28" s="712"/>
      <c r="G28" s="713"/>
      <c r="H28" s="297"/>
      <c r="I28" s="297"/>
      <c r="J28" s="713"/>
      <c r="K28" s="298" t="s">
        <v>283</v>
      </c>
      <c r="L28" s="297"/>
      <c r="M28" s="714"/>
      <c r="N28" s="299"/>
    </row>
    <row r="29" spans="1:14" s="218" customFormat="1">
      <c r="A29" s="291"/>
      <c r="B29" s="291"/>
      <c r="C29" s="291"/>
      <c r="D29" s="291"/>
      <c r="E29" s="291"/>
      <c r="F29" s="300"/>
      <c r="G29" s="52"/>
      <c r="H29" s="301"/>
      <c r="I29" s="301"/>
      <c r="J29" s="52"/>
      <c r="K29" s="302"/>
      <c r="L29" s="303"/>
      <c r="M29" s="304"/>
      <c r="N29" s="303"/>
    </row>
    <row r="30" spans="1:14" s="218" customFormat="1">
      <c r="A30" s="715" t="s">
        <v>301</v>
      </c>
      <c r="B30" s="716"/>
      <c r="C30" s="716"/>
      <c r="D30" s="716"/>
      <c r="E30" s="716"/>
      <c r="F30" s="717"/>
      <c r="G30" s="713"/>
      <c r="H30" s="718" t="s">
        <v>285</v>
      </c>
      <c r="I30" s="719"/>
      <c r="J30" s="720"/>
      <c r="K30" s="721" t="s">
        <v>607</v>
      </c>
      <c r="L30" s="722"/>
      <c r="M30" s="722"/>
      <c r="N30" s="723"/>
    </row>
    <row r="31" spans="1:14" s="218" customFormat="1">
      <c r="A31" s="724"/>
      <c r="B31" s="725"/>
      <c r="C31" s="725"/>
      <c r="D31" s="725"/>
      <c r="E31" s="725"/>
      <c r="F31" s="726"/>
      <c r="G31" s="713"/>
      <c r="H31" s="734"/>
      <c r="I31" s="735"/>
      <c r="J31" s="720"/>
      <c r="K31" s="736"/>
      <c r="L31" s="737"/>
      <c r="M31" s="737"/>
      <c r="N31" s="738"/>
    </row>
    <row r="32" spans="1:14" s="218" customFormat="1">
      <c r="A32" s="314" t="s">
        <v>303</v>
      </c>
      <c r="B32" s="315"/>
      <c r="C32" s="315"/>
      <c r="D32" s="315"/>
      <c r="E32" s="315"/>
      <c r="F32" s="315"/>
      <c r="G32" s="304"/>
      <c r="H32" s="316"/>
      <c r="I32" s="316"/>
      <c r="J32" s="304"/>
      <c r="K32" s="317"/>
      <c r="L32" s="317"/>
      <c r="M32" s="318"/>
      <c r="N32" s="317"/>
    </row>
    <row r="33" spans="1:14" s="218" customFormat="1">
      <c r="A33" s="739"/>
      <c r="B33" s="740"/>
      <c r="C33" s="740"/>
      <c r="D33" s="740"/>
      <c r="E33" s="740"/>
      <c r="F33" s="740"/>
      <c r="G33" s="740"/>
      <c r="H33" s="740"/>
      <c r="I33" s="740"/>
      <c r="J33" s="740"/>
      <c r="K33" s="740"/>
      <c r="L33" s="740"/>
      <c r="M33" s="740"/>
      <c r="N33" s="741"/>
    </row>
    <row r="34" spans="1:14" s="218" customFormat="1">
      <c r="A34" s="305"/>
      <c r="B34" s="305"/>
      <c r="C34" s="305"/>
      <c r="D34" s="305"/>
      <c r="E34" s="305"/>
      <c r="F34" s="305"/>
      <c r="G34" s="306"/>
      <c r="H34" s="307"/>
      <c r="I34" s="307"/>
      <c r="J34" s="306"/>
      <c r="K34" s="308"/>
      <c r="L34" s="308"/>
      <c r="M34" s="309"/>
      <c r="N34" s="308"/>
    </row>
    <row r="35" spans="1:14" s="218" customFormat="1">
      <c r="A35" s="319" t="s">
        <v>274</v>
      </c>
      <c r="B35" s="718"/>
      <c r="C35" s="727"/>
      <c r="D35" s="727"/>
      <c r="E35" s="727"/>
      <c r="F35" s="719"/>
      <c r="G35" s="288"/>
      <c r="H35" s="728"/>
      <c r="I35" s="729"/>
      <c r="J35" s="288"/>
      <c r="K35" s="728"/>
      <c r="L35" s="729"/>
      <c r="M35" s="313"/>
      <c r="N35" s="320"/>
    </row>
    <row r="36" spans="1:14" s="218" customFormat="1">
      <c r="A36" s="291"/>
      <c r="B36" s="291"/>
      <c r="C36" s="291"/>
      <c r="D36" s="291"/>
      <c r="E36" s="291"/>
      <c r="F36" s="300"/>
      <c r="G36" s="52"/>
      <c r="H36" s="301"/>
      <c r="I36" s="301"/>
      <c r="J36" s="52"/>
      <c r="K36" s="302"/>
      <c r="L36" s="303"/>
      <c r="M36" s="304"/>
      <c r="N36" s="303"/>
    </row>
    <row r="37" spans="1:14" s="218" customFormat="1">
      <c r="A37" s="730" t="s">
        <v>276</v>
      </c>
      <c r="B37" s="732"/>
      <c r="C37" s="730" t="s">
        <v>277</v>
      </c>
      <c r="D37" s="732"/>
      <c r="E37" s="730" t="s">
        <v>278</v>
      </c>
      <c r="F37" s="711"/>
      <c r="G37" s="713"/>
      <c r="H37" s="295" t="s">
        <v>279</v>
      </c>
      <c r="I37" s="295" t="s">
        <v>280</v>
      </c>
      <c r="J37" s="713"/>
      <c r="K37" s="296" t="s">
        <v>281</v>
      </c>
      <c r="L37" s="297"/>
      <c r="M37" s="714"/>
      <c r="N37" s="295" t="s">
        <v>282</v>
      </c>
    </row>
    <row r="38" spans="1:14" s="218" customFormat="1">
      <c r="A38" s="731"/>
      <c r="B38" s="733"/>
      <c r="C38" s="731"/>
      <c r="D38" s="733"/>
      <c r="E38" s="731"/>
      <c r="F38" s="712"/>
      <c r="G38" s="713"/>
      <c r="H38" s="321"/>
      <c r="I38" s="321"/>
      <c r="J38" s="713"/>
      <c r="K38" s="298" t="s">
        <v>283</v>
      </c>
      <c r="L38" s="322"/>
      <c r="M38" s="714"/>
      <c r="N38" s="299"/>
    </row>
    <row r="39" spans="1:14" s="218" customFormat="1">
      <c r="A39" s="323"/>
      <c r="B39" s="323"/>
      <c r="C39" s="323"/>
      <c r="D39" s="323"/>
      <c r="E39" s="323"/>
      <c r="F39" s="301"/>
      <c r="G39" s="52"/>
      <c r="H39" s="301"/>
      <c r="I39" s="301"/>
      <c r="J39" s="52"/>
      <c r="K39" s="302"/>
      <c r="L39" s="303"/>
      <c r="M39" s="304"/>
      <c r="N39" s="303"/>
    </row>
    <row r="40" spans="1:14" s="218" customFormat="1">
      <c r="A40" s="715" t="s">
        <v>301</v>
      </c>
      <c r="B40" s="716"/>
      <c r="C40" s="716"/>
      <c r="D40" s="716"/>
      <c r="E40" s="716"/>
      <c r="F40" s="717"/>
      <c r="G40" s="713"/>
      <c r="H40" s="718" t="s">
        <v>285</v>
      </c>
      <c r="I40" s="719"/>
      <c r="J40" s="720"/>
      <c r="K40" s="721" t="s">
        <v>608</v>
      </c>
      <c r="L40" s="722"/>
      <c r="M40" s="722"/>
      <c r="N40" s="723"/>
    </row>
    <row r="41" spans="1:14" s="218" customFormat="1">
      <c r="A41" s="724"/>
      <c r="B41" s="725"/>
      <c r="C41" s="725"/>
      <c r="D41" s="725"/>
      <c r="E41" s="725"/>
      <c r="F41" s="726"/>
      <c r="G41" s="713"/>
      <c r="H41" s="734"/>
      <c r="I41" s="735"/>
      <c r="J41" s="720"/>
      <c r="K41" s="736"/>
      <c r="L41" s="737"/>
      <c r="M41" s="737"/>
      <c r="N41" s="738"/>
    </row>
    <row r="42" spans="1:14" s="218" customFormat="1">
      <c r="A42" s="314" t="s">
        <v>303</v>
      </c>
      <c r="B42" s="315"/>
      <c r="C42" s="315"/>
      <c r="D42" s="315"/>
      <c r="E42" s="315"/>
      <c r="F42" s="315"/>
      <c r="G42" s="304"/>
      <c r="H42" s="316"/>
      <c r="I42" s="316"/>
      <c r="J42" s="304"/>
      <c r="K42" s="317"/>
      <c r="L42" s="317"/>
      <c r="M42" s="318"/>
      <c r="N42" s="317"/>
    </row>
    <row r="43" spans="1:14" s="218" customFormat="1">
      <c r="A43" s="707"/>
      <c r="B43" s="708"/>
      <c r="C43" s="708"/>
      <c r="D43" s="708"/>
      <c r="E43" s="708"/>
      <c r="F43" s="708"/>
      <c r="G43" s="708"/>
      <c r="H43" s="708"/>
      <c r="I43" s="708"/>
      <c r="J43" s="708"/>
      <c r="K43" s="708"/>
      <c r="L43" s="708"/>
      <c r="M43" s="708"/>
      <c r="N43" s="709"/>
    </row>
    <row r="44" spans="1:14" s="218" customFormat="1">
      <c r="A44" s="305"/>
      <c r="B44" s="305"/>
      <c r="C44" s="305"/>
      <c r="D44" s="305"/>
      <c r="E44" s="305"/>
      <c r="F44" s="305"/>
      <c r="G44" s="306"/>
      <c r="H44" s="307"/>
      <c r="I44" s="307"/>
      <c r="J44" s="306"/>
      <c r="K44" s="308"/>
      <c r="L44" s="308"/>
      <c r="M44" s="309"/>
      <c r="N44" s="308"/>
    </row>
    <row r="45" spans="1:14" s="218" customFormat="1">
      <c r="A45" s="319" t="s">
        <v>302</v>
      </c>
      <c r="B45" s="718"/>
      <c r="C45" s="727"/>
      <c r="D45" s="727"/>
      <c r="E45" s="727"/>
      <c r="F45" s="719"/>
      <c r="G45" s="288"/>
      <c r="H45" s="728"/>
      <c r="I45" s="729"/>
      <c r="J45" s="288"/>
      <c r="K45" s="728"/>
      <c r="L45" s="729"/>
      <c r="M45" s="313"/>
      <c r="N45" s="320"/>
    </row>
    <row r="46" spans="1:14" s="218" customFormat="1">
      <c r="A46" s="315"/>
      <c r="B46" s="315"/>
      <c r="C46" s="315"/>
      <c r="D46" s="315"/>
      <c r="E46" s="315"/>
      <c r="F46" s="315"/>
      <c r="G46" s="52"/>
      <c r="H46" s="324"/>
      <c r="I46" s="324"/>
      <c r="J46" s="52"/>
      <c r="K46" s="325"/>
      <c r="L46" s="325"/>
      <c r="M46" s="304"/>
      <c r="N46" s="325"/>
    </row>
    <row r="47" spans="1:14" s="218" customFormat="1">
      <c r="A47" s="730" t="s">
        <v>276</v>
      </c>
      <c r="B47" s="732"/>
      <c r="C47" s="730" t="s">
        <v>277</v>
      </c>
      <c r="D47" s="732"/>
      <c r="E47" s="730" t="s">
        <v>278</v>
      </c>
      <c r="F47" s="711"/>
      <c r="G47" s="713"/>
      <c r="H47" s="295" t="s">
        <v>279</v>
      </c>
      <c r="I47" s="295" t="s">
        <v>280</v>
      </c>
      <c r="J47" s="713"/>
      <c r="K47" s="296" t="s">
        <v>281</v>
      </c>
      <c r="L47" s="297"/>
      <c r="M47" s="714"/>
      <c r="N47" s="295" t="s">
        <v>282</v>
      </c>
    </row>
    <row r="48" spans="1:14" s="218" customFormat="1">
      <c r="A48" s="731"/>
      <c r="B48" s="733"/>
      <c r="C48" s="731"/>
      <c r="D48" s="733"/>
      <c r="E48" s="731"/>
      <c r="F48" s="712"/>
      <c r="G48" s="713"/>
      <c r="H48" s="321"/>
      <c r="I48" s="321"/>
      <c r="J48" s="713"/>
      <c r="K48" s="298" t="s">
        <v>283</v>
      </c>
      <c r="L48" s="322"/>
      <c r="M48" s="714"/>
      <c r="N48" s="299"/>
    </row>
    <row r="49" spans="1:14" s="218" customFormat="1">
      <c r="A49" s="291"/>
      <c r="B49" s="291"/>
      <c r="C49" s="291"/>
      <c r="D49" s="291"/>
      <c r="E49" s="291"/>
      <c r="F49" s="300"/>
      <c r="G49" s="52"/>
      <c r="H49" s="301"/>
      <c r="I49" s="301"/>
      <c r="J49" s="52"/>
      <c r="K49" s="302"/>
      <c r="L49" s="303"/>
      <c r="M49" s="304"/>
      <c r="N49" s="303"/>
    </row>
    <row r="50" spans="1:14" s="218" customFormat="1">
      <c r="A50" s="715" t="s">
        <v>301</v>
      </c>
      <c r="B50" s="716"/>
      <c r="C50" s="716"/>
      <c r="D50" s="716"/>
      <c r="E50" s="716"/>
      <c r="F50" s="717"/>
      <c r="G50" s="713"/>
      <c r="H50" s="718" t="s">
        <v>285</v>
      </c>
      <c r="I50" s="719"/>
      <c r="J50" s="720"/>
      <c r="K50" s="721" t="s">
        <v>608</v>
      </c>
      <c r="L50" s="722"/>
      <c r="M50" s="722"/>
      <c r="N50" s="723"/>
    </row>
    <row r="51" spans="1:14" s="218" customFormat="1">
      <c r="A51" s="724"/>
      <c r="B51" s="725"/>
      <c r="C51" s="725"/>
      <c r="D51" s="725"/>
      <c r="E51" s="725"/>
      <c r="F51" s="726"/>
      <c r="G51" s="713"/>
      <c r="H51" s="734"/>
      <c r="I51" s="735"/>
      <c r="J51" s="720"/>
      <c r="K51" s="736"/>
      <c r="L51" s="737"/>
      <c r="M51" s="737"/>
      <c r="N51" s="738"/>
    </row>
    <row r="52" spans="1:14" s="218" customFormat="1">
      <c r="A52" s="314" t="s">
        <v>303</v>
      </c>
      <c r="B52" s="315"/>
      <c r="C52" s="315"/>
      <c r="D52" s="315"/>
      <c r="E52" s="315"/>
      <c r="F52" s="315"/>
      <c r="G52" s="304"/>
      <c r="H52" s="316"/>
      <c r="I52" s="316"/>
      <c r="J52" s="304"/>
      <c r="K52" s="317"/>
      <c r="L52" s="317"/>
      <c r="M52" s="318"/>
      <c r="N52" s="317"/>
    </row>
    <row r="53" spans="1:14" s="218" customFormat="1">
      <c r="A53" s="707"/>
      <c r="B53" s="708"/>
      <c r="C53" s="708"/>
      <c r="D53" s="708"/>
      <c r="E53" s="708"/>
      <c r="F53" s="708"/>
      <c r="G53" s="708"/>
      <c r="H53" s="708"/>
      <c r="I53" s="708"/>
      <c r="J53" s="708"/>
      <c r="K53" s="708"/>
      <c r="L53" s="708"/>
      <c r="M53" s="708"/>
      <c r="N53" s="709"/>
    </row>
    <row r="54" spans="1:14">
      <c r="F54" s="326"/>
      <c r="G54" s="326"/>
      <c r="H54" s="326"/>
      <c r="I54" s="326"/>
      <c r="J54" s="326"/>
    </row>
    <row r="55" spans="1:14">
      <c r="F55" s="710"/>
      <c r="G55" s="710"/>
      <c r="H55" s="710"/>
      <c r="I55" s="327"/>
      <c r="J55" s="327"/>
    </row>
    <row r="56" spans="1:14">
      <c r="F56" s="326"/>
      <c r="G56" s="326"/>
      <c r="H56" s="326"/>
      <c r="I56" s="326"/>
      <c r="J56" s="326"/>
    </row>
    <row r="57" spans="1:14">
      <c r="F57" s="326"/>
      <c r="G57" s="326"/>
      <c r="H57" s="326"/>
      <c r="I57" s="326"/>
      <c r="J57" s="326"/>
    </row>
    <row r="58" spans="1:14">
      <c r="F58" s="326"/>
      <c r="G58" s="326"/>
      <c r="H58" s="326"/>
      <c r="I58" s="326"/>
      <c r="J58" s="326"/>
    </row>
    <row r="59" spans="1:14">
      <c r="F59" s="326"/>
      <c r="G59" s="326"/>
      <c r="H59" s="326"/>
      <c r="I59" s="326"/>
      <c r="J59" s="326"/>
    </row>
    <row r="60" spans="1:14">
      <c r="F60" s="326"/>
      <c r="G60" s="326"/>
      <c r="H60" s="326"/>
      <c r="I60" s="326"/>
      <c r="J60" s="326"/>
    </row>
    <row r="61" spans="1:14">
      <c r="F61" s="326"/>
      <c r="G61" s="326"/>
      <c r="H61" s="326"/>
      <c r="I61" s="326"/>
      <c r="J61" s="326"/>
    </row>
    <row r="62" spans="1:14">
      <c r="F62" s="326"/>
      <c r="G62" s="326"/>
      <c r="H62" s="326"/>
      <c r="I62" s="326"/>
      <c r="J62" s="326"/>
    </row>
    <row r="63" spans="1:14">
      <c r="F63" s="326"/>
      <c r="G63" s="326"/>
      <c r="H63" s="326"/>
      <c r="I63" s="326"/>
      <c r="J63" s="326"/>
    </row>
    <row r="64" spans="1:14">
      <c r="F64" s="326"/>
      <c r="G64" s="326"/>
      <c r="H64" s="326"/>
      <c r="I64" s="326"/>
      <c r="J64" s="326"/>
    </row>
    <row r="65" spans="6:10">
      <c r="F65" s="326"/>
      <c r="G65" s="326"/>
      <c r="H65" s="326"/>
      <c r="I65" s="326"/>
      <c r="J65" s="326"/>
    </row>
  </sheetData>
  <mergeCells count="109">
    <mergeCell ref="A7:C7"/>
    <mergeCell ref="D7:N7"/>
    <mergeCell ref="A8:C8"/>
    <mergeCell ref="D8:N8"/>
    <mergeCell ref="A9:C9"/>
    <mergeCell ref="D9:N9"/>
    <mergeCell ref="A1:N1"/>
    <mergeCell ref="A2:N2"/>
    <mergeCell ref="A3:N3"/>
    <mergeCell ref="A4:N4"/>
    <mergeCell ref="A5:N5"/>
    <mergeCell ref="A6:C6"/>
    <mergeCell ref="D6:N6"/>
    <mergeCell ref="K15:L16"/>
    <mergeCell ref="M15:M16"/>
    <mergeCell ref="N15:N16"/>
    <mergeCell ref="B17:F17"/>
    <mergeCell ref="H17:I17"/>
    <mergeCell ref="K17:L17"/>
    <mergeCell ref="A10:C10"/>
    <mergeCell ref="D10:N10"/>
    <mergeCell ref="A11:C11"/>
    <mergeCell ref="D11:N11"/>
    <mergeCell ref="A13:N13"/>
    <mergeCell ref="A14:F16"/>
    <mergeCell ref="G14:G16"/>
    <mergeCell ref="H14:N14"/>
    <mergeCell ref="H15:I16"/>
    <mergeCell ref="J15:J16"/>
    <mergeCell ref="G19:G20"/>
    <mergeCell ref="J19:J20"/>
    <mergeCell ref="M19:M20"/>
    <mergeCell ref="A22:F22"/>
    <mergeCell ref="G22:G23"/>
    <mergeCell ref="H22:I22"/>
    <mergeCell ref="J22:J23"/>
    <mergeCell ref="K22:N22"/>
    <mergeCell ref="A23:F23"/>
    <mergeCell ref="H23:I23"/>
    <mergeCell ref="A19:A20"/>
    <mergeCell ref="B19:B20"/>
    <mergeCell ref="C19:C20"/>
    <mergeCell ref="D19:D20"/>
    <mergeCell ref="E19:E20"/>
    <mergeCell ref="F19:F20"/>
    <mergeCell ref="K23:N23"/>
    <mergeCell ref="H25:I25"/>
    <mergeCell ref="K25:L25"/>
    <mergeCell ref="A27:A28"/>
    <mergeCell ref="B27:B28"/>
    <mergeCell ref="C27:C28"/>
    <mergeCell ref="D27:D28"/>
    <mergeCell ref="E27:E28"/>
    <mergeCell ref="F27:F28"/>
    <mergeCell ref="G27:G28"/>
    <mergeCell ref="J27:J28"/>
    <mergeCell ref="M27:M28"/>
    <mergeCell ref="A30:F30"/>
    <mergeCell ref="G30:G31"/>
    <mergeCell ref="H30:I30"/>
    <mergeCell ref="J30:J31"/>
    <mergeCell ref="K30:N30"/>
    <mergeCell ref="A31:F31"/>
    <mergeCell ref="H31:I31"/>
    <mergeCell ref="K31:N31"/>
    <mergeCell ref="A33:N33"/>
    <mergeCell ref="B35:F35"/>
    <mergeCell ref="H35:I35"/>
    <mergeCell ref="K35:L35"/>
    <mergeCell ref="A37:A38"/>
    <mergeCell ref="B37:B38"/>
    <mergeCell ref="C37:C38"/>
    <mergeCell ref="D37:D38"/>
    <mergeCell ref="E37:E38"/>
    <mergeCell ref="F37:F38"/>
    <mergeCell ref="G37:G38"/>
    <mergeCell ref="J37:J38"/>
    <mergeCell ref="M37:M38"/>
    <mergeCell ref="A40:F40"/>
    <mergeCell ref="G40:G41"/>
    <mergeCell ref="H40:I40"/>
    <mergeCell ref="J40:J41"/>
    <mergeCell ref="K40:N40"/>
    <mergeCell ref="A41:F41"/>
    <mergeCell ref="H41:I41"/>
    <mergeCell ref="K41:N41"/>
    <mergeCell ref="A43:N43"/>
    <mergeCell ref="B45:F45"/>
    <mergeCell ref="H45:I45"/>
    <mergeCell ref="K45:L45"/>
    <mergeCell ref="A47:A48"/>
    <mergeCell ref="B47:B48"/>
    <mergeCell ref="C47:C48"/>
    <mergeCell ref="D47:D48"/>
    <mergeCell ref="E47:E48"/>
    <mergeCell ref="H51:I51"/>
    <mergeCell ref="K51:N51"/>
    <mergeCell ref="A53:N53"/>
    <mergeCell ref="F55:H55"/>
    <mergeCell ref="F47:F48"/>
    <mergeCell ref="G47:G48"/>
    <mergeCell ref="J47:J48"/>
    <mergeCell ref="M47:M48"/>
    <mergeCell ref="A50:F50"/>
    <mergeCell ref="G50:G51"/>
    <mergeCell ref="H50:I50"/>
    <mergeCell ref="J50:J51"/>
    <mergeCell ref="K50:N50"/>
    <mergeCell ref="A51:F51"/>
  </mergeCells>
  <printOptions horizontalCentered="1"/>
  <pageMargins left="0.39370078740157483" right="0.39370078740157483" top="0.74803149606299213" bottom="0.39370078740157483" header="0.31496062992125984" footer="0.31496062992125984"/>
  <pageSetup scale="57" orientation="landscape" r:id="rId1"/>
  <drawing r:id="rId2"/>
</worksheet>
</file>

<file path=xl/worksheets/sheet23.xml><?xml version="1.0" encoding="utf-8"?>
<worksheet xmlns="http://schemas.openxmlformats.org/spreadsheetml/2006/main" xmlns:r="http://schemas.openxmlformats.org/officeDocument/2006/relationships">
  <sheetPr>
    <tabColor rgb="FF00B0F0"/>
    <pageSetUpPr fitToPage="1"/>
  </sheetPr>
  <dimension ref="A1:N66"/>
  <sheetViews>
    <sheetView workbookViewId="0">
      <selection activeCell="L27" sqref="L27"/>
    </sheetView>
  </sheetViews>
  <sheetFormatPr baseColWidth="10" defaultRowHeight="12.75"/>
  <cols>
    <col min="1" max="1" width="14.42578125" style="158" customWidth="1"/>
    <col min="2" max="4" width="13.7109375" style="158" customWidth="1"/>
    <col min="5" max="5" width="9.42578125" style="158" customWidth="1"/>
    <col min="6" max="6" width="15.28515625" style="158" customWidth="1"/>
    <col min="7" max="7" width="1.7109375" style="158" customWidth="1"/>
    <col min="8" max="9" width="28.85546875" style="158" customWidth="1"/>
    <col min="10" max="10" width="1.7109375" style="158" customWidth="1"/>
    <col min="11" max="11" width="10.5703125" style="158" bestFit="1" customWidth="1"/>
    <col min="12" max="12" width="42.42578125" style="158" customWidth="1"/>
    <col min="13" max="13" width="1.7109375" style="158" customWidth="1"/>
    <col min="14" max="14" width="20.7109375" style="158" customWidth="1"/>
    <col min="15" max="256" width="11.42578125" style="158"/>
    <col min="257" max="257" width="26" style="158" customWidth="1"/>
    <col min="258" max="258" width="15.28515625" style="158" customWidth="1"/>
    <col min="259" max="259" width="18.140625" style="158" customWidth="1"/>
    <col min="260" max="260" width="15.28515625" style="158" customWidth="1"/>
    <col min="261" max="261" width="20.140625" style="158" customWidth="1"/>
    <col min="262" max="262" width="15.28515625" style="158" customWidth="1"/>
    <col min="263" max="263" width="1.7109375" style="158" customWidth="1"/>
    <col min="264" max="265" width="30.7109375" style="158" customWidth="1"/>
    <col min="266" max="266" width="1.7109375" style="158" customWidth="1"/>
    <col min="267" max="267" width="15.7109375" style="158" customWidth="1"/>
    <col min="268" max="268" width="45.7109375" style="158" customWidth="1"/>
    <col min="269" max="269" width="1.7109375" style="158" customWidth="1"/>
    <col min="270" max="270" width="20.7109375" style="158" customWidth="1"/>
    <col min="271" max="512" width="11.42578125" style="158"/>
    <col min="513" max="513" width="26" style="158" customWidth="1"/>
    <col min="514" max="514" width="15.28515625" style="158" customWidth="1"/>
    <col min="515" max="515" width="18.140625" style="158" customWidth="1"/>
    <col min="516" max="516" width="15.28515625" style="158" customWidth="1"/>
    <col min="517" max="517" width="20.140625" style="158" customWidth="1"/>
    <col min="518" max="518" width="15.28515625" style="158" customWidth="1"/>
    <col min="519" max="519" width="1.7109375" style="158" customWidth="1"/>
    <col min="520" max="521" width="30.7109375" style="158" customWidth="1"/>
    <col min="522" max="522" width="1.7109375" style="158" customWidth="1"/>
    <col min="523" max="523" width="15.7109375" style="158" customWidth="1"/>
    <col min="524" max="524" width="45.7109375" style="158" customWidth="1"/>
    <col min="525" max="525" width="1.7109375" style="158" customWidth="1"/>
    <col min="526" max="526" width="20.7109375" style="158" customWidth="1"/>
    <col min="527" max="768" width="11.42578125" style="158"/>
    <col min="769" max="769" width="26" style="158" customWidth="1"/>
    <col min="770" max="770" width="15.28515625" style="158" customWidth="1"/>
    <col min="771" max="771" width="18.140625" style="158" customWidth="1"/>
    <col min="772" max="772" width="15.28515625" style="158" customWidth="1"/>
    <col min="773" max="773" width="20.140625" style="158" customWidth="1"/>
    <col min="774" max="774" width="15.28515625" style="158" customWidth="1"/>
    <col min="775" max="775" width="1.7109375" style="158" customWidth="1"/>
    <col min="776" max="777" width="30.7109375" style="158" customWidth="1"/>
    <col min="778" max="778" width="1.7109375" style="158" customWidth="1"/>
    <col min="779" max="779" width="15.7109375" style="158" customWidth="1"/>
    <col min="780" max="780" width="45.7109375" style="158" customWidth="1"/>
    <col min="781" max="781" width="1.7109375" style="158" customWidth="1"/>
    <col min="782" max="782" width="20.7109375" style="158" customWidth="1"/>
    <col min="783" max="1024" width="11.42578125" style="158"/>
    <col min="1025" max="1025" width="26" style="158" customWidth="1"/>
    <col min="1026" max="1026" width="15.28515625" style="158" customWidth="1"/>
    <col min="1027" max="1027" width="18.140625" style="158" customWidth="1"/>
    <col min="1028" max="1028" width="15.28515625" style="158" customWidth="1"/>
    <col min="1029" max="1029" width="20.140625" style="158" customWidth="1"/>
    <col min="1030" max="1030" width="15.28515625" style="158" customWidth="1"/>
    <col min="1031" max="1031" width="1.7109375" style="158" customWidth="1"/>
    <col min="1032" max="1033" width="30.7109375" style="158" customWidth="1"/>
    <col min="1034" max="1034" width="1.7109375" style="158" customWidth="1"/>
    <col min="1035" max="1035" width="15.7109375" style="158" customWidth="1"/>
    <col min="1036" max="1036" width="45.7109375" style="158" customWidth="1"/>
    <col min="1037" max="1037" width="1.7109375" style="158" customWidth="1"/>
    <col min="1038" max="1038" width="20.7109375" style="158" customWidth="1"/>
    <col min="1039" max="1280" width="11.42578125" style="158"/>
    <col min="1281" max="1281" width="26" style="158" customWidth="1"/>
    <col min="1282" max="1282" width="15.28515625" style="158" customWidth="1"/>
    <col min="1283" max="1283" width="18.140625" style="158" customWidth="1"/>
    <col min="1284" max="1284" width="15.28515625" style="158" customWidth="1"/>
    <col min="1285" max="1285" width="20.140625" style="158" customWidth="1"/>
    <col min="1286" max="1286" width="15.28515625" style="158" customWidth="1"/>
    <col min="1287" max="1287" width="1.7109375" style="158" customWidth="1"/>
    <col min="1288" max="1289" width="30.7109375" style="158" customWidth="1"/>
    <col min="1290" max="1290" width="1.7109375" style="158" customWidth="1"/>
    <col min="1291" max="1291" width="15.7109375" style="158" customWidth="1"/>
    <col min="1292" max="1292" width="45.7109375" style="158" customWidth="1"/>
    <col min="1293" max="1293" width="1.7109375" style="158" customWidth="1"/>
    <col min="1294" max="1294" width="20.7109375" style="158" customWidth="1"/>
    <col min="1295" max="1536" width="11.42578125" style="158"/>
    <col min="1537" max="1537" width="26" style="158" customWidth="1"/>
    <col min="1538" max="1538" width="15.28515625" style="158" customWidth="1"/>
    <col min="1539" max="1539" width="18.140625" style="158" customWidth="1"/>
    <col min="1540" max="1540" width="15.28515625" style="158" customWidth="1"/>
    <col min="1541" max="1541" width="20.140625" style="158" customWidth="1"/>
    <col min="1542" max="1542" width="15.28515625" style="158" customWidth="1"/>
    <col min="1543" max="1543" width="1.7109375" style="158" customWidth="1"/>
    <col min="1544" max="1545" width="30.7109375" style="158" customWidth="1"/>
    <col min="1546" max="1546" width="1.7109375" style="158" customWidth="1"/>
    <col min="1547" max="1547" width="15.7109375" style="158" customWidth="1"/>
    <col min="1548" max="1548" width="45.7109375" style="158" customWidth="1"/>
    <col min="1549" max="1549" width="1.7109375" style="158" customWidth="1"/>
    <col min="1550" max="1550" width="20.7109375" style="158" customWidth="1"/>
    <col min="1551" max="1792" width="11.42578125" style="158"/>
    <col min="1793" max="1793" width="26" style="158" customWidth="1"/>
    <col min="1794" max="1794" width="15.28515625" style="158" customWidth="1"/>
    <col min="1795" max="1795" width="18.140625" style="158" customWidth="1"/>
    <col min="1796" max="1796" width="15.28515625" style="158" customWidth="1"/>
    <col min="1797" max="1797" width="20.140625" style="158" customWidth="1"/>
    <col min="1798" max="1798" width="15.28515625" style="158" customWidth="1"/>
    <col min="1799" max="1799" width="1.7109375" style="158" customWidth="1"/>
    <col min="1800" max="1801" width="30.7109375" style="158" customWidth="1"/>
    <col min="1802" max="1802" width="1.7109375" style="158" customWidth="1"/>
    <col min="1803" max="1803" width="15.7109375" style="158" customWidth="1"/>
    <col min="1804" max="1804" width="45.7109375" style="158" customWidth="1"/>
    <col min="1805" max="1805" width="1.7109375" style="158" customWidth="1"/>
    <col min="1806" max="1806" width="20.7109375" style="158" customWidth="1"/>
    <col min="1807" max="2048" width="11.42578125" style="158"/>
    <col min="2049" max="2049" width="26" style="158" customWidth="1"/>
    <col min="2050" max="2050" width="15.28515625" style="158" customWidth="1"/>
    <col min="2051" max="2051" width="18.140625" style="158" customWidth="1"/>
    <col min="2052" max="2052" width="15.28515625" style="158" customWidth="1"/>
    <col min="2053" max="2053" width="20.140625" style="158" customWidth="1"/>
    <col min="2054" max="2054" width="15.28515625" style="158" customWidth="1"/>
    <col min="2055" max="2055" width="1.7109375" style="158" customWidth="1"/>
    <col min="2056" max="2057" width="30.7109375" style="158" customWidth="1"/>
    <col min="2058" max="2058" width="1.7109375" style="158" customWidth="1"/>
    <col min="2059" max="2059" width="15.7109375" style="158" customWidth="1"/>
    <col min="2060" max="2060" width="45.7109375" style="158" customWidth="1"/>
    <col min="2061" max="2061" width="1.7109375" style="158" customWidth="1"/>
    <col min="2062" max="2062" width="20.7109375" style="158" customWidth="1"/>
    <col min="2063" max="2304" width="11.42578125" style="158"/>
    <col min="2305" max="2305" width="26" style="158" customWidth="1"/>
    <col min="2306" max="2306" width="15.28515625" style="158" customWidth="1"/>
    <col min="2307" max="2307" width="18.140625" style="158" customWidth="1"/>
    <col min="2308" max="2308" width="15.28515625" style="158" customWidth="1"/>
    <col min="2309" max="2309" width="20.140625" style="158" customWidth="1"/>
    <col min="2310" max="2310" width="15.28515625" style="158" customWidth="1"/>
    <col min="2311" max="2311" width="1.7109375" style="158" customWidth="1"/>
    <col min="2312" max="2313" width="30.7109375" style="158" customWidth="1"/>
    <col min="2314" max="2314" width="1.7109375" style="158" customWidth="1"/>
    <col min="2315" max="2315" width="15.7109375" style="158" customWidth="1"/>
    <col min="2316" max="2316" width="45.7109375" style="158" customWidth="1"/>
    <col min="2317" max="2317" width="1.7109375" style="158" customWidth="1"/>
    <col min="2318" max="2318" width="20.7109375" style="158" customWidth="1"/>
    <col min="2319" max="2560" width="11.42578125" style="158"/>
    <col min="2561" max="2561" width="26" style="158" customWidth="1"/>
    <col min="2562" max="2562" width="15.28515625" style="158" customWidth="1"/>
    <col min="2563" max="2563" width="18.140625" style="158" customWidth="1"/>
    <col min="2564" max="2564" width="15.28515625" style="158" customWidth="1"/>
    <col min="2565" max="2565" width="20.140625" style="158" customWidth="1"/>
    <col min="2566" max="2566" width="15.28515625" style="158" customWidth="1"/>
    <col min="2567" max="2567" width="1.7109375" style="158" customWidth="1"/>
    <col min="2568" max="2569" width="30.7109375" style="158" customWidth="1"/>
    <col min="2570" max="2570" width="1.7109375" style="158" customWidth="1"/>
    <col min="2571" max="2571" width="15.7109375" style="158" customWidth="1"/>
    <col min="2572" max="2572" width="45.7109375" style="158" customWidth="1"/>
    <col min="2573" max="2573" width="1.7109375" style="158" customWidth="1"/>
    <col min="2574" max="2574" width="20.7109375" style="158" customWidth="1"/>
    <col min="2575" max="2816" width="11.42578125" style="158"/>
    <col min="2817" max="2817" width="26" style="158" customWidth="1"/>
    <col min="2818" max="2818" width="15.28515625" style="158" customWidth="1"/>
    <col min="2819" max="2819" width="18.140625" style="158" customWidth="1"/>
    <col min="2820" max="2820" width="15.28515625" style="158" customWidth="1"/>
    <col min="2821" max="2821" width="20.140625" style="158" customWidth="1"/>
    <col min="2822" max="2822" width="15.28515625" style="158" customWidth="1"/>
    <col min="2823" max="2823" width="1.7109375" style="158" customWidth="1"/>
    <col min="2824" max="2825" width="30.7109375" style="158" customWidth="1"/>
    <col min="2826" max="2826" width="1.7109375" style="158" customWidth="1"/>
    <col min="2827" max="2827" width="15.7109375" style="158" customWidth="1"/>
    <col min="2828" max="2828" width="45.7109375" style="158" customWidth="1"/>
    <col min="2829" max="2829" width="1.7109375" style="158" customWidth="1"/>
    <col min="2830" max="2830" width="20.7109375" style="158" customWidth="1"/>
    <col min="2831" max="3072" width="11.42578125" style="158"/>
    <col min="3073" max="3073" width="26" style="158" customWidth="1"/>
    <col min="3074" max="3074" width="15.28515625" style="158" customWidth="1"/>
    <col min="3075" max="3075" width="18.140625" style="158" customWidth="1"/>
    <col min="3076" max="3076" width="15.28515625" style="158" customWidth="1"/>
    <col min="3077" max="3077" width="20.140625" style="158" customWidth="1"/>
    <col min="3078" max="3078" width="15.28515625" style="158" customWidth="1"/>
    <col min="3079" max="3079" width="1.7109375" style="158" customWidth="1"/>
    <col min="3080" max="3081" width="30.7109375" style="158" customWidth="1"/>
    <col min="3082" max="3082" width="1.7109375" style="158" customWidth="1"/>
    <col min="3083" max="3083" width="15.7109375" style="158" customWidth="1"/>
    <col min="3084" max="3084" width="45.7109375" style="158" customWidth="1"/>
    <col min="3085" max="3085" width="1.7109375" style="158" customWidth="1"/>
    <col min="3086" max="3086" width="20.7109375" style="158" customWidth="1"/>
    <col min="3087" max="3328" width="11.42578125" style="158"/>
    <col min="3329" max="3329" width="26" style="158" customWidth="1"/>
    <col min="3330" max="3330" width="15.28515625" style="158" customWidth="1"/>
    <col min="3331" max="3331" width="18.140625" style="158" customWidth="1"/>
    <col min="3332" max="3332" width="15.28515625" style="158" customWidth="1"/>
    <col min="3333" max="3333" width="20.140625" style="158" customWidth="1"/>
    <col min="3334" max="3334" width="15.28515625" style="158" customWidth="1"/>
    <col min="3335" max="3335" width="1.7109375" style="158" customWidth="1"/>
    <col min="3336" max="3337" width="30.7109375" style="158" customWidth="1"/>
    <col min="3338" max="3338" width="1.7109375" style="158" customWidth="1"/>
    <col min="3339" max="3339" width="15.7109375" style="158" customWidth="1"/>
    <col min="3340" max="3340" width="45.7109375" style="158" customWidth="1"/>
    <col min="3341" max="3341" width="1.7109375" style="158" customWidth="1"/>
    <col min="3342" max="3342" width="20.7109375" style="158" customWidth="1"/>
    <col min="3343" max="3584" width="11.42578125" style="158"/>
    <col min="3585" max="3585" width="26" style="158" customWidth="1"/>
    <col min="3586" max="3586" width="15.28515625" style="158" customWidth="1"/>
    <col min="3587" max="3587" width="18.140625" style="158" customWidth="1"/>
    <col min="3588" max="3588" width="15.28515625" style="158" customWidth="1"/>
    <col min="3589" max="3589" width="20.140625" style="158" customWidth="1"/>
    <col min="3590" max="3590" width="15.28515625" style="158" customWidth="1"/>
    <col min="3591" max="3591" width="1.7109375" style="158" customWidth="1"/>
    <col min="3592" max="3593" width="30.7109375" style="158" customWidth="1"/>
    <col min="3594" max="3594" width="1.7109375" style="158" customWidth="1"/>
    <col min="3595" max="3595" width="15.7109375" style="158" customWidth="1"/>
    <col min="3596" max="3596" width="45.7109375" style="158" customWidth="1"/>
    <col min="3597" max="3597" width="1.7109375" style="158" customWidth="1"/>
    <col min="3598" max="3598" width="20.7109375" style="158" customWidth="1"/>
    <col min="3599" max="3840" width="11.42578125" style="158"/>
    <col min="3841" max="3841" width="26" style="158" customWidth="1"/>
    <col min="3842" max="3842" width="15.28515625" style="158" customWidth="1"/>
    <col min="3843" max="3843" width="18.140625" style="158" customWidth="1"/>
    <col min="3844" max="3844" width="15.28515625" style="158" customWidth="1"/>
    <col min="3845" max="3845" width="20.140625" style="158" customWidth="1"/>
    <col min="3846" max="3846" width="15.28515625" style="158" customWidth="1"/>
    <col min="3847" max="3847" width="1.7109375" style="158" customWidth="1"/>
    <col min="3848" max="3849" width="30.7109375" style="158" customWidth="1"/>
    <col min="3850" max="3850" width="1.7109375" style="158" customWidth="1"/>
    <col min="3851" max="3851" width="15.7109375" style="158" customWidth="1"/>
    <col min="3852" max="3852" width="45.7109375" style="158" customWidth="1"/>
    <col min="3853" max="3853" width="1.7109375" style="158" customWidth="1"/>
    <col min="3854" max="3854" width="20.7109375" style="158" customWidth="1"/>
    <col min="3855" max="4096" width="11.42578125" style="158"/>
    <col min="4097" max="4097" width="26" style="158" customWidth="1"/>
    <col min="4098" max="4098" width="15.28515625" style="158" customWidth="1"/>
    <col min="4099" max="4099" width="18.140625" style="158" customWidth="1"/>
    <col min="4100" max="4100" width="15.28515625" style="158" customWidth="1"/>
    <col min="4101" max="4101" width="20.140625" style="158" customWidth="1"/>
    <col min="4102" max="4102" width="15.28515625" style="158" customWidth="1"/>
    <col min="4103" max="4103" width="1.7109375" style="158" customWidth="1"/>
    <col min="4104" max="4105" width="30.7109375" style="158" customWidth="1"/>
    <col min="4106" max="4106" width="1.7109375" style="158" customWidth="1"/>
    <col min="4107" max="4107" width="15.7109375" style="158" customWidth="1"/>
    <col min="4108" max="4108" width="45.7109375" style="158" customWidth="1"/>
    <col min="4109" max="4109" width="1.7109375" style="158" customWidth="1"/>
    <col min="4110" max="4110" width="20.7109375" style="158" customWidth="1"/>
    <col min="4111" max="4352" width="11.42578125" style="158"/>
    <col min="4353" max="4353" width="26" style="158" customWidth="1"/>
    <col min="4354" max="4354" width="15.28515625" style="158" customWidth="1"/>
    <col min="4355" max="4355" width="18.140625" style="158" customWidth="1"/>
    <col min="4356" max="4356" width="15.28515625" style="158" customWidth="1"/>
    <col min="4357" max="4357" width="20.140625" style="158" customWidth="1"/>
    <col min="4358" max="4358" width="15.28515625" style="158" customWidth="1"/>
    <col min="4359" max="4359" width="1.7109375" style="158" customWidth="1"/>
    <col min="4360" max="4361" width="30.7109375" style="158" customWidth="1"/>
    <col min="4362" max="4362" width="1.7109375" style="158" customWidth="1"/>
    <col min="4363" max="4363" width="15.7109375" style="158" customWidth="1"/>
    <col min="4364" max="4364" width="45.7109375" style="158" customWidth="1"/>
    <col min="4365" max="4365" width="1.7109375" style="158" customWidth="1"/>
    <col min="4366" max="4366" width="20.7109375" style="158" customWidth="1"/>
    <col min="4367" max="4608" width="11.42578125" style="158"/>
    <col min="4609" max="4609" width="26" style="158" customWidth="1"/>
    <col min="4610" max="4610" width="15.28515625" style="158" customWidth="1"/>
    <col min="4611" max="4611" width="18.140625" style="158" customWidth="1"/>
    <col min="4612" max="4612" width="15.28515625" style="158" customWidth="1"/>
    <col min="4613" max="4613" width="20.140625" style="158" customWidth="1"/>
    <col min="4614" max="4614" width="15.28515625" style="158" customWidth="1"/>
    <col min="4615" max="4615" width="1.7109375" style="158" customWidth="1"/>
    <col min="4616" max="4617" width="30.7109375" style="158" customWidth="1"/>
    <col min="4618" max="4618" width="1.7109375" style="158" customWidth="1"/>
    <col min="4619" max="4619" width="15.7109375" style="158" customWidth="1"/>
    <col min="4620" max="4620" width="45.7109375" style="158" customWidth="1"/>
    <col min="4621" max="4621" width="1.7109375" style="158" customWidth="1"/>
    <col min="4622" max="4622" width="20.7109375" style="158" customWidth="1"/>
    <col min="4623" max="4864" width="11.42578125" style="158"/>
    <col min="4865" max="4865" width="26" style="158" customWidth="1"/>
    <col min="4866" max="4866" width="15.28515625" style="158" customWidth="1"/>
    <col min="4867" max="4867" width="18.140625" style="158" customWidth="1"/>
    <col min="4868" max="4868" width="15.28515625" style="158" customWidth="1"/>
    <col min="4869" max="4869" width="20.140625" style="158" customWidth="1"/>
    <col min="4870" max="4870" width="15.28515625" style="158" customWidth="1"/>
    <col min="4871" max="4871" width="1.7109375" style="158" customWidth="1"/>
    <col min="4872" max="4873" width="30.7109375" style="158" customWidth="1"/>
    <col min="4874" max="4874" width="1.7109375" style="158" customWidth="1"/>
    <col min="4875" max="4875" width="15.7109375" style="158" customWidth="1"/>
    <col min="4876" max="4876" width="45.7109375" style="158" customWidth="1"/>
    <col min="4877" max="4877" width="1.7109375" style="158" customWidth="1"/>
    <col min="4878" max="4878" width="20.7109375" style="158" customWidth="1"/>
    <col min="4879" max="5120" width="11.42578125" style="158"/>
    <col min="5121" max="5121" width="26" style="158" customWidth="1"/>
    <col min="5122" max="5122" width="15.28515625" style="158" customWidth="1"/>
    <col min="5123" max="5123" width="18.140625" style="158" customWidth="1"/>
    <col min="5124" max="5124" width="15.28515625" style="158" customWidth="1"/>
    <col min="5125" max="5125" width="20.140625" style="158" customWidth="1"/>
    <col min="5126" max="5126" width="15.28515625" style="158" customWidth="1"/>
    <col min="5127" max="5127" width="1.7109375" style="158" customWidth="1"/>
    <col min="5128" max="5129" width="30.7109375" style="158" customWidth="1"/>
    <col min="5130" max="5130" width="1.7109375" style="158" customWidth="1"/>
    <col min="5131" max="5131" width="15.7109375" style="158" customWidth="1"/>
    <col min="5132" max="5132" width="45.7109375" style="158" customWidth="1"/>
    <col min="5133" max="5133" width="1.7109375" style="158" customWidth="1"/>
    <col min="5134" max="5134" width="20.7109375" style="158" customWidth="1"/>
    <col min="5135" max="5376" width="11.42578125" style="158"/>
    <col min="5377" max="5377" width="26" style="158" customWidth="1"/>
    <col min="5378" max="5378" width="15.28515625" style="158" customWidth="1"/>
    <col min="5379" max="5379" width="18.140625" style="158" customWidth="1"/>
    <col min="5380" max="5380" width="15.28515625" style="158" customWidth="1"/>
    <col min="5381" max="5381" width="20.140625" style="158" customWidth="1"/>
    <col min="5382" max="5382" width="15.28515625" style="158" customWidth="1"/>
    <col min="5383" max="5383" width="1.7109375" style="158" customWidth="1"/>
    <col min="5384" max="5385" width="30.7109375" style="158" customWidth="1"/>
    <col min="5386" max="5386" width="1.7109375" style="158" customWidth="1"/>
    <col min="5387" max="5387" width="15.7109375" style="158" customWidth="1"/>
    <col min="5388" max="5388" width="45.7109375" style="158" customWidth="1"/>
    <col min="5389" max="5389" width="1.7109375" style="158" customWidth="1"/>
    <col min="5390" max="5390" width="20.7109375" style="158" customWidth="1"/>
    <col min="5391" max="5632" width="11.42578125" style="158"/>
    <col min="5633" max="5633" width="26" style="158" customWidth="1"/>
    <col min="5634" max="5634" width="15.28515625" style="158" customWidth="1"/>
    <col min="5635" max="5635" width="18.140625" style="158" customWidth="1"/>
    <col min="5636" max="5636" width="15.28515625" style="158" customWidth="1"/>
    <col min="5637" max="5637" width="20.140625" style="158" customWidth="1"/>
    <col min="5638" max="5638" width="15.28515625" style="158" customWidth="1"/>
    <col min="5639" max="5639" width="1.7109375" style="158" customWidth="1"/>
    <col min="5640" max="5641" width="30.7109375" style="158" customWidth="1"/>
    <col min="5642" max="5642" width="1.7109375" style="158" customWidth="1"/>
    <col min="5643" max="5643" width="15.7109375" style="158" customWidth="1"/>
    <col min="5644" max="5644" width="45.7109375" style="158" customWidth="1"/>
    <col min="5645" max="5645" width="1.7109375" style="158" customWidth="1"/>
    <col min="5646" max="5646" width="20.7109375" style="158" customWidth="1"/>
    <col min="5647" max="5888" width="11.42578125" style="158"/>
    <col min="5889" max="5889" width="26" style="158" customWidth="1"/>
    <col min="5890" max="5890" width="15.28515625" style="158" customWidth="1"/>
    <col min="5891" max="5891" width="18.140625" style="158" customWidth="1"/>
    <col min="5892" max="5892" width="15.28515625" style="158" customWidth="1"/>
    <col min="5893" max="5893" width="20.140625" style="158" customWidth="1"/>
    <col min="5894" max="5894" width="15.28515625" style="158" customWidth="1"/>
    <col min="5895" max="5895" width="1.7109375" style="158" customWidth="1"/>
    <col min="5896" max="5897" width="30.7109375" style="158" customWidth="1"/>
    <col min="5898" max="5898" width="1.7109375" style="158" customWidth="1"/>
    <col min="5899" max="5899" width="15.7109375" style="158" customWidth="1"/>
    <col min="5900" max="5900" width="45.7109375" style="158" customWidth="1"/>
    <col min="5901" max="5901" width="1.7109375" style="158" customWidth="1"/>
    <col min="5902" max="5902" width="20.7109375" style="158" customWidth="1"/>
    <col min="5903" max="6144" width="11.42578125" style="158"/>
    <col min="6145" max="6145" width="26" style="158" customWidth="1"/>
    <col min="6146" max="6146" width="15.28515625" style="158" customWidth="1"/>
    <col min="6147" max="6147" width="18.140625" style="158" customWidth="1"/>
    <col min="6148" max="6148" width="15.28515625" style="158" customWidth="1"/>
    <col min="6149" max="6149" width="20.140625" style="158" customWidth="1"/>
    <col min="6150" max="6150" width="15.28515625" style="158" customWidth="1"/>
    <col min="6151" max="6151" width="1.7109375" style="158" customWidth="1"/>
    <col min="6152" max="6153" width="30.7109375" style="158" customWidth="1"/>
    <col min="6154" max="6154" width="1.7109375" style="158" customWidth="1"/>
    <col min="6155" max="6155" width="15.7109375" style="158" customWidth="1"/>
    <col min="6156" max="6156" width="45.7109375" style="158" customWidth="1"/>
    <col min="6157" max="6157" width="1.7109375" style="158" customWidth="1"/>
    <col min="6158" max="6158" width="20.7109375" style="158" customWidth="1"/>
    <col min="6159" max="6400" width="11.42578125" style="158"/>
    <col min="6401" max="6401" width="26" style="158" customWidth="1"/>
    <col min="6402" max="6402" width="15.28515625" style="158" customWidth="1"/>
    <col min="6403" max="6403" width="18.140625" style="158" customWidth="1"/>
    <col min="6404" max="6404" width="15.28515625" style="158" customWidth="1"/>
    <col min="6405" max="6405" width="20.140625" style="158" customWidth="1"/>
    <col min="6406" max="6406" width="15.28515625" style="158" customWidth="1"/>
    <col min="6407" max="6407" width="1.7109375" style="158" customWidth="1"/>
    <col min="6408" max="6409" width="30.7109375" style="158" customWidth="1"/>
    <col min="6410" max="6410" width="1.7109375" style="158" customWidth="1"/>
    <col min="6411" max="6411" width="15.7109375" style="158" customWidth="1"/>
    <col min="6412" max="6412" width="45.7109375" style="158" customWidth="1"/>
    <col min="6413" max="6413" width="1.7109375" style="158" customWidth="1"/>
    <col min="6414" max="6414" width="20.7109375" style="158" customWidth="1"/>
    <col min="6415" max="6656" width="11.42578125" style="158"/>
    <col min="6657" max="6657" width="26" style="158" customWidth="1"/>
    <col min="6658" max="6658" width="15.28515625" style="158" customWidth="1"/>
    <col min="6659" max="6659" width="18.140625" style="158" customWidth="1"/>
    <col min="6660" max="6660" width="15.28515625" style="158" customWidth="1"/>
    <col min="6661" max="6661" width="20.140625" style="158" customWidth="1"/>
    <col min="6662" max="6662" width="15.28515625" style="158" customWidth="1"/>
    <col min="6663" max="6663" width="1.7109375" style="158" customWidth="1"/>
    <col min="6664" max="6665" width="30.7109375" style="158" customWidth="1"/>
    <col min="6666" max="6666" width="1.7109375" style="158" customWidth="1"/>
    <col min="6667" max="6667" width="15.7109375" style="158" customWidth="1"/>
    <col min="6668" max="6668" width="45.7109375" style="158" customWidth="1"/>
    <col min="6669" max="6669" width="1.7109375" style="158" customWidth="1"/>
    <col min="6670" max="6670" width="20.7109375" style="158" customWidth="1"/>
    <col min="6671" max="6912" width="11.42578125" style="158"/>
    <col min="6913" max="6913" width="26" style="158" customWidth="1"/>
    <col min="6914" max="6914" width="15.28515625" style="158" customWidth="1"/>
    <col min="6915" max="6915" width="18.140625" style="158" customWidth="1"/>
    <col min="6916" max="6916" width="15.28515625" style="158" customWidth="1"/>
    <col min="6917" max="6917" width="20.140625" style="158" customWidth="1"/>
    <col min="6918" max="6918" width="15.28515625" style="158" customWidth="1"/>
    <col min="6919" max="6919" width="1.7109375" style="158" customWidth="1"/>
    <col min="6920" max="6921" width="30.7109375" style="158" customWidth="1"/>
    <col min="6922" max="6922" width="1.7109375" style="158" customWidth="1"/>
    <col min="6923" max="6923" width="15.7109375" style="158" customWidth="1"/>
    <col min="6924" max="6924" width="45.7109375" style="158" customWidth="1"/>
    <col min="6925" max="6925" width="1.7109375" style="158" customWidth="1"/>
    <col min="6926" max="6926" width="20.7109375" style="158" customWidth="1"/>
    <col min="6927" max="7168" width="11.42578125" style="158"/>
    <col min="7169" max="7169" width="26" style="158" customWidth="1"/>
    <col min="7170" max="7170" width="15.28515625" style="158" customWidth="1"/>
    <col min="7171" max="7171" width="18.140625" style="158" customWidth="1"/>
    <col min="7172" max="7172" width="15.28515625" style="158" customWidth="1"/>
    <col min="7173" max="7173" width="20.140625" style="158" customWidth="1"/>
    <col min="7174" max="7174" width="15.28515625" style="158" customWidth="1"/>
    <col min="7175" max="7175" width="1.7109375" style="158" customWidth="1"/>
    <col min="7176" max="7177" width="30.7109375" style="158" customWidth="1"/>
    <col min="7178" max="7178" width="1.7109375" style="158" customWidth="1"/>
    <col min="7179" max="7179" width="15.7109375" style="158" customWidth="1"/>
    <col min="7180" max="7180" width="45.7109375" style="158" customWidth="1"/>
    <col min="7181" max="7181" width="1.7109375" style="158" customWidth="1"/>
    <col min="7182" max="7182" width="20.7109375" style="158" customWidth="1"/>
    <col min="7183" max="7424" width="11.42578125" style="158"/>
    <col min="7425" max="7425" width="26" style="158" customWidth="1"/>
    <col min="7426" max="7426" width="15.28515625" style="158" customWidth="1"/>
    <col min="7427" max="7427" width="18.140625" style="158" customWidth="1"/>
    <col min="7428" max="7428" width="15.28515625" style="158" customWidth="1"/>
    <col min="7429" max="7429" width="20.140625" style="158" customWidth="1"/>
    <col min="7430" max="7430" width="15.28515625" style="158" customWidth="1"/>
    <col min="7431" max="7431" width="1.7109375" style="158" customWidth="1"/>
    <col min="7432" max="7433" width="30.7109375" style="158" customWidth="1"/>
    <col min="7434" max="7434" width="1.7109375" style="158" customWidth="1"/>
    <col min="7435" max="7435" width="15.7109375" style="158" customWidth="1"/>
    <col min="7436" max="7436" width="45.7109375" style="158" customWidth="1"/>
    <col min="7437" max="7437" width="1.7109375" style="158" customWidth="1"/>
    <col min="7438" max="7438" width="20.7109375" style="158" customWidth="1"/>
    <col min="7439" max="7680" width="11.42578125" style="158"/>
    <col min="7681" max="7681" width="26" style="158" customWidth="1"/>
    <col min="7682" max="7682" width="15.28515625" style="158" customWidth="1"/>
    <col min="7683" max="7683" width="18.140625" style="158" customWidth="1"/>
    <col min="7684" max="7684" width="15.28515625" style="158" customWidth="1"/>
    <col min="7685" max="7685" width="20.140625" style="158" customWidth="1"/>
    <col min="7686" max="7686" width="15.28515625" style="158" customWidth="1"/>
    <col min="7687" max="7687" width="1.7109375" style="158" customWidth="1"/>
    <col min="7688" max="7689" width="30.7109375" style="158" customWidth="1"/>
    <col min="7690" max="7690" width="1.7109375" style="158" customWidth="1"/>
    <col min="7691" max="7691" width="15.7109375" style="158" customWidth="1"/>
    <col min="7692" max="7692" width="45.7109375" style="158" customWidth="1"/>
    <col min="7693" max="7693" width="1.7109375" style="158" customWidth="1"/>
    <col min="7694" max="7694" width="20.7109375" style="158" customWidth="1"/>
    <col min="7695" max="7936" width="11.42578125" style="158"/>
    <col min="7937" max="7937" width="26" style="158" customWidth="1"/>
    <col min="7938" max="7938" width="15.28515625" style="158" customWidth="1"/>
    <col min="7939" max="7939" width="18.140625" style="158" customWidth="1"/>
    <col min="7940" max="7940" width="15.28515625" style="158" customWidth="1"/>
    <col min="7941" max="7941" width="20.140625" style="158" customWidth="1"/>
    <col min="7942" max="7942" width="15.28515625" style="158" customWidth="1"/>
    <col min="7943" max="7943" width="1.7109375" style="158" customWidth="1"/>
    <col min="7944" max="7945" width="30.7109375" style="158" customWidth="1"/>
    <col min="7946" max="7946" width="1.7109375" style="158" customWidth="1"/>
    <col min="7947" max="7947" width="15.7109375" style="158" customWidth="1"/>
    <col min="7948" max="7948" width="45.7109375" style="158" customWidth="1"/>
    <col min="7949" max="7949" width="1.7109375" style="158" customWidth="1"/>
    <col min="7950" max="7950" width="20.7109375" style="158" customWidth="1"/>
    <col min="7951" max="8192" width="11.42578125" style="158"/>
    <col min="8193" max="8193" width="26" style="158" customWidth="1"/>
    <col min="8194" max="8194" width="15.28515625" style="158" customWidth="1"/>
    <col min="8195" max="8195" width="18.140625" style="158" customWidth="1"/>
    <col min="8196" max="8196" width="15.28515625" style="158" customWidth="1"/>
    <col min="8197" max="8197" width="20.140625" style="158" customWidth="1"/>
    <col min="8198" max="8198" width="15.28515625" style="158" customWidth="1"/>
    <col min="8199" max="8199" width="1.7109375" style="158" customWidth="1"/>
    <col min="8200" max="8201" width="30.7109375" style="158" customWidth="1"/>
    <col min="8202" max="8202" width="1.7109375" style="158" customWidth="1"/>
    <col min="8203" max="8203" width="15.7109375" style="158" customWidth="1"/>
    <col min="8204" max="8204" width="45.7109375" style="158" customWidth="1"/>
    <col min="8205" max="8205" width="1.7109375" style="158" customWidth="1"/>
    <col min="8206" max="8206" width="20.7109375" style="158" customWidth="1"/>
    <col min="8207" max="8448" width="11.42578125" style="158"/>
    <col min="8449" max="8449" width="26" style="158" customWidth="1"/>
    <col min="8450" max="8450" width="15.28515625" style="158" customWidth="1"/>
    <col min="8451" max="8451" width="18.140625" style="158" customWidth="1"/>
    <col min="8452" max="8452" width="15.28515625" style="158" customWidth="1"/>
    <col min="8453" max="8453" width="20.140625" style="158" customWidth="1"/>
    <col min="8454" max="8454" width="15.28515625" style="158" customWidth="1"/>
    <col min="8455" max="8455" width="1.7109375" style="158" customWidth="1"/>
    <col min="8456" max="8457" width="30.7109375" style="158" customWidth="1"/>
    <col min="8458" max="8458" width="1.7109375" style="158" customWidth="1"/>
    <col min="8459" max="8459" width="15.7109375" style="158" customWidth="1"/>
    <col min="8460" max="8460" width="45.7109375" style="158" customWidth="1"/>
    <col min="8461" max="8461" width="1.7109375" style="158" customWidth="1"/>
    <col min="8462" max="8462" width="20.7109375" style="158" customWidth="1"/>
    <col min="8463" max="8704" width="11.42578125" style="158"/>
    <col min="8705" max="8705" width="26" style="158" customWidth="1"/>
    <col min="8706" max="8706" width="15.28515625" style="158" customWidth="1"/>
    <col min="8707" max="8707" width="18.140625" style="158" customWidth="1"/>
    <col min="8708" max="8708" width="15.28515625" style="158" customWidth="1"/>
    <col min="8709" max="8709" width="20.140625" style="158" customWidth="1"/>
    <col min="8710" max="8710" width="15.28515625" style="158" customWidth="1"/>
    <col min="8711" max="8711" width="1.7109375" style="158" customWidth="1"/>
    <col min="8712" max="8713" width="30.7109375" style="158" customWidth="1"/>
    <col min="8714" max="8714" width="1.7109375" style="158" customWidth="1"/>
    <col min="8715" max="8715" width="15.7109375" style="158" customWidth="1"/>
    <col min="8716" max="8716" width="45.7109375" style="158" customWidth="1"/>
    <col min="8717" max="8717" width="1.7109375" style="158" customWidth="1"/>
    <col min="8718" max="8718" width="20.7109375" style="158" customWidth="1"/>
    <col min="8719" max="8960" width="11.42578125" style="158"/>
    <col min="8961" max="8961" width="26" style="158" customWidth="1"/>
    <col min="8962" max="8962" width="15.28515625" style="158" customWidth="1"/>
    <col min="8963" max="8963" width="18.140625" style="158" customWidth="1"/>
    <col min="8964" max="8964" width="15.28515625" style="158" customWidth="1"/>
    <col min="8965" max="8965" width="20.140625" style="158" customWidth="1"/>
    <col min="8966" max="8966" width="15.28515625" style="158" customWidth="1"/>
    <col min="8967" max="8967" width="1.7109375" style="158" customWidth="1"/>
    <col min="8968" max="8969" width="30.7109375" style="158" customWidth="1"/>
    <col min="8970" max="8970" width="1.7109375" style="158" customWidth="1"/>
    <col min="8971" max="8971" width="15.7109375" style="158" customWidth="1"/>
    <col min="8972" max="8972" width="45.7109375" style="158" customWidth="1"/>
    <col min="8973" max="8973" width="1.7109375" style="158" customWidth="1"/>
    <col min="8974" max="8974" width="20.7109375" style="158" customWidth="1"/>
    <col min="8975" max="9216" width="11.42578125" style="158"/>
    <col min="9217" max="9217" width="26" style="158" customWidth="1"/>
    <col min="9218" max="9218" width="15.28515625" style="158" customWidth="1"/>
    <col min="9219" max="9219" width="18.140625" style="158" customWidth="1"/>
    <col min="9220" max="9220" width="15.28515625" style="158" customWidth="1"/>
    <col min="9221" max="9221" width="20.140625" style="158" customWidth="1"/>
    <col min="9222" max="9222" width="15.28515625" style="158" customWidth="1"/>
    <col min="9223" max="9223" width="1.7109375" style="158" customWidth="1"/>
    <col min="9224" max="9225" width="30.7109375" style="158" customWidth="1"/>
    <col min="9226" max="9226" width="1.7109375" style="158" customWidth="1"/>
    <col min="9227" max="9227" width="15.7109375" style="158" customWidth="1"/>
    <col min="9228" max="9228" width="45.7109375" style="158" customWidth="1"/>
    <col min="9229" max="9229" width="1.7109375" style="158" customWidth="1"/>
    <col min="9230" max="9230" width="20.7109375" style="158" customWidth="1"/>
    <col min="9231" max="9472" width="11.42578125" style="158"/>
    <col min="9473" max="9473" width="26" style="158" customWidth="1"/>
    <col min="9474" max="9474" width="15.28515625" style="158" customWidth="1"/>
    <col min="9475" max="9475" width="18.140625" style="158" customWidth="1"/>
    <col min="9476" max="9476" width="15.28515625" style="158" customWidth="1"/>
    <col min="9477" max="9477" width="20.140625" style="158" customWidth="1"/>
    <col min="9478" max="9478" width="15.28515625" style="158" customWidth="1"/>
    <col min="9479" max="9479" width="1.7109375" style="158" customWidth="1"/>
    <col min="9480" max="9481" width="30.7109375" style="158" customWidth="1"/>
    <col min="9482" max="9482" width="1.7109375" style="158" customWidth="1"/>
    <col min="9483" max="9483" width="15.7109375" style="158" customWidth="1"/>
    <col min="9484" max="9484" width="45.7109375" style="158" customWidth="1"/>
    <col min="9485" max="9485" width="1.7109375" style="158" customWidth="1"/>
    <col min="9486" max="9486" width="20.7109375" style="158" customWidth="1"/>
    <col min="9487" max="9728" width="11.42578125" style="158"/>
    <col min="9729" max="9729" width="26" style="158" customWidth="1"/>
    <col min="9730" max="9730" width="15.28515625" style="158" customWidth="1"/>
    <col min="9731" max="9731" width="18.140625" style="158" customWidth="1"/>
    <col min="9732" max="9732" width="15.28515625" style="158" customWidth="1"/>
    <col min="9733" max="9733" width="20.140625" style="158" customWidth="1"/>
    <col min="9734" max="9734" width="15.28515625" style="158" customWidth="1"/>
    <col min="9735" max="9735" width="1.7109375" style="158" customWidth="1"/>
    <col min="9736" max="9737" width="30.7109375" style="158" customWidth="1"/>
    <col min="9738" max="9738" width="1.7109375" style="158" customWidth="1"/>
    <col min="9739" max="9739" width="15.7109375" style="158" customWidth="1"/>
    <col min="9740" max="9740" width="45.7109375" style="158" customWidth="1"/>
    <col min="9741" max="9741" width="1.7109375" style="158" customWidth="1"/>
    <col min="9742" max="9742" width="20.7109375" style="158" customWidth="1"/>
    <col min="9743" max="9984" width="11.42578125" style="158"/>
    <col min="9985" max="9985" width="26" style="158" customWidth="1"/>
    <col min="9986" max="9986" width="15.28515625" style="158" customWidth="1"/>
    <col min="9987" max="9987" width="18.140625" style="158" customWidth="1"/>
    <col min="9988" max="9988" width="15.28515625" style="158" customWidth="1"/>
    <col min="9989" max="9989" width="20.140625" style="158" customWidth="1"/>
    <col min="9990" max="9990" width="15.28515625" style="158" customWidth="1"/>
    <col min="9991" max="9991" width="1.7109375" style="158" customWidth="1"/>
    <col min="9992" max="9993" width="30.7109375" style="158" customWidth="1"/>
    <col min="9994" max="9994" width="1.7109375" style="158" customWidth="1"/>
    <col min="9995" max="9995" width="15.7109375" style="158" customWidth="1"/>
    <col min="9996" max="9996" width="45.7109375" style="158" customWidth="1"/>
    <col min="9997" max="9997" width="1.7109375" style="158" customWidth="1"/>
    <col min="9998" max="9998" width="20.7109375" style="158" customWidth="1"/>
    <col min="9999" max="10240" width="11.42578125" style="158"/>
    <col min="10241" max="10241" width="26" style="158" customWidth="1"/>
    <col min="10242" max="10242" width="15.28515625" style="158" customWidth="1"/>
    <col min="10243" max="10243" width="18.140625" style="158" customWidth="1"/>
    <col min="10244" max="10244" width="15.28515625" style="158" customWidth="1"/>
    <col min="10245" max="10245" width="20.140625" style="158" customWidth="1"/>
    <col min="10246" max="10246" width="15.28515625" style="158" customWidth="1"/>
    <col min="10247" max="10247" width="1.7109375" style="158" customWidth="1"/>
    <col min="10248" max="10249" width="30.7109375" style="158" customWidth="1"/>
    <col min="10250" max="10250" width="1.7109375" style="158" customWidth="1"/>
    <col min="10251" max="10251" width="15.7109375" style="158" customWidth="1"/>
    <col min="10252" max="10252" width="45.7109375" style="158" customWidth="1"/>
    <col min="10253" max="10253" width="1.7109375" style="158" customWidth="1"/>
    <col min="10254" max="10254" width="20.7109375" style="158" customWidth="1"/>
    <col min="10255" max="10496" width="11.42578125" style="158"/>
    <col min="10497" max="10497" width="26" style="158" customWidth="1"/>
    <col min="10498" max="10498" width="15.28515625" style="158" customWidth="1"/>
    <col min="10499" max="10499" width="18.140625" style="158" customWidth="1"/>
    <col min="10500" max="10500" width="15.28515625" style="158" customWidth="1"/>
    <col min="10501" max="10501" width="20.140625" style="158" customWidth="1"/>
    <col min="10502" max="10502" width="15.28515625" style="158" customWidth="1"/>
    <col min="10503" max="10503" width="1.7109375" style="158" customWidth="1"/>
    <col min="10504" max="10505" width="30.7109375" style="158" customWidth="1"/>
    <col min="10506" max="10506" width="1.7109375" style="158" customWidth="1"/>
    <col min="10507" max="10507" width="15.7109375" style="158" customWidth="1"/>
    <col min="10508" max="10508" width="45.7109375" style="158" customWidth="1"/>
    <col min="10509" max="10509" width="1.7109375" style="158" customWidth="1"/>
    <col min="10510" max="10510" width="20.7109375" style="158" customWidth="1"/>
    <col min="10511" max="10752" width="11.42578125" style="158"/>
    <col min="10753" max="10753" width="26" style="158" customWidth="1"/>
    <col min="10754" max="10754" width="15.28515625" style="158" customWidth="1"/>
    <col min="10755" max="10755" width="18.140625" style="158" customWidth="1"/>
    <col min="10756" max="10756" width="15.28515625" style="158" customWidth="1"/>
    <col min="10757" max="10757" width="20.140625" style="158" customWidth="1"/>
    <col min="10758" max="10758" width="15.28515625" style="158" customWidth="1"/>
    <col min="10759" max="10759" width="1.7109375" style="158" customWidth="1"/>
    <col min="10760" max="10761" width="30.7109375" style="158" customWidth="1"/>
    <col min="10762" max="10762" width="1.7109375" style="158" customWidth="1"/>
    <col min="10763" max="10763" width="15.7109375" style="158" customWidth="1"/>
    <col min="10764" max="10764" width="45.7109375" style="158" customWidth="1"/>
    <col min="10765" max="10765" width="1.7109375" style="158" customWidth="1"/>
    <col min="10766" max="10766" width="20.7109375" style="158" customWidth="1"/>
    <col min="10767" max="11008" width="11.42578125" style="158"/>
    <col min="11009" max="11009" width="26" style="158" customWidth="1"/>
    <col min="11010" max="11010" width="15.28515625" style="158" customWidth="1"/>
    <col min="11011" max="11011" width="18.140625" style="158" customWidth="1"/>
    <col min="11012" max="11012" width="15.28515625" style="158" customWidth="1"/>
    <col min="11013" max="11013" width="20.140625" style="158" customWidth="1"/>
    <col min="11014" max="11014" width="15.28515625" style="158" customWidth="1"/>
    <col min="11015" max="11015" width="1.7109375" style="158" customWidth="1"/>
    <col min="11016" max="11017" width="30.7109375" style="158" customWidth="1"/>
    <col min="11018" max="11018" width="1.7109375" style="158" customWidth="1"/>
    <col min="11019" max="11019" width="15.7109375" style="158" customWidth="1"/>
    <col min="11020" max="11020" width="45.7109375" style="158" customWidth="1"/>
    <col min="11021" max="11021" width="1.7109375" style="158" customWidth="1"/>
    <col min="11022" max="11022" width="20.7109375" style="158" customWidth="1"/>
    <col min="11023" max="11264" width="11.42578125" style="158"/>
    <col min="11265" max="11265" width="26" style="158" customWidth="1"/>
    <col min="11266" max="11266" width="15.28515625" style="158" customWidth="1"/>
    <col min="11267" max="11267" width="18.140625" style="158" customWidth="1"/>
    <col min="11268" max="11268" width="15.28515625" style="158" customWidth="1"/>
    <col min="11269" max="11269" width="20.140625" style="158" customWidth="1"/>
    <col min="11270" max="11270" width="15.28515625" style="158" customWidth="1"/>
    <col min="11271" max="11271" width="1.7109375" style="158" customWidth="1"/>
    <col min="11272" max="11273" width="30.7109375" style="158" customWidth="1"/>
    <col min="11274" max="11274" width="1.7109375" style="158" customWidth="1"/>
    <col min="11275" max="11275" width="15.7109375" style="158" customWidth="1"/>
    <col min="11276" max="11276" width="45.7109375" style="158" customWidth="1"/>
    <col min="11277" max="11277" width="1.7109375" style="158" customWidth="1"/>
    <col min="11278" max="11278" width="20.7109375" style="158" customWidth="1"/>
    <col min="11279" max="11520" width="11.42578125" style="158"/>
    <col min="11521" max="11521" width="26" style="158" customWidth="1"/>
    <col min="11522" max="11522" width="15.28515625" style="158" customWidth="1"/>
    <col min="11523" max="11523" width="18.140625" style="158" customWidth="1"/>
    <col min="11524" max="11524" width="15.28515625" style="158" customWidth="1"/>
    <col min="11525" max="11525" width="20.140625" style="158" customWidth="1"/>
    <col min="11526" max="11526" width="15.28515625" style="158" customWidth="1"/>
    <col min="11527" max="11527" width="1.7109375" style="158" customWidth="1"/>
    <col min="11528" max="11529" width="30.7109375" style="158" customWidth="1"/>
    <col min="11530" max="11530" width="1.7109375" style="158" customWidth="1"/>
    <col min="11531" max="11531" width="15.7109375" style="158" customWidth="1"/>
    <col min="11532" max="11532" width="45.7109375" style="158" customWidth="1"/>
    <col min="11533" max="11533" width="1.7109375" style="158" customWidth="1"/>
    <col min="11534" max="11534" width="20.7109375" style="158" customWidth="1"/>
    <col min="11535" max="11776" width="11.42578125" style="158"/>
    <col min="11777" max="11777" width="26" style="158" customWidth="1"/>
    <col min="11778" max="11778" width="15.28515625" style="158" customWidth="1"/>
    <col min="11779" max="11779" width="18.140625" style="158" customWidth="1"/>
    <col min="11780" max="11780" width="15.28515625" style="158" customWidth="1"/>
    <col min="11781" max="11781" width="20.140625" style="158" customWidth="1"/>
    <col min="11782" max="11782" width="15.28515625" style="158" customWidth="1"/>
    <col min="11783" max="11783" width="1.7109375" style="158" customWidth="1"/>
    <col min="11784" max="11785" width="30.7109375" style="158" customWidth="1"/>
    <col min="11786" max="11786" width="1.7109375" style="158" customWidth="1"/>
    <col min="11787" max="11787" width="15.7109375" style="158" customWidth="1"/>
    <col min="11788" max="11788" width="45.7109375" style="158" customWidth="1"/>
    <col min="11789" max="11789" width="1.7109375" style="158" customWidth="1"/>
    <col min="11790" max="11790" width="20.7109375" style="158" customWidth="1"/>
    <col min="11791" max="12032" width="11.42578125" style="158"/>
    <col min="12033" max="12033" width="26" style="158" customWidth="1"/>
    <col min="12034" max="12034" width="15.28515625" style="158" customWidth="1"/>
    <col min="12035" max="12035" width="18.140625" style="158" customWidth="1"/>
    <col min="12036" max="12036" width="15.28515625" style="158" customWidth="1"/>
    <col min="12037" max="12037" width="20.140625" style="158" customWidth="1"/>
    <col min="12038" max="12038" width="15.28515625" style="158" customWidth="1"/>
    <col min="12039" max="12039" width="1.7109375" style="158" customWidth="1"/>
    <col min="12040" max="12041" width="30.7109375" style="158" customWidth="1"/>
    <col min="12042" max="12042" width="1.7109375" style="158" customWidth="1"/>
    <col min="12043" max="12043" width="15.7109375" style="158" customWidth="1"/>
    <col min="12044" max="12044" width="45.7109375" style="158" customWidth="1"/>
    <col min="12045" max="12045" width="1.7109375" style="158" customWidth="1"/>
    <col min="12046" max="12046" width="20.7109375" style="158" customWidth="1"/>
    <col min="12047" max="12288" width="11.42578125" style="158"/>
    <col min="12289" max="12289" width="26" style="158" customWidth="1"/>
    <col min="12290" max="12290" width="15.28515625" style="158" customWidth="1"/>
    <col min="12291" max="12291" width="18.140625" style="158" customWidth="1"/>
    <col min="12292" max="12292" width="15.28515625" style="158" customWidth="1"/>
    <col min="12293" max="12293" width="20.140625" style="158" customWidth="1"/>
    <col min="12294" max="12294" width="15.28515625" style="158" customWidth="1"/>
    <col min="12295" max="12295" width="1.7109375" style="158" customWidth="1"/>
    <col min="12296" max="12297" width="30.7109375" style="158" customWidth="1"/>
    <col min="12298" max="12298" width="1.7109375" style="158" customWidth="1"/>
    <col min="12299" max="12299" width="15.7109375" style="158" customWidth="1"/>
    <col min="12300" max="12300" width="45.7109375" style="158" customWidth="1"/>
    <col min="12301" max="12301" width="1.7109375" style="158" customWidth="1"/>
    <col min="12302" max="12302" width="20.7109375" style="158" customWidth="1"/>
    <col min="12303" max="12544" width="11.42578125" style="158"/>
    <col min="12545" max="12545" width="26" style="158" customWidth="1"/>
    <col min="12546" max="12546" width="15.28515625" style="158" customWidth="1"/>
    <col min="12547" max="12547" width="18.140625" style="158" customWidth="1"/>
    <col min="12548" max="12548" width="15.28515625" style="158" customWidth="1"/>
    <col min="12549" max="12549" width="20.140625" style="158" customWidth="1"/>
    <col min="12550" max="12550" width="15.28515625" style="158" customWidth="1"/>
    <col min="12551" max="12551" width="1.7109375" style="158" customWidth="1"/>
    <col min="12552" max="12553" width="30.7109375" style="158" customWidth="1"/>
    <col min="12554" max="12554" width="1.7109375" style="158" customWidth="1"/>
    <col min="12555" max="12555" width="15.7109375" style="158" customWidth="1"/>
    <col min="12556" max="12556" width="45.7109375" style="158" customWidth="1"/>
    <col min="12557" max="12557" width="1.7109375" style="158" customWidth="1"/>
    <col min="12558" max="12558" width="20.7109375" style="158" customWidth="1"/>
    <col min="12559" max="12800" width="11.42578125" style="158"/>
    <col min="12801" max="12801" width="26" style="158" customWidth="1"/>
    <col min="12802" max="12802" width="15.28515625" style="158" customWidth="1"/>
    <col min="12803" max="12803" width="18.140625" style="158" customWidth="1"/>
    <col min="12804" max="12804" width="15.28515625" style="158" customWidth="1"/>
    <col min="12805" max="12805" width="20.140625" style="158" customWidth="1"/>
    <col min="12806" max="12806" width="15.28515625" style="158" customWidth="1"/>
    <col min="12807" max="12807" width="1.7109375" style="158" customWidth="1"/>
    <col min="12808" max="12809" width="30.7109375" style="158" customWidth="1"/>
    <col min="12810" max="12810" width="1.7109375" style="158" customWidth="1"/>
    <col min="12811" max="12811" width="15.7109375" style="158" customWidth="1"/>
    <col min="12812" max="12812" width="45.7109375" style="158" customWidth="1"/>
    <col min="12813" max="12813" width="1.7109375" style="158" customWidth="1"/>
    <col min="12814" max="12814" width="20.7109375" style="158" customWidth="1"/>
    <col min="12815" max="13056" width="11.42578125" style="158"/>
    <col min="13057" max="13057" width="26" style="158" customWidth="1"/>
    <col min="13058" max="13058" width="15.28515625" style="158" customWidth="1"/>
    <col min="13059" max="13059" width="18.140625" style="158" customWidth="1"/>
    <col min="13060" max="13060" width="15.28515625" style="158" customWidth="1"/>
    <col min="13061" max="13061" width="20.140625" style="158" customWidth="1"/>
    <col min="13062" max="13062" width="15.28515625" style="158" customWidth="1"/>
    <col min="13063" max="13063" width="1.7109375" style="158" customWidth="1"/>
    <col min="13064" max="13065" width="30.7109375" style="158" customWidth="1"/>
    <col min="13066" max="13066" width="1.7109375" style="158" customWidth="1"/>
    <col min="13067" max="13067" width="15.7109375" style="158" customWidth="1"/>
    <col min="13068" max="13068" width="45.7109375" style="158" customWidth="1"/>
    <col min="13069" max="13069" width="1.7109375" style="158" customWidth="1"/>
    <col min="13070" max="13070" width="20.7109375" style="158" customWidth="1"/>
    <col min="13071" max="13312" width="11.42578125" style="158"/>
    <col min="13313" max="13313" width="26" style="158" customWidth="1"/>
    <col min="13314" max="13314" width="15.28515625" style="158" customWidth="1"/>
    <col min="13315" max="13315" width="18.140625" style="158" customWidth="1"/>
    <col min="13316" max="13316" width="15.28515625" style="158" customWidth="1"/>
    <col min="13317" max="13317" width="20.140625" style="158" customWidth="1"/>
    <col min="13318" max="13318" width="15.28515625" style="158" customWidth="1"/>
    <col min="13319" max="13319" width="1.7109375" style="158" customWidth="1"/>
    <col min="13320" max="13321" width="30.7109375" style="158" customWidth="1"/>
    <col min="13322" max="13322" width="1.7109375" style="158" customWidth="1"/>
    <col min="13323" max="13323" width="15.7109375" style="158" customWidth="1"/>
    <col min="13324" max="13324" width="45.7109375" style="158" customWidth="1"/>
    <col min="13325" max="13325" width="1.7109375" style="158" customWidth="1"/>
    <col min="13326" max="13326" width="20.7109375" style="158" customWidth="1"/>
    <col min="13327" max="13568" width="11.42578125" style="158"/>
    <col min="13569" max="13569" width="26" style="158" customWidth="1"/>
    <col min="13570" max="13570" width="15.28515625" style="158" customWidth="1"/>
    <col min="13571" max="13571" width="18.140625" style="158" customWidth="1"/>
    <col min="13572" max="13572" width="15.28515625" style="158" customWidth="1"/>
    <col min="13573" max="13573" width="20.140625" style="158" customWidth="1"/>
    <col min="13574" max="13574" width="15.28515625" style="158" customWidth="1"/>
    <col min="13575" max="13575" width="1.7109375" style="158" customWidth="1"/>
    <col min="13576" max="13577" width="30.7109375" style="158" customWidth="1"/>
    <col min="13578" max="13578" width="1.7109375" style="158" customWidth="1"/>
    <col min="13579" max="13579" width="15.7109375" style="158" customWidth="1"/>
    <col min="13580" max="13580" width="45.7109375" style="158" customWidth="1"/>
    <col min="13581" max="13581" width="1.7109375" style="158" customWidth="1"/>
    <col min="13582" max="13582" width="20.7109375" style="158" customWidth="1"/>
    <col min="13583" max="13824" width="11.42578125" style="158"/>
    <col min="13825" max="13825" width="26" style="158" customWidth="1"/>
    <col min="13826" max="13826" width="15.28515625" style="158" customWidth="1"/>
    <col min="13827" max="13827" width="18.140625" style="158" customWidth="1"/>
    <col min="13828" max="13828" width="15.28515625" style="158" customWidth="1"/>
    <col min="13829" max="13829" width="20.140625" style="158" customWidth="1"/>
    <col min="13830" max="13830" width="15.28515625" style="158" customWidth="1"/>
    <col min="13831" max="13831" width="1.7109375" style="158" customWidth="1"/>
    <col min="13832" max="13833" width="30.7109375" style="158" customWidth="1"/>
    <col min="13834" max="13834" width="1.7109375" style="158" customWidth="1"/>
    <col min="13835" max="13835" width="15.7109375" style="158" customWidth="1"/>
    <col min="13836" max="13836" width="45.7109375" style="158" customWidth="1"/>
    <col min="13837" max="13837" width="1.7109375" style="158" customWidth="1"/>
    <col min="13838" max="13838" width="20.7109375" style="158" customWidth="1"/>
    <col min="13839" max="14080" width="11.42578125" style="158"/>
    <col min="14081" max="14081" width="26" style="158" customWidth="1"/>
    <col min="14082" max="14082" width="15.28515625" style="158" customWidth="1"/>
    <col min="14083" max="14083" width="18.140625" style="158" customWidth="1"/>
    <col min="14084" max="14084" width="15.28515625" style="158" customWidth="1"/>
    <col min="14085" max="14085" width="20.140625" style="158" customWidth="1"/>
    <col min="14086" max="14086" width="15.28515625" style="158" customWidth="1"/>
    <col min="14087" max="14087" width="1.7109375" style="158" customWidth="1"/>
    <col min="14088" max="14089" width="30.7109375" style="158" customWidth="1"/>
    <col min="14090" max="14090" width="1.7109375" style="158" customWidth="1"/>
    <col min="14091" max="14091" width="15.7109375" style="158" customWidth="1"/>
    <col min="14092" max="14092" width="45.7109375" style="158" customWidth="1"/>
    <col min="14093" max="14093" width="1.7109375" style="158" customWidth="1"/>
    <col min="14094" max="14094" width="20.7109375" style="158" customWidth="1"/>
    <col min="14095" max="14336" width="11.42578125" style="158"/>
    <col min="14337" max="14337" width="26" style="158" customWidth="1"/>
    <col min="14338" max="14338" width="15.28515625" style="158" customWidth="1"/>
    <col min="14339" max="14339" width="18.140625" style="158" customWidth="1"/>
    <col min="14340" max="14340" width="15.28515625" style="158" customWidth="1"/>
    <col min="14341" max="14341" width="20.140625" style="158" customWidth="1"/>
    <col min="14342" max="14342" width="15.28515625" style="158" customWidth="1"/>
    <col min="14343" max="14343" width="1.7109375" style="158" customWidth="1"/>
    <col min="14344" max="14345" width="30.7109375" style="158" customWidth="1"/>
    <col min="14346" max="14346" width="1.7109375" style="158" customWidth="1"/>
    <col min="14347" max="14347" width="15.7109375" style="158" customWidth="1"/>
    <col min="14348" max="14348" width="45.7109375" style="158" customWidth="1"/>
    <col min="14349" max="14349" width="1.7109375" style="158" customWidth="1"/>
    <col min="14350" max="14350" width="20.7109375" style="158" customWidth="1"/>
    <col min="14351" max="14592" width="11.42578125" style="158"/>
    <col min="14593" max="14593" width="26" style="158" customWidth="1"/>
    <col min="14594" max="14594" width="15.28515625" style="158" customWidth="1"/>
    <col min="14595" max="14595" width="18.140625" style="158" customWidth="1"/>
    <col min="14596" max="14596" width="15.28515625" style="158" customWidth="1"/>
    <col min="14597" max="14597" width="20.140625" style="158" customWidth="1"/>
    <col min="14598" max="14598" width="15.28515625" style="158" customWidth="1"/>
    <col min="14599" max="14599" width="1.7109375" style="158" customWidth="1"/>
    <col min="14600" max="14601" width="30.7109375" style="158" customWidth="1"/>
    <col min="14602" max="14602" width="1.7109375" style="158" customWidth="1"/>
    <col min="14603" max="14603" width="15.7109375" style="158" customWidth="1"/>
    <col min="14604" max="14604" width="45.7109375" style="158" customWidth="1"/>
    <col min="14605" max="14605" width="1.7109375" style="158" customWidth="1"/>
    <col min="14606" max="14606" width="20.7109375" style="158" customWidth="1"/>
    <col min="14607" max="14848" width="11.42578125" style="158"/>
    <col min="14849" max="14849" width="26" style="158" customWidth="1"/>
    <col min="14850" max="14850" width="15.28515625" style="158" customWidth="1"/>
    <col min="14851" max="14851" width="18.140625" style="158" customWidth="1"/>
    <col min="14852" max="14852" width="15.28515625" style="158" customWidth="1"/>
    <col min="14853" max="14853" width="20.140625" style="158" customWidth="1"/>
    <col min="14854" max="14854" width="15.28515625" style="158" customWidth="1"/>
    <col min="14855" max="14855" width="1.7109375" style="158" customWidth="1"/>
    <col min="14856" max="14857" width="30.7109375" style="158" customWidth="1"/>
    <col min="14858" max="14858" width="1.7109375" style="158" customWidth="1"/>
    <col min="14859" max="14859" width="15.7109375" style="158" customWidth="1"/>
    <col min="14860" max="14860" width="45.7109375" style="158" customWidth="1"/>
    <col min="14861" max="14861" width="1.7109375" style="158" customWidth="1"/>
    <col min="14862" max="14862" width="20.7109375" style="158" customWidth="1"/>
    <col min="14863" max="15104" width="11.42578125" style="158"/>
    <col min="15105" max="15105" width="26" style="158" customWidth="1"/>
    <col min="15106" max="15106" width="15.28515625" style="158" customWidth="1"/>
    <col min="15107" max="15107" width="18.140625" style="158" customWidth="1"/>
    <col min="15108" max="15108" width="15.28515625" style="158" customWidth="1"/>
    <col min="15109" max="15109" width="20.140625" style="158" customWidth="1"/>
    <col min="15110" max="15110" width="15.28515625" style="158" customWidth="1"/>
    <col min="15111" max="15111" width="1.7109375" style="158" customWidth="1"/>
    <col min="15112" max="15113" width="30.7109375" style="158" customWidth="1"/>
    <col min="15114" max="15114" width="1.7109375" style="158" customWidth="1"/>
    <col min="15115" max="15115" width="15.7109375" style="158" customWidth="1"/>
    <col min="15116" max="15116" width="45.7109375" style="158" customWidth="1"/>
    <col min="15117" max="15117" width="1.7109375" style="158" customWidth="1"/>
    <col min="15118" max="15118" width="20.7109375" style="158" customWidth="1"/>
    <col min="15119" max="15360" width="11.42578125" style="158"/>
    <col min="15361" max="15361" width="26" style="158" customWidth="1"/>
    <col min="15362" max="15362" width="15.28515625" style="158" customWidth="1"/>
    <col min="15363" max="15363" width="18.140625" style="158" customWidth="1"/>
    <col min="15364" max="15364" width="15.28515625" style="158" customWidth="1"/>
    <col min="15365" max="15365" width="20.140625" style="158" customWidth="1"/>
    <col min="15366" max="15366" width="15.28515625" style="158" customWidth="1"/>
    <col min="15367" max="15367" width="1.7109375" style="158" customWidth="1"/>
    <col min="15368" max="15369" width="30.7109375" style="158" customWidth="1"/>
    <col min="15370" max="15370" width="1.7109375" style="158" customWidth="1"/>
    <col min="15371" max="15371" width="15.7109375" style="158" customWidth="1"/>
    <col min="15372" max="15372" width="45.7109375" style="158" customWidth="1"/>
    <col min="15373" max="15373" width="1.7109375" style="158" customWidth="1"/>
    <col min="15374" max="15374" width="20.7109375" style="158" customWidth="1"/>
    <col min="15375" max="15616" width="11.42578125" style="158"/>
    <col min="15617" max="15617" width="26" style="158" customWidth="1"/>
    <col min="15618" max="15618" width="15.28515625" style="158" customWidth="1"/>
    <col min="15619" max="15619" width="18.140625" style="158" customWidth="1"/>
    <col min="15620" max="15620" width="15.28515625" style="158" customWidth="1"/>
    <col min="15621" max="15621" width="20.140625" style="158" customWidth="1"/>
    <col min="15622" max="15622" width="15.28515625" style="158" customWidth="1"/>
    <col min="15623" max="15623" width="1.7109375" style="158" customWidth="1"/>
    <col min="15624" max="15625" width="30.7109375" style="158" customWidth="1"/>
    <col min="15626" max="15626" width="1.7109375" style="158" customWidth="1"/>
    <col min="15627" max="15627" width="15.7109375" style="158" customWidth="1"/>
    <col min="15628" max="15628" width="45.7109375" style="158" customWidth="1"/>
    <col min="15629" max="15629" width="1.7109375" style="158" customWidth="1"/>
    <col min="15630" max="15630" width="20.7109375" style="158" customWidth="1"/>
    <col min="15631" max="15872" width="11.42578125" style="158"/>
    <col min="15873" max="15873" width="26" style="158" customWidth="1"/>
    <col min="15874" max="15874" width="15.28515625" style="158" customWidth="1"/>
    <col min="15875" max="15875" width="18.140625" style="158" customWidth="1"/>
    <col min="15876" max="15876" width="15.28515625" style="158" customWidth="1"/>
    <col min="15877" max="15877" width="20.140625" style="158" customWidth="1"/>
    <col min="15878" max="15878" width="15.28515625" style="158" customWidth="1"/>
    <col min="15879" max="15879" width="1.7109375" style="158" customWidth="1"/>
    <col min="15880" max="15881" width="30.7109375" style="158" customWidth="1"/>
    <col min="15882" max="15882" width="1.7109375" style="158" customWidth="1"/>
    <col min="15883" max="15883" width="15.7109375" style="158" customWidth="1"/>
    <col min="15884" max="15884" width="45.7109375" style="158" customWidth="1"/>
    <col min="15885" max="15885" width="1.7109375" style="158" customWidth="1"/>
    <col min="15886" max="15886" width="20.7109375" style="158" customWidth="1"/>
    <col min="15887" max="16128" width="11.42578125" style="158"/>
    <col min="16129" max="16129" width="26" style="158" customWidth="1"/>
    <col min="16130" max="16130" width="15.28515625" style="158" customWidth="1"/>
    <col min="16131" max="16131" width="18.140625" style="158" customWidth="1"/>
    <col min="16132" max="16132" width="15.28515625" style="158" customWidth="1"/>
    <col min="16133" max="16133" width="20.140625" style="158" customWidth="1"/>
    <col min="16134" max="16134" width="15.28515625" style="158" customWidth="1"/>
    <col min="16135" max="16135" width="1.7109375" style="158" customWidth="1"/>
    <col min="16136" max="16137" width="30.7109375" style="158" customWidth="1"/>
    <col min="16138" max="16138" width="1.7109375" style="158" customWidth="1"/>
    <col min="16139" max="16139" width="15.7109375" style="158" customWidth="1"/>
    <col min="16140" max="16140" width="45.7109375" style="158" customWidth="1"/>
    <col min="16141" max="16141" width="1.7109375" style="158" customWidth="1"/>
    <col min="16142" max="16142" width="20.7109375" style="158" customWidth="1"/>
    <col min="16143" max="16384" width="11.42578125" style="158"/>
  </cols>
  <sheetData>
    <row r="1" spans="1:14">
      <c r="A1" s="654" t="s">
        <v>262</v>
      </c>
      <c r="B1" s="654"/>
      <c r="C1" s="654"/>
      <c r="D1" s="654"/>
      <c r="E1" s="654"/>
      <c r="F1" s="654"/>
      <c r="G1" s="654"/>
      <c r="H1" s="654"/>
      <c r="I1" s="654"/>
      <c r="J1" s="654"/>
      <c r="K1" s="654"/>
      <c r="L1" s="654"/>
      <c r="M1" s="654"/>
      <c r="N1" s="654"/>
    </row>
    <row r="2" spans="1:14">
      <c r="A2" s="654" t="s">
        <v>263</v>
      </c>
      <c r="B2" s="654"/>
      <c r="C2" s="654"/>
      <c r="D2" s="654"/>
      <c r="E2" s="654"/>
      <c r="F2" s="654"/>
      <c r="G2" s="654"/>
      <c r="H2" s="654"/>
      <c r="I2" s="654"/>
      <c r="J2" s="654"/>
      <c r="K2" s="654"/>
      <c r="L2" s="654"/>
      <c r="M2" s="654"/>
      <c r="N2" s="654"/>
    </row>
    <row r="3" spans="1:14">
      <c r="A3" s="654" t="s">
        <v>264</v>
      </c>
      <c r="B3" s="654"/>
      <c r="C3" s="654"/>
      <c r="D3" s="654"/>
      <c r="E3" s="654"/>
      <c r="F3" s="654"/>
      <c r="G3" s="654"/>
      <c r="H3" s="654"/>
      <c r="I3" s="654"/>
      <c r="J3" s="654"/>
      <c r="K3" s="654"/>
      <c r="L3" s="654"/>
      <c r="M3" s="654"/>
      <c r="N3" s="654"/>
    </row>
    <row r="4" spans="1:14">
      <c r="A4" s="760"/>
      <c r="B4" s="760"/>
      <c r="C4" s="760"/>
      <c r="D4" s="760"/>
      <c r="E4" s="760"/>
      <c r="F4" s="760"/>
      <c r="G4" s="760"/>
      <c r="H4" s="760"/>
      <c r="I4" s="760"/>
      <c r="J4" s="760"/>
      <c r="K4" s="760"/>
      <c r="L4" s="760"/>
      <c r="M4" s="760"/>
      <c r="N4" s="760"/>
    </row>
    <row r="5" spans="1:14">
      <c r="A5" s="752" t="s">
        <v>265</v>
      </c>
      <c r="B5" s="752"/>
      <c r="C5" s="752"/>
      <c r="D5" s="753"/>
      <c r="E5" s="754"/>
      <c r="F5" s="754"/>
      <c r="G5" s="754"/>
      <c r="H5" s="754"/>
      <c r="I5" s="754"/>
      <c r="J5" s="754"/>
      <c r="K5" s="754"/>
      <c r="L5" s="754"/>
      <c r="M5" s="754"/>
      <c r="N5" s="755"/>
    </row>
    <row r="6" spans="1:14">
      <c r="A6" s="752" t="s">
        <v>266</v>
      </c>
      <c r="B6" s="752"/>
      <c r="C6" s="752"/>
      <c r="D6" s="753"/>
      <c r="E6" s="754"/>
      <c r="F6" s="754"/>
      <c r="G6" s="754"/>
      <c r="H6" s="754"/>
      <c r="I6" s="754"/>
      <c r="J6" s="754"/>
      <c r="K6" s="754"/>
      <c r="L6" s="754"/>
      <c r="M6" s="754"/>
      <c r="N6" s="755"/>
    </row>
    <row r="7" spans="1:14">
      <c r="A7" s="752" t="s">
        <v>267</v>
      </c>
      <c r="B7" s="752"/>
      <c r="C7" s="752"/>
      <c r="D7" s="753"/>
      <c r="E7" s="754"/>
      <c r="F7" s="754"/>
      <c r="G7" s="754"/>
      <c r="H7" s="754"/>
      <c r="I7" s="754"/>
      <c r="J7" s="754"/>
      <c r="K7" s="754"/>
      <c r="L7" s="754"/>
      <c r="M7" s="754"/>
      <c r="N7" s="755"/>
    </row>
    <row r="8" spans="1:14">
      <c r="A8" s="285"/>
      <c r="B8" s="285"/>
      <c r="C8" s="285"/>
      <c r="D8" s="285"/>
      <c r="E8" s="285"/>
      <c r="F8" s="286"/>
      <c r="G8" s="286"/>
      <c r="H8" s="286"/>
      <c r="I8" s="286"/>
      <c r="J8" s="286"/>
      <c r="K8" s="286"/>
      <c r="L8" s="286"/>
      <c r="M8" s="286"/>
      <c r="N8" s="286"/>
    </row>
    <row r="9" spans="1:14">
      <c r="A9" s="756" t="s">
        <v>268</v>
      </c>
      <c r="B9" s="756"/>
      <c r="C9" s="756"/>
      <c r="D9" s="756"/>
      <c r="E9" s="756"/>
      <c r="F9" s="756"/>
      <c r="G9" s="756"/>
      <c r="H9" s="756"/>
      <c r="I9" s="756"/>
      <c r="J9" s="756"/>
      <c r="K9" s="756"/>
      <c r="L9" s="756"/>
      <c r="M9" s="756"/>
      <c r="N9" s="756"/>
    </row>
    <row r="10" spans="1:14">
      <c r="A10" s="757" t="s">
        <v>269</v>
      </c>
      <c r="B10" s="757"/>
      <c r="C10" s="757"/>
      <c r="D10" s="757"/>
      <c r="E10" s="757"/>
      <c r="F10" s="757"/>
      <c r="G10" s="761"/>
      <c r="H10" s="758" t="s">
        <v>270</v>
      </c>
      <c r="I10" s="759"/>
      <c r="J10" s="759"/>
      <c r="K10" s="759"/>
      <c r="L10" s="759"/>
      <c r="M10" s="759"/>
      <c r="N10" s="763"/>
    </row>
    <row r="11" spans="1:14">
      <c r="A11" s="757"/>
      <c r="B11" s="757"/>
      <c r="C11" s="757"/>
      <c r="D11" s="757"/>
      <c r="E11" s="757"/>
      <c r="F11" s="757"/>
      <c r="G11" s="762"/>
      <c r="H11" s="757" t="s">
        <v>271</v>
      </c>
      <c r="I11" s="757"/>
      <c r="J11" s="761"/>
      <c r="K11" s="757" t="s">
        <v>272</v>
      </c>
      <c r="L11" s="757"/>
      <c r="M11" s="761"/>
      <c r="N11" s="757" t="s">
        <v>273</v>
      </c>
    </row>
    <row r="12" spans="1:14">
      <c r="A12" s="757"/>
      <c r="B12" s="757"/>
      <c r="C12" s="757"/>
      <c r="D12" s="757"/>
      <c r="E12" s="757"/>
      <c r="F12" s="757"/>
      <c r="G12" s="762"/>
      <c r="H12" s="757"/>
      <c r="I12" s="757"/>
      <c r="J12" s="762"/>
      <c r="K12" s="757"/>
      <c r="L12" s="757"/>
      <c r="M12" s="762"/>
      <c r="N12" s="757"/>
    </row>
    <row r="13" spans="1:14" s="218" customFormat="1">
      <c r="A13" s="319" t="s">
        <v>274</v>
      </c>
      <c r="B13" s="749"/>
      <c r="C13" s="750"/>
      <c r="D13" s="750"/>
      <c r="E13" s="750"/>
      <c r="F13" s="751"/>
      <c r="G13" s="288"/>
      <c r="H13" s="749"/>
      <c r="I13" s="750"/>
      <c r="J13" s="288"/>
      <c r="K13" s="749"/>
      <c r="L13" s="750"/>
      <c r="M13" s="313"/>
      <c r="N13" s="328"/>
    </row>
    <row r="14" spans="1:14" s="218" customFormat="1">
      <c r="A14" s="315"/>
      <c r="B14" s="329"/>
      <c r="C14" s="329"/>
      <c r="D14" s="329"/>
      <c r="E14" s="329"/>
      <c r="F14" s="329"/>
      <c r="G14" s="52"/>
      <c r="H14" s="52"/>
      <c r="I14" s="52"/>
      <c r="J14" s="52"/>
      <c r="K14" s="304"/>
      <c r="L14" s="304"/>
      <c r="M14" s="304"/>
      <c r="N14" s="304"/>
    </row>
    <row r="15" spans="1:14" s="218" customFormat="1">
      <c r="A15" s="330" t="s">
        <v>275</v>
      </c>
      <c r="B15" s="718"/>
      <c r="C15" s="727"/>
      <c r="D15" s="727"/>
      <c r="E15" s="727"/>
      <c r="F15" s="719"/>
      <c r="G15" s="288"/>
      <c r="H15" s="728"/>
      <c r="I15" s="729"/>
      <c r="J15" s="288"/>
      <c r="K15" s="728"/>
      <c r="L15" s="729"/>
      <c r="M15" s="313"/>
      <c r="N15" s="320"/>
    </row>
    <row r="16" spans="1:14" s="218" customFormat="1">
      <c r="A16" s="305"/>
      <c r="B16" s="305"/>
      <c r="C16" s="305"/>
      <c r="D16" s="305"/>
      <c r="E16" s="305"/>
      <c r="F16" s="305"/>
      <c r="G16" s="306"/>
      <c r="H16" s="307"/>
      <c r="I16" s="307"/>
      <c r="J16" s="306"/>
      <c r="K16" s="308"/>
      <c r="L16" s="308"/>
      <c r="M16" s="309"/>
      <c r="N16" s="308"/>
    </row>
    <row r="17" spans="1:14" s="218" customFormat="1">
      <c r="A17" s="730" t="s">
        <v>276</v>
      </c>
      <c r="B17" s="732"/>
      <c r="C17" s="730" t="s">
        <v>277</v>
      </c>
      <c r="D17" s="732"/>
      <c r="E17" s="730" t="s">
        <v>278</v>
      </c>
      <c r="F17" s="732"/>
      <c r="G17" s="713"/>
      <c r="H17" s="295" t="s">
        <v>279</v>
      </c>
      <c r="I17" s="295" t="s">
        <v>280</v>
      </c>
      <c r="J17" s="713"/>
      <c r="K17" s="296" t="s">
        <v>281</v>
      </c>
      <c r="L17" s="321"/>
      <c r="M17" s="714"/>
      <c r="N17" s="295" t="s">
        <v>282</v>
      </c>
    </row>
    <row r="18" spans="1:14" s="218" customFormat="1" ht="25.5">
      <c r="A18" s="731"/>
      <c r="B18" s="733"/>
      <c r="C18" s="731"/>
      <c r="D18" s="733"/>
      <c r="E18" s="731"/>
      <c r="F18" s="733"/>
      <c r="G18" s="713"/>
      <c r="H18" s="321"/>
      <c r="I18" s="321"/>
      <c r="J18" s="713"/>
      <c r="K18" s="298" t="s">
        <v>283</v>
      </c>
      <c r="L18" s="321"/>
      <c r="M18" s="714"/>
      <c r="N18" s="321"/>
    </row>
    <row r="19" spans="1:14" s="218" customFormat="1">
      <c r="A19" s="291"/>
      <c r="B19" s="291"/>
      <c r="C19" s="291"/>
      <c r="D19" s="291"/>
      <c r="E19" s="291"/>
      <c r="F19" s="300"/>
      <c r="G19" s="52"/>
      <c r="H19" s="331"/>
      <c r="I19" s="331"/>
      <c r="J19" s="52"/>
      <c r="K19" s="302"/>
      <c r="L19" s="303"/>
      <c r="M19" s="304"/>
      <c r="N19" s="332"/>
    </row>
    <row r="20" spans="1:14" s="218" customFormat="1">
      <c r="A20" s="715" t="s">
        <v>284</v>
      </c>
      <c r="B20" s="716"/>
      <c r="C20" s="716"/>
      <c r="D20" s="716"/>
      <c r="E20" s="716"/>
      <c r="F20" s="717"/>
      <c r="G20" s="713"/>
      <c r="H20" s="718" t="s">
        <v>285</v>
      </c>
      <c r="I20" s="719"/>
      <c r="J20" s="720"/>
      <c r="K20" s="721" t="s">
        <v>286</v>
      </c>
      <c r="L20" s="722"/>
      <c r="M20" s="722"/>
      <c r="N20" s="723"/>
    </row>
    <row r="21" spans="1:14" s="218" customFormat="1">
      <c r="A21" s="707"/>
      <c r="B21" s="708"/>
      <c r="C21" s="708"/>
      <c r="D21" s="708"/>
      <c r="E21" s="708"/>
      <c r="F21" s="709"/>
      <c r="G21" s="713"/>
      <c r="H21" s="707"/>
      <c r="I21" s="708"/>
      <c r="J21" s="720"/>
      <c r="K21" s="707"/>
      <c r="L21" s="708"/>
      <c r="M21" s="708"/>
      <c r="N21" s="708"/>
    </row>
    <row r="22" spans="1:14" s="218" customFormat="1">
      <c r="A22" s="314" t="s">
        <v>303</v>
      </c>
      <c r="B22" s="315"/>
      <c r="C22" s="315"/>
      <c r="D22" s="315"/>
      <c r="E22" s="315"/>
      <c r="F22" s="315"/>
      <c r="G22" s="304"/>
      <c r="H22" s="316"/>
      <c r="I22" s="316"/>
      <c r="J22" s="304"/>
      <c r="K22" s="317"/>
      <c r="L22" s="317"/>
      <c r="M22" s="318"/>
      <c r="N22" s="317"/>
    </row>
    <row r="23" spans="1:14" s="218" customFormat="1">
      <c r="A23" s="707"/>
      <c r="B23" s="708"/>
      <c r="C23" s="708"/>
      <c r="D23" s="708"/>
      <c r="E23" s="708"/>
      <c r="F23" s="708"/>
      <c r="G23" s="708"/>
      <c r="H23" s="708"/>
      <c r="I23" s="708"/>
      <c r="J23" s="708"/>
      <c r="K23" s="708"/>
      <c r="L23" s="708"/>
      <c r="M23" s="708"/>
      <c r="N23" s="709"/>
    </row>
    <row r="24" spans="1:14" s="218" customFormat="1">
      <c r="A24" s="305"/>
      <c r="B24" s="305"/>
      <c r="C24" s="305"/>
      <c r="D24" s="305"/>
      <c r="E24" s="305"/>
      <c r="F24" s="305"/>
      <c r="G24" s="306"/>
      <c r="H24" s="307"/>
      <c r="I24" s="307"/>
      <c r="J24" s="306"/>
      <c r="K24" s="308"/>
      <c r="L24" s="308"/>
      <c r="M24" s="309"/>
      <c r="N24" s="308"/>
    </row>
    <row r="25" spans="1:14" s="218" customFormat="1">
      <c r="A25" s="330" t="s">
        <v>287</v>
      </c>
      <c r="B25" s="718" t="s">
        <v>288</v>
      </c>
      <c r="C25" s="727"/>
      <c r="D25" s="727"/>
      <c r="E25" s="727"/>
      <c r="F25" s="719"/>
      <c r="G25" s="288"/>
      <c r="H25" s="728"/>
      <c r="I25" s="729"/>
      <c r="J25" s="288"/>
      <c r="K25" s="728"/>
      <c r="L25" s="729"/>
      <c r="M25" s="313"/>
      <c r="N25" s="320"/>
    </row>
    <row r="26" spans="1:14" s="218" customFormat="1">
      <c r="A26" s="291"/>
      <c r="B26" s="291"/>
      <c r="C26" s="291"/>
      <c r="D26" s="291"/>
      <c r="E26" s="291"/>
      <c r="F26" s="300"/>
      <c r="G26" s="52"/>
      <c r="H26" s="301"/>
      <c r="I26" s="301"/>
      <c r="J26" s="52"/>
      <c r="K26" s="302"/>
      <c r="L26" s="303"/>
      <c r="M26" s="304"/>
      <c r="N26" s="303"/>
    </row>
    <row r="27" spans="1:14" s="218" customFormat="1">
      <c r="A27" s="730" t="s">
        <v>276</v>
      </c>
      <c r="B27" s="732"/>
      <c r="C27" s="730" t="s">
        <v>277</v>
      </c>
      <c r="D27" s="732"/>
      <c r="E27" s="730" t="s">
        <v>278</v>
      </c>
      <c r="F27" s="732"/>
      <c r="G27" s="713"/>
      <c r="H27" s="295" t="s">
        <v>279</v>
      </c>
      <c r="I27" s="295" t="s">
        <v>280</v>
      </c>
      <c r="J27" s="713"/>
      <c r="K27" s="296" t="s">
        <v>281</v>
      </c>
      <c r="L27" s="321"/>
      <c r="M27" s="714"/>
      <c r="N27" s="295" t="s">
        <v>282</v>
      </c>
    </row>
    <row r="28" spans="1:14" s="218" customFormat="1" ht="25.5">
      <c r="A28" s="731"/>
      <c r="B28" s="733"/>
      <c r="C28" s="731"/>
      <c r="D28" s="733"/>
      <c r="E28" s="731"/>
      <c r="F28" s="733"/>
      <c r="G28" s="713"/>
      <c r="H28" s="321"/>
      <c r="I28" s="321"/>
      <c r="J28" s="713"/>
      <c r="K28" s="298" t="s">
        <v>283</v>
      </c>
      <c r="L28" s="321"/>
      <c r="M28" s="714"/>
      <c r="N28" s="321"/>
    </row>
    <row r="29" spans="1:14" s="218" customFormat="1">
      <c r="A29" s="291"/>
      <c r="B29" s="291"/>
      <c r="C29" s="291"/>
      <c r="D29" s="291"/>
      <c r="E29" s="291"/>
      <c r="F29" s="300"/>
      <c r="G29" s="52"/>
      <c r="H29" s="331"/>
      <c r="I29" s="331"/>
      <c r="J29" s="52"/>
      <c r="K29" s="302"/>
      <c r="L29" s="303"/>
      <c r="M29" s="304"/>
      <c r="N29" s="303"/>
    </row>
    <row r="30" spans="1:14" s="218" customFormat="1">
      <c r="A30" s="715" t="s">
        <v>284</v>
      </c>
      <c r="B30" s="716"/>
      <c r="C30" s="716"/>
      <c r="D30" s="716"/>
      <c r="E30" s="716"/>
      <c r="F30" s="717"/>
      <c r="G30" s="713"/>
      <c r="H30" s="718" t="s">
        <v>285</v>
      </c>
      <c r="I30" s="719"/>
      <c r="J30" s="720"/>
      <c r="K30" s="721" t="s">
        <v>286</v>
      </c>
      <c r="L30" s="722"/>
      <c r="M30" s="722"/>
      <c r="N30" s="723"/>
    </row>
    <row r="31" spans="1:14" s="218" customFormat="1">
      <c r="A31" s="707"/>
      <c r="B31" s="708"/>
      <c r="C31" s="708"/>
      <c r="D31" s="708"/>
      <c r="E31" s="708"/>
      <c r="F31" s="709"/>
      <c r="G31" s="713"/>
      <c r="H31" s="707"/>
      <c r="I31" s="708"/>
      <c r="J31" s="720"/>
      <c r="K31" s="707"/>
      <c r="L31" s="708"/>
      <c r="M31" s="708"/>
      <c r="N31" s="708"/>
    </row>
    <row r="32" spans="1:14" s="218" customFormat="1">
      <c r="A32" s="314" t="s">
        <v>303</v>
      </c>
      <c r="B32" s="315"/>
      <c r="C32" s="315"/>
      <c r="D32" s="315"/>
      <c r="E32" s="315"/>
      <c r="F32" s="315"/>
      <c r="G32" s="304"/>
      <c r="H32" s="316"/>
      <c r="I32" s="316"/>
      <c r="J32" s="304"/>
      <c r="K32" s="317"/>
      <c r="L32" s="317"/>
      <c r="M32" s="318"/>
      <c r="N32" s="317"/>
    </row>
    <row r="33" spans="1:14" s="218" customFormat="1">
      <c r="A33" s="707"/>
      <c r="B33" s="708"/>
      <c r="C33" s="708"/>
      <c r="D33" s="708"/>
      <c r="E33" s="708"/>
      <c r="F33" s="708"/>
      <c r="G33" s="708"/>
      <c r="H33" s="708"/>
      <c r="I33" s="708"/>
      <c r="J33" s="708"/>
      <c r="K33" s="708"/>
      <c r="L33" s="708"/>
      <c r="M33" s="708"/>
      <c r="N33" s="709"/>
    </row>
    <row r="34" spans="1:14" s="218" customFormat="1">
      <c r="A34" s="305"/>
      <c r="B34" s="305"/>
      <c r="C34" s="305"/>
      <c r="D34" s="305"/>
      <c r="E34" s="305"/>
      <c r="F34" s="305"/>
      <c r="G34" s="306"/>
      <c r="H34" s="307"/>
      <c r="I34" s="307"/>
      <c r="J34" s="306"/>
      <c r="K34" s="308"/>
      <c r="L34" s="308"/>
      <c r="M34" s="309"/>
      <c r="N34" s="308"/>
    </row>
    <row r="35" spans="1:14" s="218" customFormat="1">
      <c r="A35" s="330" t="s">
        <v>289</v>
      </c>
      <c r="B35" s="718"/>
      <c r="C35" s="727"/>
      <c r="D35" s="727"/>
      <c r="E35" s="727"/>
      <c r="F35" s="719"/>
      <c r="G35" s="288"/>
      <c r="H35" s="728"/>
      <c r="I35" s="729"/>
      <c r="J35" s="288"/>
      <c r="K35" s="728"/>
      <c r="L35" s="729"/>
      <c r="M35" s="313"/>
      <c r="N35" s="320"/>
    </row>
    <row r="36" spans="1:14" s="218" customFormat="1">
      <c r="A36" s="291"/>
      <c r="B36" s="291"/>
      <c r="C36" s="291"/>
      <c r="D36" s="291"/>
      <c r="E36" s="291"/>
      <c r="F36" s="300"/>
      <c r="G36" s="52"/>
      <c r="H36" s="301"/>
      <c r="I36" s="301"/>
      <c r="J36" s="52"/>
      <c r="K36" s="302"/>
      <c r="L36" s="303"/>
      <c r="M36" s="304"/>
      <c r="N36" s="303"/>
    </row>
    <row r="37" spans="1:14" s="218" customFormat="1">
      <c r="A37" s="730" t="s">
        <v>276</v>
      </c>
      <c r="B37" s="732"/>
      <c r="C37" s="730" t="s">
        <v>277</v>
      </c>
      <c r="D37" s="732"/>
      <c r="E37" s="730" t="s">
        <v>278</v>
      </c>
      <c r="F37" s="732"/>
      <c r="G37" s="713"/>
      <c r="H37" s="295" t="s">
        <v>279</v>
      </c>
      <c r="I37" s="295" t="s">
        <v>280</v>
      </c>
      <c r="J37" s="713"/>
      <c r="K37" s="296" t="s">
        <v>281</v>
      </c>
      <c r="L37" s="321"/>
      <c r="M37" s="714"/>
      <c r="N37" s="295" t="s">
        <v>282</v>
      </c>
    </row>
    <row r="38" spans="1:14" s="218" customFormat="1" ht="25.5">
      <c r="A38" s="731"/>
      <c r="B38" s="733"/>
      <c r="C38" s="731"/>
      <c r="D38" s="733"/>
      <c r="E38" s="731"/>
      <c r="F38" s="733"/>
      <c r="G38" s="713"/>
      <c r="H38" s="321"/>
      <c r="I38" s="321"/>
      <c r="J38" s="713"/>
      <c r="K38" s="298" t="s">
        <v>283</v>
      </c>
      <c r="L38" s="321"/>
      <c r="M38" s="714"/>
      <c r="N38" s="321"/>
    </row>
    <row r="39" spans="1:14" s="218" customFormat="1">
      <c r="A39" s="291"/>
      <c r="B39" s="291"/>
      <c r="C39" s="291"/>
      <c r="D39" s="291"/>
      <c r="E39" s="291"/>
      <c r="F39" s="300"/>
      <c r="G39" s="52"/>
      <c r="H39" s="301"/>
      <c r="I39" s="301"/>
      <c r="J39" s="52"/>
      <c r="K39" s="302"/>
      <c r="L39" s="303"/>
      <c r="M39" s="304"/>
      <c r="N39" s="303"/>
    </row>
    <row r="40" spans="1:14" s="218" customFormat="1">
      <c r="A40" s="715" t="s">
        <v>284</v>
      </c>
      <c r="B40" s="716"/>
      <c r="C40" s="716"/>
      <c r="D40" s="716"/>
      <c r="E40" s="716"/>
      <c r="F40" s="717"/>
      <c r="G40" s="713"/>
      <c r="H40" s="718" t="s">
        <v>285</v>
      </c>
      <c r="I40" s="719"/>
      <c r="J40" s="720"/>
      <c r="K40" s="721" t="s">
        <v>286</v>
      </c>
      <c r="L40" s="722"/>
      <c r="M40" s="722"/>
      <c r="N40" s="723"/>
    </row>
    <row r="41" spans="1:14" s="218" customFormat="1">
      <c r="A41" s="707"/>
      <c r="B41" s="708"/>
      <c r="C41" s="708"/>
      <c r="D41" s="708"/>
      <c r="E41" s="708"/>
      <c r="F41" s="709"/>
      <c r="G41" s="713"/>
      <c r="H41" s="707"/>
      <c r="I41" s="708"/>
      <c r="J41" s="720"/>
      <c r="K41" s="707"/>
      <c r="L41" s="708"/>
      <c r="M41" s="708"/>
      <c r="N41" s="708"/>
    </row>
    <row r="42" spans="1:14" s="218" customFormat="1">
      <c r="A42" s="314" t="s">
        <v>303</v>
      </c>
      <c r="B42" s="315"/>
      <c r="C42" s="315"/>
      <c r="D42" s="315"/>
      <c r="E42" s="315"/>
      <c r="F42" s="315"/>
      <c r="G42" s="304"/>
      <c r="H42" s="316"/>
      <c r="I42" s="316"/>
      <c r="J42" s="304"/>
      <c r="K42" s="317"/>
      <c r="L42" s="317"/>
      <c r="M42" s="318"/>
      <c r="N42" s="317"/>
    </row>
    <row r="43" spans="1:14" s="218" customFormat="1">
      <c r="A43" s="707"/>
      <c r="B43" s="708"/>
      <c r="C43" s="708"/>
      <c r="D43" s="708"/>
      <c r="E43" s="708"/>
      <c r="F43" s="708"/>
      <c r="G43" s="708"/>
      <c r="H43" s="708"/>
      <c r="I43" s="708"/>
      <c r="J43" s="708"/>
      <c r="K43" s="708"/>
      <c r="L43" s="708"/>
      <c r="M43" s="708"/>
      <c r="N43" s="709"/>
    </row>
    <row r="44" spans="1:14" s="218" customFormat="1">
      <c r="A44" s="305"/>
      <c r="B44" s="305"/>
      <c r="C44" s="305"/>
      <c r="D44" s="305"/>
      <c r="E44" s="305"/>
      <c r="F44" s="305"/>
      <c r="G44" s="306"/>
      <c r="H44" s="307"/>
      <c r="I44" s="307"/>
      <c r="J44" s="306"/>
      <c r="K44" s="308"/>
      <c r="L44" s="308"/>
      <c r="M44" s="309"/>
      <c r="N44" s="308"/>
    </row>
    <row r="45" spans="1:14" s="218" customFormat="1">
      <c r="A45" s="330" t="s">
        <v>290</v>
      </c>
      <c r="B45" s="718"/>
      <c r="C45" s="727"/>
      <c r="D45" s="727"/>
      <c r="E45" s="727"/>
      <c r="F45" s="719"/>
      <c r="G45" s="288"/>
      <c r="H45" s="728"/>
      <c r="I45" s="729"/>
      <c r="J45" s="288"/>
      <c r="K45" s="728"/>
      <c r="L45" s="729"/>
      <c r="M45" s="313"/>
      <c r="N45" s="320"/>
    </row>
    <row r="46" spans="1:14" s="218" customFormat="1">
      <c r="A46" s="291"/>
      <c r="B46" s="291"/>
      <c r="C46" s="291"/>
      <c r="D46" s="291"/>
      <c r="E46" s="291"/>
      <c r="F46" s="300"/>
      <c r="G46" s="52"/>
      <c r="H46" s="301"/>
      <c r="I46" s="301"/>
      <c r="J46" s="52"/>
      <c r="K46" s="302"/>
      <c r="L46" s="303"/>
      <c r="M46" s="304"/>
      <c r="N46" s="303"/>
    </row>
    <row r="47" spans="1:14" s="218" customFormat="1">
      <c r="A47" s="730" t="s">
        <v>276</v>
      </c>
      <c r="B47" s="732"/>
      <c r="C47" s="730" t="s">
        <v>277</v>
      </c>
      <c r="D47" s="732"/>
      <c r="E47" s="730" t="s">
        <v>278</v>
      </c>
      <c r="F47" s="732"/>
      <c r="G47" s="713"/>
      <c r="H47" s="295" t="s">
        <v>279</v>
      </c>
      <c r="I47" s="295" t="s">
        <v>280</v>
      </c>
      <c r="J47" s="713"/>
      <c r="K47" s="296" t="s">
        <v>281</v>
      </c>
      <c r="L47" s="321"/>
      <c r="M47" s="714"/>
      <c r="N47" s="295" t="s">
        <v>282</v>
      </c>
    </row>
    <row r="48" spans="1:14" s="218" customFormat="1" ht="25.5">
      <c r="A48" s="731"/>
      <c r="B48" s="733"/>
      <c r="C48" s="731"/>
      <c r="D48" s="733"/>
      <c r="E48" s="731"/>
      <c r="F48" s="733"/>
      <c r="G48" s="713"/>
      <c r="H48" s="321"/>
      <c r="I48" s="321"/>
      <c r="J48" s="713"/>
      <c r="K48" s="298" t="s">
        <v>283</v>
      </c>
      <c r="L48" s="321"/>
      <c r="M48" s="714"/>
      <c r="N48" s="321"/>
    </row>
    <row r="49" spans="1:14" s="218" customFormat="1">
      <c r="A49" s="291"/>
      <c r="B49" s="291"/>
      <c r="C49" s="291"/>
      <c r="D49" s="291"/>
      <c r="E49" s="291"/>
      <c r="F49" s="300"/>
      <c r="G49" s="52"/>
      <c r="H49" s="301"/>
      <c r="I49" s="301"/>
      <c r="J49" s="52"/>
      <c r="K49" s="302"/>
      <c r="L49" s="303"/>
      <c r="M49" s="304"/>
      <c r="N49" s="303"/>
    </row>
    <row r="50" spans="1:14" s="218" customFormat="1">
      <c r="A50" s="715" t="s">
        <v>284</v>
      </c>
      <c r="B50" s="716"/>
      <c r="C50" s="716"/>
      <c r="D50" s="716"/>
      <c r="E50" s="716"/>
      <c r="F50" s="717"/>
      <c r="G50" s="713"/>
      <c r="H50" s="718" t="s">
        <v>285</v>
      </c>
      <c r="I50" s="719"/>
      <c r="J50" s="720"/>
      <c r="K50" s="721" t="s">
        <v>286</v>
      </c>
      <c r="L50" s="722"/>
      <c r="M50" s="722"/>
      <c r="N50" s="723"/>
    </row>
    <row r="51" spans="1:14" s="218" customFormat="1">
      <c r="A51" s="707"/>
      <c r="B51" s="708"/>
      <c r="C51" s="708"/>
      <c r="D51" s="708"/>
      <c r="E51" s="708"/>
      <c r="F51" s="709"/>
      <c r="G51" s="713"/>
      <c r="H51" s="707"/>
      <c r="I51" s="708"/>
      <c r="J51" s="720"/>
      <c r="K51" s="707"/>
      <c r="L51" s="708"/>
      <c r="M51" s="708"/>
      <c r="N51" s="708"/>
    </row>
    <row r="52" spans="1:14" s="218" customFormat="1">
      <c r="A52" s="314" t="s">
        <v>303</v>
      </c>
      <c r="B52" s="315"/>
      <c r="C52" s="315"/>
      <c r="D52" s="315"/>
      <c r="E52" s="315"/>
      <c r="F52" s="315"/>
      <c r="G52" s="304"/>
      <c r="H52" s="316"/>
      <c r="I52" s="316"/>
      <c r="J52" s="304"/>
      <c r="K52" s="317"/>
      <c r="L52" s="317"/>
      <c r="M52" s="318"/>
      <c r="N52" s="317"/>
    </row>
    <row r="53" spans="1:14" s="218" customFormat="1">
      <c r="A53" s="707"/>
      <c r="B53" s="708"/>
      <c r="C53" s="708"/>
      <c r="D53" s="708"/>
      <c r="E53" s="708"/>
      <c r="F53" s="708"/>
      <c r="G53" s="708"/>
      <c r="H53" s="708"/>
      <c r="I53" s="708"/>
      <c r="J53" s="708"/>
      <c r="K53" s="708"/>
      <c r="L53" s="708"/>
      <c r="M53" s="708"/>
      <c r="N53" s="709"/>
    </row>
    <row r="54" spans="1:14">
      <c r="F54" s="326"/>
      <c r="G54" s="326"/>
      <c r="H54" s="333"/>
      <c r="I54" s="333"/>
      <c r="J54" s="333"/>
    </row>
    <row r="55" spans="1:14">
      <c r="F55" s="326"/>
      <c r="G55" s="326"/>
      <c r="H55" s="326"/>
      <c r="I55" s="326"/>
      <c r="J55" s="326"/>
    </row>
    <row r="56" spans="1:14">
      <c r="F56" s="710"/>
      <c r="G56" s="710"/>
      <c r="H56" s="710"/>
      <c r="I56" s="327"/>
      <c r="J56" s="327"/>
    </row>
    <row r="57" spans="1:14">
      <c r="F57" s="326"/>
      <c r="G57" s="326"/>
      <c r="H57" s="326"/>
      <c r="I57" s="326"/>
      <c r="J57" s="326"/>
    </row>
    <row r="58" spans="1:14">
      <c r="F58" s="326"/>
      <c r="G58" s="326"/>
      <c r="H58" s="326"/>
      <c r="I58" s="326"/>
      <c r="J58" s="326"/>
    </row>
    <row r="59" spans="1:14">
      <c r="F59" s="326"/>
      <c r="G59" s="326"/>
      <c r="H59" s="326"/>
      <c r="I59" s="326"/>
      <c r="J59" s="326"/>
    </row>
    <row r="60" spans="1:14">
      <c r="F60" s="326"/>
      <c r="G60" s="326"/>
      <c r="H60" s="326"/>
      <c r="I60" s="326"/>
      <c r="J60" s="326"/>
    </row>
    <row r="61" spans="1:14">
      <c r="F61" s="326"/>
      <c r="G61" s="326"/>
      <c r="H61" s="326"/>
      <c r="I61" s="326"/>
      <c r="J61" s="326"/>
    </row>
    <row r="62" spans="1:14">
      <c r="F62" s="326"/>
      <c r="G62" s="326"/>
      <c r="H62" s="326"/>
      <c r="I62" s="326"/>
      <c r="J62" s="326"/>
    </row>
    <row r="63" spans="1:14">
      <c r="F63" s="326"/>
      <c r="G63" s="326"/>
      <c r="H63" s="326"/>
      <c r="I63" s="326"/>
      <c r="J63" s="326"/>
    </row>
    <row r="64" spans="1:14">
      <c r="F64" s="326"/>
      <c r="G64" s="326"/>
      <c r="H64" s="326"/>
      <c r="I64" s="326"/>
      <c r="J64" s="326"/>
    </row>
    <row r="65" spans="6:10">
      <c r="F65" s="326"/>
      <c r="G65" s="326"/>
      <c r="H65" s="326"/>
      <c r="I65" s="326"/>
      <c r="J65" s="326"/>
    </row>
    <row r="66" spans="6:10">
      <c r="F66" s="326"/>
      <c r="G66" s="326"/>
      <c r="H66" s="326"/>
      <c r="I66" s="326"/>
      <c r="J66" s="326"/>
    </row>
  </sheetData>
  <mergeCells count="107">
    <mergeCell ref="A53:N53"/>
    <mergeCell ref="F56:H56"/>
    <mergeCell ref="G47:G48"/>
    <mergeCell ref="J47:J48"/>
    <mergeCell ref="M47:M48"/>
    <mergeCell ref="A50:F50"/>
    <mergeCell ref="G50:G51"/>
    <mergeCell ref="H50:I50"/>
    <mergeCell ref="J50:J51"/>
    <mergeCell ref="A43:N43"/>
    <mergeCell ref="B45:F45"/>
    <mergeCell ref="H45:I45"/>
    <mergeCell ref="K45:L45"/>
    <mergeCell ref="K50:N50"/>
    <mergeCell ref="A51:F51"/>
    <mergeCell ref="H51:I51"/>
    <mergeCell ref="A47:A48"/>
    <mergeCell ref="B47:B48"/>
    <mergeCell ref="C47:C48"/>
    <mergeCell ref="D47:D48"/>
    <mergeCell ref="E47:E48"/>
    <mergeCell ref="F47:F48"/>
    <mergeCell ref="K51:N51"/>
    <mergeCell ref="M37:M38"/>
    <mergeCell ref="A40:F40"/>
    <mergeCell ref="G40:G41"/>
    <mergeCell ref="H40:I40"/>
    <mergeCell ref="J40:J41"/>
    <mergeCell ref="K40:N40"/>
    <mergeCell ref="A41:F41"/>
    <mergeCell ref="H41:I41"/>
    <mergeCell ref="K41:N41"/>
    <mergeCell ref="B35:F35"/>
    <mergeCell ref="H35:I35"/>
    <mergeCell ref="K35:L35"/>
    <mergeCell ref="A37:A38"/>
    <mergeCell ref="B37:B38"/>
    <mergeCell ref="C37:C38"/>
    <mergeCell ref="D37:D38"/>
    <mergeCell ref="E37:E38"/>
    <mergeCell ref="F37:F38"/>
    <mergeCell ref="G37:G38"/>
    <mergeCell ref="J37:J38"/>
    <mergeCell ref="A30:F30"/>
    <mergeCell ref="G30:G31"/>
    <mergeCell ref="H30:I30"/>
    <mergeCell ref="J30:J31"/>
    <mergeCell ref="K30:N30"/>
    <mergeCell ref="A31:F31"/>
    <mergeCell ref="H31:I31"/>
    <mergeCell ref="K31:N31"/>
    <mergeCell ref="A33:N33"/>
    <mergeCell ref="A23:N23"/>
    <mergeCell ref="B25:F25"/>
    <mergeCell ref="H25:I25"/>
    <mergeCell ref="K25:L25"/>
    <mergeCell ref="A27:A28"/>
    <mergeCell ref="B27:B28"/>
    <mergeCell ref="C27:C28"/>
    <mergeCell ref="D27:D28"/>
    <mergeCell ref="E27:E28"/>
    <mergeCell ref="F27:F28"/>
    <mergeCell ref="G27:G28"/>
    <mergeCell ref="J27:J28"/>
    <mergeCell ref="M27:M28"/>
    <mergeCell ref="M17:M18"/>
    <mergeCell ref="A20:F20"/>
    <mergeCell ref="G20:G21"/>
    <mergeCell ref="H20:I20"/>
    <mergeCell ref="J20:J21"/>
    <mergeCell ref="K20:N20"/>
    <mergeCell ref="A21:F21"/>
    <mergeCell ref="H21:I21"/>
    <mergeCell ref="K21:N21"/>
    <mergeCell ref="B13:F13"/>
    <mergeCell ref="H13:I13"/>
    <mergeCell ref="K13:L13"/>
    <mergeCell ref="B15:F15"/>
    <mergeCell ref="H15:I15"/>
    <mergeCell ref="K15:L15"/>
    <mergeCell ref="A17:A18"/>
    <mergeCell ref="B17:B18"/>
    <mergeCell ref="C17:C18"/>
    <mergeCell ref="D17:D18"/>
    <mergeCell ref="E17:E18"/>
    <mergeCell ref="F17:F18"/>
    <mergeCell ref="G17:G18"/>
    <mergeCell ref="J17:J18"/>
    <mergeCell ref="A9:N9"/>
    <mergeCell ref="A10:F12"/>
    <mergeCell ref="G10:G12"/>
    <mergeCell ref="H10:N10"/>
    <mergeCell ref="H11:I12"/>
    <mergeCell ref="J11:J12"/>
    <mergeCell ref="K11:L12"/>
    <mergeCell ref="M11:M12"/>
    <mergeCell ref="N11:N12"/>
    <mergeCell ref="A1:N1"/>
    <mergeCell ref="A2:N2"/>
    <mergeCell ref="A3:N3"/>
    <mergeCell ref="A4:N4"/>
    <mergeCell ref="A5:C5"/>
    <mergeCell ref="D5:N5"/>
    <mergeCell ref="A6:C6"/>
    <mergeCell ref="D6:N6"/>
    <mergeCell ref="A7:C7"/>
    <mergeCell ref="D7:N7"/>
  </mergeCells>
  <printOptions horizontalCentered="1"/>
  <pageMargins left="0.39370078740157483" right="0.39370078740157483" top="0.74803149606299213" bottom="0.39370078740157483" header="0.31496062992125984" footer="0.31496062992125984"/>
  <pageSetup scale="60" orientation="landscape" r:id="rId1"/>
  <drawing r:id="rId2"/>
</worksheet>
</file>

<file path=xl/worksheets/sheet24.xml><?xml version="1.0" encoding="utf-8"?>
<worksheet xmlns="http://schemas.openxmlformats.org/spreadsheetml/2006/main" xmlns:r="http://schemas.openxmlformats.org/officeDocument/2006/relationships">
  <sheetPr codeName="Hoja22">
    <tabColor rgb="FF00B0F0"/>
  </sheetPr>
  <dimension ref="A1:D22"/>
  <sheetViews>
    <sheetView workbookViewId="0">
      <selection activeCell="A4" sqref="A4:D4"/>
    </sheetView>
  </sheetViews>
  <sheetFormatPr baseColWidth="10" defaultColWidth="11.42578125" defaultRowHeight="12.75"/>
  <cols>
    <col min="1" max="1" width="2.85546875" style="3" customWidth="1"/>
    <col min="2" max="2" width="58.28515625" style="3" customWidth="1"/>
    <col min="3" max="3" width="17.85546875" style="3" customWidth="1"/>
    <col min="4" max="4" width="20.42578125" style="3" customWidth="1"/>
    <col min="5" max="16384" width="11.42578125" style="3"/>
  </cols>
  <sheetData>
    <row r="1" spans="1:4">
      <c r="D1" s="241" t="s">
        <v>236</v>
      </c>
    </row>
    <row r="2" spans="1:4">
      <c r="A2" s="653" t="s">
        <v>29</v>
      </c>
      <c r="B2" s="653"/>
      <c r="C2" s="653"/>
      <c r="D2" s="653"/>
    </row>
    <row r="3" spans="1:4">
      <c r="A3" s="654" t="s">
        <v>121</v>
      </c>
      <c r="B3" s="654"/>
      <c r="C3" s="654"/>
      <c r="D3" s="654"/>
    </row>
    <row r="4" spans="1:4">
      <c r="A4" s="653" t="s">
        <v>305</v>
      </c>
      <c r="B4" s="653"/>
      <c r="C4" s="653"/>
      <c r="D4" s="653"/>
    </row>
    <row r="5" spans="1:4">
      <c r="A5" s="654" t="s">
        <v>214</v>
      </c>
      <c r="B5" s="654"/>
      <c r="C5" s="654"/>
      <c r="D5" s="654"/>
    </row>
    <row r="6" spans="1:4">
      <c r="A6" s="654" t="s">
        <v>120</v>
      </c>
      <c r="B6" s="654"/>
      <c r="C6" s="654"/>
      <c r="D6" s="654"/>
    </row>
    <row r="7" spans="1:4">
      <c r="D7" s="241" t="s">
        <v>304</v>
      </c>
    </row>
    <row r="8" spans="1:4" s="98" customFormat="1">
      <c r="A8" s="658" t="s">
        <v>124</v>
      </c>
      <c r="B8" s="659"/>
      <c r="C8" s="764" t="s">
        <v>122</v>
      </c>
      <c r="D8" s="765"/>
    </row>
    <row r="9" spans="1:4" s="98" customFormat="1">
      <c r="A9" s="660"/>
      <c r="B9" s="661"/>
      <c r="C9" s="282" t="s">
        <v>123</v>
      </c>
      <c r="D9" s="282" t="s">
        <v>125</v>
      </c>
    </row>
    <row r="10" spans="1:4" s="98" customFormat="1">
      <c r="A10" s="281"/>
      <c r="B10" s="339" t="s">
        <v>609</v>
      </c>
      <c r="C10" s="341" t="s">
        <v>620</v>
      </c>
      <c r="D10" s="343" t="s">
        <v>624</v>
      </c>
    </row>
    <row r="11" spans="1:4" s="98" customFormat="1">
      <c r="A11" s="166"/>
      <c r="B11" s="340" t="s">
        <v>610</v>
      </c>
      <c r="C11" s="342" t="s">
        <v>620</v>
      </c>
      <c r="D11" s="344" t="s">
        <v>625</v>
      </c>
    </row>
    <row r="12" spans="1:4" s="98" customFormat="1">
      <c r="A12" s="166"/>
      <c r="B12" s="340" t="s">
        <v>611</v>
      </c>
      <c r="C12" s="342" t="s">
        <v>620</v>
      </c>
      <c r="D12" s="344" t="s">
        <v>626</v>
      </c>
    </row>
    <row r="13" spans="1:4" s="98" customFormat="1">
      <c r="A13" s="166"/>
      <c r="B13" s="340" t="s">
        <v>612</v>
      </c>
      <c r="C13" s="342" t="s">
        <v>621</v>
      </c>
      <c r="D13" s="344" t="s">
        <v>627</v>
      </c>
    </row>
    <row r="14" spans="1:4" s="98" customFormat="1">
      <c r="A14" s="166"/>
      <c r="B14" s="340" t="s">
        <v>613</v>
      </c>
      <c r="C14" s="342" t="s">
        <v>621</v>
      </c>
      <c r="D14" s="344" t="s">
        <v>628</v>
      </c>
    </row>
    <row r="15" spans="1:4" s="98" customFormat="1">
      <c r="A15" s="166"/>
      <c r="B15" s="340" t="s">
        <v>614</v>
      </c>
      <c r="C15" s="342" t="s">
        <v>622</v>
      </c>
      <c r="D15" s="344" t="s">
        <v>629</v>
      </c>
    </row>
    <row r="16" spans="1:4" s="98" customFormat="1">
      <c r="A16" s="166"/>
      <c r="B16" s="340" t="s">
        <v>615</v>
      </c>
      <c r="C16" s="342" t="s">
        <v>622</v>
      </c>
      <c r="D16" s="344" t="s">
        <v>630</v>
      </c>
    </row>
    <row r="17" spans="1:4" s="98" customFormat="1">
      <c r="A17" s="166"/>
      <c r="B17" s="340" t="s">
        <v>617</v>
      </c>
      <c r="C17" s="342" t="s">
        <v>622</v>
      </c>
      <c r="D17" s="344" t="s">
        <v>631</v>
      </c>
    </row>
    <row r="18" spans="1:4" s="98" customFormat="1">
      <c r="A18" s="166"/>
      <c r="B18" s="340" t="s">
        <v>616</v>
      </c>
      <c r="C18" s="342" t="s">
        <v>623</v>
      </c>
      <c r="D18" s="344" t="s">
        <v>632</v>
      </c>
    </row>
    <row r="19" spans="1:4" s="98" customFormat="1">
      <c r="A19" s="166"/>
      <c r="B19" s="340" t="s">
        <v>618</v>
      </c>
      <c r="C19" s="342" t="s">
        <v>620</v>
      </c>
      <c r="D19" s="344" t="s">
        <v>633</v>
      </c>
    </row>
    <row r="20" spans="1:4" s="98" customFormat="1">
      <c r="A20" s="166"/>
      <c r="B20" s="340" t="s">
        <v>619</v>
      </c>
      <c r="C20" s="342" t="s">
        <v>620</v>
      </c>
      <c r="D20" s="344" t="s">
        <v>634</v>
      </c>
    </row>
    <row r="21" spans="1:4" s="98" customFormat="1">
      <c r="A21" s="666"/>
      <c r="B21" s="698"/>
      <c r="C21" s="656"/>
      <c r="D21" s="667"/>
    </row>
    <row r="22" spans="1:4">
      <c r="B22" s="49"/>
    </row>
  </sheetData>
  <mergeCells count="8">
    <mergeCell ref="A21:D21"/>
    <mergeCell ref="A2:D2"/>
    <mergeCell ref="A4:D4"/>
    <mergeCell ref="A5:D5"/>
    <mergeCell ref="A6:D6"/>
    <mergeCell ref="C8:D8"/>
    <mergeCell ref="A3:D3"/>
    <mergeCell ref="A8:B9"/>
  </mergeCells>
  <printOptions horizontalCentered="1"/>
  <pageMargins left="0.39370078740157483" right="0.39370078740157483" top="0.74803149606299213" bottom="0.74803149606299213" header="0.31496062992125984" footer="0.31496062992125984"/>
  <pageSetup scale="120" orientation="landscape" r:id="rId1"/>
</worksheet>
</file>

<file path=xl/worksheets/sheet25.xml><?xml version="1.0" encoding="utf-8"?>
<worksheet xmlns="http://schemas.openxmlformats.org/spreadsheetml/2006/main" xmlns:r="http://schemas.openxmlformats.org/officeDocument/2006/relationships">
  <sheetPr>
    <tabColor rgb="FF00B0F0"/>
  </sheetPr>
  <dimension ref="A1:D26"/>
  <sheetViews>
    <sheetView workbookViewId="0">
      <pane ySplit="9" topLeftCell="A10" activePane="bottomLeft" state="frozen"/>
      <selection pane="bottomLeft" activeCell="F11" sqref="F11"/>
    </sheetView>
  </sheetViews>
  <sheetFormatPr baseColWidth="10" defaultColWidth="11.42578125" defaultRowHeight="12.75"/>
  <cols>
    <col min="1" max="1" width="3.42578125" style="3" customWidth="1"/>
    <col min="2" max="2" width="37" style="3" customWidth="1"/>
    <col min="3" max="3" width="38.7109375" style="3" customWidth="1"/>
    <col min="4" max="4" width="23.5703125" style="3" customWidth="1"/>
    <col min="5" max="16384" width="11.42578125" style="3"/>
  </cols>
  <sheetData>
    <row r="1" spans="1:4" s="502" customFormat="1" ht="15">
      <c r="D1" s="572" t="s">
        <v>897</v>
      </c>
    </row>
    <row r="2" spans="1:4" s="502" customFormat="1" ht="15">
      <c r="A2" s="767" t="s">
        <v>29</v>
      </c>
      <c r="B2" s="767"/>
      <c r="C2" s="767"/>
      <c r="D2" s="767"/>
    </row>
    <row r="3" spans="1:4" s="502" customFormat="1" ht="15">
      <c r="A3" s="768" t="s">
        <v>898</v>
      </c>
      <c r="B3" s="768"/>
      <c r="C3" s="768"/>
      <c r="D3" s="768"/>
    </row>
    <row r="4" spans="1:4" s="502" customFormat="1" ht="15">
      <c r="A4" s="767" t="s">
        <v>305</v>
      </c>
      <c r="B4" s="767"/>
      <c r="C4" s="767"/>
      <c r="D4" s="767"/>
    </row>
    <row r="5" spans="1:4" s="502" customFormat="1" ht="15">
      <c r="A5" s="768" t="s">
        <v>214</v>
      </c>
      <c r="B5" s="768"/>
      <c r="C5" s="768"/>
      <c r="D5" s="768"/>
    </row>
    <row r="6" spans="1:4" s="502" customFormat="1" ht="15">
      <c r="A6" s="768" t="s">
        <v>120</v>
      </c>
      <c r="B6" s="768"/>
      <c r="C6" s="768"/>
      <c r="D6" s="768"/>
    </row>
    <row r="7" spans="1:4" s="502" customFormat="1" ht="15">
      <c r="D7" s="572" t="s">
        <v>304</v>
      </c>
    </row>
    <row r="8" spans="1:4" s="98" customFormat="1">
      <c r="A8" s="668" t="s">
        <v>899</v>
      </c>
      <c r="B8" s="668"/>
      <c r="C8" s="668" t="s">
        <v>900</v>
      </c>
      <c r="D8" s="668" t="s">
        <v>901</v>
      </c>
    </row>
    <row r="9" spans="1:4" s="98" customFormat="1">
      <c r="A9" s="669"/>
      <c r="B9" s="669"/>
      <c r="C9" s="669"/>
      <c r="D9" s="669"/>
    </row>
    <row r="10" spans="1:4" s="98" customFormat="1" ht="16.5" customHeight="1">
      <c r="A10" s="556"/>
      <c r="B10" s="573" t="s">
        <v>902</v>
      </c>
      <c r="C10" s="574"/>
      <c r="D10" s="558"/>
    </row>
    <row r="11" spans="1:4" s="98" customFormat="1" ht="16.5" customHeight="1">
      <c r="A11" s="557"/>
      <c r="B11" s="353"/>
      <c r="C11" s="557"/>
      <c r="D11" s="164"/>
    </row>
    <row r="12" spans="1:4" s="98" customFormat="1" ht="16.5" customHeight="1">
      <c r="A12" s="179"/>
      <c r="B12" s="575">
        <v>12201</v>
      </c>
      <c r="C12" s="179" t="s">
        <v>908</v>
      </c>
      <c r="D12" s="577">
        <v>318752973</v>
      </c>
    </row>
    <row r="13" spans="1:4" s="98" customFormat="1" ht="16.5" customHeight="1">
      <c r="A13" s="179"/>
      <c r="B13" s="575">
        <v>12203</v>
      </c>
      <c r="C13" s="179" t="s">
        <v>909</v>
      </c>
      <c r="D13" s="577">
        <v>836923486</v>
      </c>
    </row>
    <row r="14" spans="1:4" s="98" customFormat="1" ht="16.5" customHeight="1">
      <c r="A14" s="179"/>
      <c r="B14" s="575">
        <v>12202</v>
      </c>
      <c r="C14" s="179" t="s">
        <v>910</v>
      </c>
      <c r="D14" s="577">
        <v>191710655</v>
      </c>
    </row>
    <row r="15" spans="1:4" s="98" customFormat="1" ht="16.5" customHeight="1">
      <c r="A15" s="179"/>
      <c r="B15" s="575"/>
      <c r="C15" s="179"/>
      <c r="D15" s="154"/>
    </row>
    <row r="16" spans="1:4" s="98" customFormat="1" ht="16.5" customHeight="1">
      <c r="A16" s="556"/>
      <c r="B16" s="573" t="s">
        <v>903</v>
      </c>
      <c r="C16" s="574"/>
      <c r="D16" s="576"/>
    </row>
    <row r="17" spans="1:4" s="98" customFormat="1" ht="16.5" customHeight="1">
      <c r="A17" s="179"/>
      <c r="B17" s="575" t="s">
        <v>904</v>
      </c>
      <c r="C17" s="179"/>
      <c r="D17" s="154"/>
    </row>
    <row r="18" spans="1:4" s="98" customFormat="1" ht="16.5" customHeight="1">
      <c r="A18" s="179"/>
      <c r="B18" s="575"/>
      <c r="C18" s="179"/>
      <c r="D18" s="154"/>
    </row>
    <row r="19" spans="1:4" s="98" customFormat="1" ht="16.5" customHeight="1">
      <c r="A19" s="179"/>
      <c r="B19" s="575"/>
      <c r="C19" s="179"/>
      <c r="D19" s="154"/>
    </row>
    <row r="20" spans="1:4" s="98" customFormat="1" ht="16.5" customHeight="1">
      <c r="A20" s="179"/>
      <c r="B20" s="575" t="s">
        <v>905</v>
      </c>
      <c r="C20" s="179" t="s">
        <v>911</v>
      </c>
      <c r="D20" s="577">
        <v>1777729923</v>
      </c>
    </row>
    <row r="21" spans="1:4" s="98" customFormat="1" ht="16.5" customHeight="1">
      <c r="A21" s="179"/>
      <c r="B21" s="575"/>
      <c r="C21" s="179"/>
      <c r="D21" s="154"/>
    </row>
    <row r="22" spans="1:4" s="98" customFormat="1" ht="16.5" customHeight="1">
      <c r="A22" s="179"/>
      <c r="B22" s="575"/>
      <c r="C22" s="179"/>
      <c r="D22" s="154"/>
    </row>
    <row r="23" spans="1:4" s="98" customFormat="1" ht="16.5" customHeight="1">
      <c r="A23" s="179"/>
      <c r="B23" s="575" t="s">
        <v>906</v>
      </c>
      <c r="C23" s="179"/>
      <c r="D23" s="154"/>
    </row>
    <row r="24" spans="1:4" s="98" customFormat="1" ht="16.5" customHeight="1">
      <c r="A24" s="766"/>
      <c r="B24" s="766"/>
      <c r="C24" s="766"/>
      <c r="D24" s="766"/>
    </row>
    <row r="25" spans="1:4" ht="16.5" customHeight="1"/>
    <row r="26" spans="1:4" ht="16.5" customHeight="1">
      <c r="B26" s="3" t="s">
        <v>907</v>
      </c>
    </row>
  </sheetData>
  <mergeCells count="9">
    <mergeCell ref="A24:D24"/>
    <mergeCell ref="A2:D2"/>
    <mergeCell ref="A3:D3"/>
    <mergeCell ref="A4:D4"/>
    <mergeCell ref="A5:D5"/>
    <mergeCell ref="A6:D6"/>
    <mergeCell ref="A8:B9"/>
    <mergeCell ref="C8:C9"/>
    <mergeCell ref="D8:D9"/>
  </mergeCells>
  <printOptions horizontalCentered="1"/>
  <pageMargins left="0.39370078740157483" right="0.39370078740157483" top="0.74803149606299213" bottom="0.74803149606299213" header="0.31496062992125984" footer="0.31496062992125984"/>
  <pageSetup orientation="landscape" r:id="rId1"/>
  <drawing r:id="rId2"/>
</worksheet>
</file>

<file path=xl/worksheets/sheet26.xml><?xml version="1.0" encoding="utf-8"?>
<worksheet xmlns="http://schemas.openxmlformats.org/spreadsheetml/2006/main" xmlns:r="http://schemas.openxmlformats.org/officeDocument/2006/relationships">
  <sheetPr>
    <tabColor rgb="FF00B0F0"/>
  </sheetPr>
  <dimension ref="A1:J35"/>
  <sheetViews>
    <sheetView workbookViewId="0">
      <selection activeCell="H26" sqref="H26"/>
    </sheetView>
  </sheetViews>
  <sheetFormatPr baseColWidth="10" defaultColWidth="11.42578125" defaultRowHeight="12.75"/>
  <cols>
    <col min="1" max="1" width="3.7109375" style="239" customWidth="1"/>
    <col min="2" max="2" width="35.7109375" style="240" customWidth="1"/>
    <col min="3" max="3" width="26.7109375" style="240" customWidth="1"/>
    <col min="4" max="5" width="15.7109375" style="240" customWidth="1"/>
    <col min="6" max="16384" width="11.42578125" style="240"/>
  </cols>
  <sheetData>
    <row r="1" spans="1:5">
      <c r="E1" s="241" t="s">
        <v>293</v>
      </c>
    </row>
    <row r="2" spans="1:5">
      <c r="C2" s="345" t="s">
        <v>29</v>
      </c>
      <c r="E2" s="178"/>
    </row>
    <row r="3" spans="1:5">
      <c r="A3" s="705" t="s">
        <v>200</v>
      </c>
      <c r="B3" s="705"/>
      <c r="C3" s="705"/>
      <c r="D3" s="705"/>
      <c r="E3" s="705"/>
    </row>
    <row r="4" spans="1:5">
      <c r="C4" s="552" t="s">
        <v>305</v>
      </c>
    </row>
    <row r="5" spans="1:5">
      <c r="B5" s="283"/>
      <c r="C5" s="283" t="s">
        <v>214</v>
      </c>
      <c r="D5" s="283"/>
      <c r="E5" s="283"/>
    </row>
    <row r="6" spans="1:5">
      <c r="A6" s="283"/>
      <c r="B6" s="283"/>
      <c r="C6" s="283" t="s">
        <v>120</v>
      </c>
      <c r="D6" s="283"/>
      <c r="E6" s="346"/>
    </row>
    <row r="7" spans="1:5">
      <c r="E7" s="241" t="s">
        <v>304</v>
      </c>
    </row>
    <row r="8" spans="1:5" s="242" customFormat="1">
      <c r="A8" s="769" t="s">
        <v>201</v>
      </c>
      <c r="B8" s="770"/>
      <c r="C8" s="352" t="s">
        <v>207</v>
      </c>
      <c r="D8" s="353" t="s">
        <v>208</v>
      </c>
      <c r="E8" s="353" t="s">
        <v>202</v>
      </c>
    </row>
    <row r="9" spans="1:5" s="242" customFormat="1">
      <c r="A9" s="771"/>
      <c r="B9" s="772"/>
      <c r="C9" s="247" t="s">
        <v>61</v>
      </c>
      <c r="D9" s="247" t="s">
        <v>62</v>
      </c>
      <c r="E9" s="247" t="s">
        <v>204</v>
      </c>
    </row>
    <row r="10" spans="1:5" s="242" customFormat="1">
      <c r="A10" s="773"/>
      <c r="B10" s="774"/>
      <c r="C10" s="774"/>
      <c r="D10" s="774"/>
      <c r="E10" s="772"/>
    </row>
    <row r="11" spans="1:5" s="242" customFormat="1">
      <c r="A11" s="352">
        <v>1</v>
      </c>
      <c r="B11" s="338"/>
      <c r="C11" s="354"/>
      <c r="D11" s="355"/>
      <c r="E11" s="355"/>
    </row>
    <row r="12" spans="1:5" s="242" customFormat="1">
      <c r="A12" s="356">
        <v>2</v>
      </c>
      <c r="B12" s="336"/>
      <c r="C12" s="347"/>
      <c r="D12" s="348"/>
      <c r="E12" s="348"/>
    </row>
    <row r="13" spans="1:5" s="242" customFormat="1">
      <c r="A13" s="356">
        <v>3</v>
      </c>
      <c r="B13" s="336"/>
      <c r="C13" s="347"/>
      <c r="D13" s="348"/>
      <c r="E13" s="348"/>
    </row>
    <row r="14" spans="1:5" s="242" customFormat="1">
      <c r="A14" s="356">
        <v>4</v>
      </c>
      <c r="B14" s="336"/>
      <c r="C14" s="347"/>
      <c r="D14" s="348"/>
      <c r="E14" s="348"/>
    </row>
    <row r="15" spans="1:5" s="242" customFormat="1">
      <c r="A15" s="356">
        <v>5</v>
      </c>
      <c r="B15" s="336"/>
      <c r="C15" s="347"/>
      <c r="D15" s="348"/>
      <c r="E15" s="348"/>
    </row>
    <row r="16" spans="1:5" s="242" customFormat="1">
      <c r="A16" s="356">
        <v>6</v>
      </c>
      <c r="B16" s="336"/>
      <c r="C16" s="347"/>
      <c r="D16" s="348"/>
      <c r="E16" s="348"/>
    </row>
    <row r="17" spans="1:7" s="242" customFormat="1">
      <c r="A17" s="356">
        <v>7</v>
      </c>
      <c r="B17" s="336"/>
      <c r="C17" s="347"/>
      <c r="D17" s="348"/>
      <c r="E17" s="348"/>
    </row>
    <row r="18" spans="1:7" s="242" customFormat="1">
      <c r="A18" s="356">
        <v>8</v>
      </c>
      <c r="B18" s="336"/>
      <c r="C18" s="347"/>
      <c r="D18" s="348"/>
      <c r="E18" s="348"/>
    </row>
    <row r="19" spans="1:7" s="242" customFormat="1">
      <c r="A19" s="356">
        <v>9</v>
      </c>
      <c r="B19" s="336"/>
      <c r="C19" s="347"/>
      <c r="D19" s="348"/>
      <c r="E19" s="348"/>
    </row>
    <row r="20" spans="1:7" s="242" customFormat="1">
      <c r="A20" s="356">
        <v>10</v>
      </c>
      <c r="B20" s="336"/>
      <c r="C20" s="347"/>
      <c r="D20" s="348"/>
      <c r="E20" s="348"/>
    </row>
    <row r="21" spans="1:7" s="242" customFormat="1">
      <c r="A21" s="356"/>
      <c r="B21" s="336" t="s">
        <v>205</v>
      </c>
      <c r="C21" s="347"/>
      <c r="D21" s="348"/>
      <c r="E21" s="348"/>
      <c r="G21" s="349"/>
    </row>
    <row r="22" spans="1:7" s="242" customFormat="1">
      <c r="A22" s="697" t="s">
        <v>203</v>
      </c>
      <c r="B22" s="698"/>
      <c r="C22" s="698"/>
      <c r="D22" s="698"/>
      <c r="E22" s="775"/>
    </row>
    <row r="23" spans="1:7" s="242" customFormat="1">
      <c r="A23" s="356">
        <v>1</v>
      </c>
      <c r="B23" s="336"/>
      <c r="C23" s="347"/>
      <c r="D23" s="348"/>
      <c r="E23" s="348"/>
    </row>
    <row r="24" spans="1:7" s="242" customFormat="1">
      <c r="A24" s="356">
        <v>2</v>
      </c>
      <c r="B24" s="336"/>
      <c r="C24" s="347"/>
      <c r="D24" s="348"/>
      <c r="E24" s="348"/>
    </row>
    <row r="25" spans="1:7" s="242" customFormat="1">
      <c r="A25" s="356">
        <v>3</v>
      </c>
      <c r="B25" s="336"/>
      <c r="C25" s="347"/>
      <c r="D25" s="348"/>
      <c r="E25" s="348"/>
    </row>
    <row r="26" spans="1:7" s="242" customFormat="1">
      <c r="A26" s="356">
        <v>4</v>
      </c>
      <c r="B26" s="336"/>
      <c r="C26" s="347"/>
      <c r="D26" s="348"/>
      <c r="E26" s="348"/>
    </row>
    <row r="27" spans="1:7" s="242" customFormat="1">
      <c r="A27" s="356">
        <v>5</v>
      </c>
      <c r="B27" s="336"/>
      <c r="C27" s="347"/>
      <c r="D27" s="348"/>
      <c r="E27" s="348"/>
    </row>
    <row r="28" spans="1:7" s="242" customFormat="1">
      <c r="A28" s="356">
        <v>6</v>
      </c>
      <c r="B28" s="336"/>
      <c r="C28" s="347"/>
      <c r="D28" s="348"/>
      <c r="E28" s="348"/>
    </row>
    <row r="29" spans="1:7" s="242" customFormat="1">
      <c r="A29" s="356">
        <v>7</v>
      </c>
      <c r="B29" s="336"/>
      <c r="C29" s="347"/>
      <c r="D29" s="348"/>
      <c r="E29" s="348"/>
    </row>
    <row r="30" spans="1:7" s="242" customFormat="1">
      <c r="A30" s="356">
        <v>8</v>
      </c>
      <c r="B30" s="336"/>
      <c r="C30" s="347"/>
      <c r="D30" s="348"/>
      <c r="E30" s="348"/>
    </row>
    <row r="31" spans="1:7" s="242" customFormat="1">
      <c r="A31" s="356">
        <v>9</v>
      </c>
      <c r="B31" s="336"/>
      <c r="C31" s="347"/>
      <c r="D31" s="348"/>
      <c r="E31" s="348"/>
    </row>
    <row r="32" spans="1:7" s="242" customFormat="1">
      <c r="A32" s="356">
        <v>10</v>
      </c>
      <c r="B32" s="336"/>
      <c r="C32" s="347"/>
      <c r="D32" s="348"/>
      <c r="E32" s="348"/>
    </row>
    <row r="33" spans="1:10" s="350" customFormat="1">
      <c r="A33" s="357"/>
      <c r="B33" s="358" t="s">
        <v>206</v>
      </c>
      <c r="C33" s="359"/>
      <c r="D33" s="360"/>
      <c r="E33" s="360"/>
    </row>
    <row r="34" spans="1:10">
      <c r="A34" s="284"/>
      <c r="B34" s="363" t="s">
        <v>68</v>
      </c>
      <c r="C34" s="361"/>
      <c r="D34" s="362"/>
      <c r="E34" s="362"/>
    </row>
    <row r="35" spans="1:10">
      <c r="J35" s="351"/>
    </row>
  </sheetData>
  <mergeCells count="4">
    <mergeCell ref="A3:E3"/>
    <mergeCell ref="A8:B9"/>
    <mergeCell ref="A10:E10"/>
    <mergeCell ref="A22:E22"/>
  </mergeCells>
  <printOptions horizontalCentered="1"/>
  <pageMargins left="0.39370078740157483" right="0.39370078740157483" top="0.74803149606299213" bottom="0.74803149606299213"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sheetPr>
    <tabColor theme="9" tint="0.39997558519241921"/>
  </sheetPr>
  <dimension ref="A1:H74"/>
  <sheetViews>
    <sheetView workbookViewId="0">
      <selection activeCell="B22" sqref="B22"/>
    </sheetView>
  </sheetViews>
  <sheetFormatPr baseColWidth="10" defaultRowHeight="14.25"/>
  <cols>
    <col min="1" max="1" width="1.5703125" style="398" customWidth="1"/>
    <col min="2" max="2" width="63.85546875" style="398" customWidth="1"/>
    <col min="3" max="3" width="15.28515625" style="398" customWidth="1"/>
    <col min="4" max="4" width="16.7109375" style="398" customWidth="1"/>
    <col min="5" max="5" width="11.42578125" style="398"/>
    <col min="6" max="8" width="16.85546875" style="398" bestFit="1" customWidth="1"/>
    <col min="9" max="16384" width="11.42578125" style="398"/>
  </cols>
  <sheetData>
    <row r="1" spans="1:8" ht="15">
      <c r="A1" s="595" t="s">
        <v>29</v>
      </c>
      <c r="B1" s="595"/>
      <c r="C1" s="595"/>
      <c r="D1" s="595"/>
    </row>
    <row r="2" spans="1:8" ht="15">
      <c r="A2" s="596" t="s">
        <v>11</v>
      </c>
      <c r="B2" s="596"/>
      <c r="C2" s="596"/>
      <c r="D2" s="596"/>
    </row>
    <row r="3" spans="1:8" ht="15">
      <c r="A3" s="596" t="s">
        <v>603</v>
      </c>
      <c r="B3" s="596"/>
      <c r="C3" s="596"/>
      <c r="D3" s="596"/>
    </row>
    <row r="4" spans="1:8" ht="15">
      <c r="A4" s="596" t="s">
        <v>679</v>
      </c>
      <c r="B4" s="596"/>
      <c r="C4" s="596"/>
      <c r="D4" s="596"/>
    </row>
    <row r="5" spans="1:8" ht="15" thickBot="1">
      <c r="A5" s="597" t="s">
        <v>14</v>
      </c>
      <c r="B5" s="597"/>
      <c r="C5" s="597"/>
      <c r="D5" s="597"/>
    </row>
    <row r="6" spans="1:8" ht="15">
      <c r="A6" s="399"/>
      <c r="B6" s="400" t="s">
        <v>12</v>
      </c>
      <c r="C6" s="401">
        <v>42369</v>
      </c>
      <c r="D6" s="402">
        <v>42004</v>
      </c>
    </row>
    <row r="7" spans="1:8">
      <c r="A7" s="403" t="s">
        <v>680</v>
      </c>
      <c r="B7" s="404"/>
      <c r="C7" s="405"/>
      <c r="D7" s="406"/>
    </row>
    <row r="8" spans="1:8" ht="12.75" customHeight="1">
      <c r="A8" s="407"/>
      <c r="B8" s="404" t="s">
        <v>681</v>
      </c>
      <c r="C8" s="408">
        <v>3959349101.23</v>
      </c>
      <c r="D8" s="409">
        <v>3663417842</v>
      </c>
      <c r="F8" s="410"/>
      <c r="G8" s="410"/>
      <c r="H8" s="411"/>
    </row>
    <row r="9" spans="1:8" ht="12" hidden="1" customHeight="1">
      <c r="A9" s="407"/>
      <c r="B9" s="412" t="s">
        <v>1</v>
      </c>
      <c r="C9" s="413"/>
      <c r="D9" s="414"/>
      <c r="F9" s="410"/>
      <c r="G9" s="410"/>
    </row>
    <row r="10" spans="1:8" ht="12" hidden="1" customHeight="1">
      <c r="A10" s="407"/>
      <c r="B10" s="412" t="s">
        <v>2</v>
      </c>
      <c r="C10" s="413"/>
      <c r="D10" s="414"/>
      <c r="F10" s="410"/>
      <c r="G10" s="410"/>
    </row>
    <row r="11" spans="1:8" ht="12" hidden="1" customHeight="1">
      <c r="A11" s="407"/>
      <c r="B11" s="412" t="s">
        <v>682</v>
      </c>
      <c r="C11" s="413"/>
      <c r="D11" s="414"/>
      <c r="F11" s="410"/>
      <c r="G11" s="410"/>
    </row>
    <row r="12" spans="1:8" ht="12" hidden="1" customHeight="1">
      <c r="A12" s="407"/>
      <c r="B12" s="412" t="s">
        <v>3</v>
      </c>
      <c r="C12" s="413"/>
      <c r="D12" s="414"/>
      <c r="F12" s="410"/>
      <c r="G12" s="410"/>
    </row>
    <row r="13" spans="1:8" ht="12" hidden="1" customHeight="1">
      <c r="A13" s="407"/>
      <c r="B13" s="412" t="s">
        <v>683</v>
      </c>
      <c r="C13" s="413"/>
      <c r="D13" s="414"/>
      <c r="F13" s="410"/>
      <c r="G13" s="410"/>
    </row>
    <row r="14" spans="1:8" ht="15.75" hidden="1" customHeight="1">
      <c r="A14" s="407"/>
      <c r="B14" s="412" t="s">
        <v>664</v>
      </c>
      <c r="C14" s="413"/>
      <c r="D14" s="414"/>
      <c r="F14" s="410"/>
      <c r="G14" s="410"/>
    </row>
    <row r="15" spans="1:8" ht="16.5" customHeight="1">
      <c r="A15" s="407"/>
      <c r="B15" s="412" t="s">
        <v>684</v>
      </c>
      <c r="C15" s="413">
        <v>210641418.44</v>
      </c>
      <c r="D15" s="415">
        <v>114711127</v>
      </c>
      <c r="E15" s="416"/>
      <c r="F15" s="410"/>
      <c r="G15" s="410"/>
      <c r="H15" s="411"/>
    </row>
    <row r="16" spans="1:8" ht="24.75" hidden="1" customHeight="1">
      <c r="A16" s="407"/>
      <c r="B16" s="412" t="s">
        <v>685</v>
      </c>
      <c r="C16" s="413"/>
      <c r="D16" s="415"/>
      <c r="E16" s="416"/>
      <c r="F16" s="410"/>
      <c r="G16" s="410"/>
    </row>
    <row r="17" spans="1:8" ht="12" customHeight="1">
      <c r="A17" s="407"/>
      <c r="B17" s="412" t="s">
        <v>4</v>
      </c>
      <c r="C17" s="413">
        <f>2802192645.72+585650189.57</f>
        <v>3387842835.29</v>
      </c>
      <c r="D17" s="415">
        <v>2927354471</v>
      </c>
      <c r="E17" s="416"/>
      <c r="F17" s="410"/>
      <c r="G17" s="410"/>
      <c r="H17" s="411"/>
    </row>
    <row r="18" spans="1:8" ht="12" customHeight="1">
      <c r="A18" s="407"/>
      <c r="B18" s="412" t="s">
        <v>686</v>
      </c>
      <c r="C18" s="413"/>
      <c r="D18" s="415">
        <v>0</v>
      </c>
      <c r="E18" s="416"/>
    </row>
    <row r="19" spans="1:8" ht="12" customHeight="1">
      <c r="A19" s="407"/>
      <c r="B19" s="412" t="s">
        <v>687</v>
      </c>
      <c r="C19" s="413">
        <f>23743280+325512905.22+10347582.55+1261079.73</f>
        <v>360864847.50000006</v>
      </c>
      <c r="D19" s="415">
        <f>89599160+527506724+2534621+1711739</f>
        <v>621352244</v>
      </c>
      <c r="E19" s="416"/>
    </row>
    <row r="20" spans="1:8" ht="12" customHeight="1">
      <c r="A20" s="407"/>
      <c r="B20" s="412"/>
      <c r="C20" s="413"/>
      <c r="D20" s="415"/>
      <c r="E20" s="416"/>
      <c r="F20" s="410"/>
      <c r="G20" s="410"/>
      <c r="H20" s="411"/>
    </row>
    <row r="21" spans="1:8" ht="13.5" customHeight="1">
      <c r="A21" s="407"/>
      <c r="B21" s="404" t="s">
        <v>688</v>
      </c>
      <c r="C21" s="417">
        <v>3375534496.3299999</v>
      </c>
      <c r="D21" s="418">
        <v>3359491380</v>
      </c>
      <c r="E21" s="416"/>
      <c r="F21" s="410"/>
      <c r="G21" s="410"/>
      <c r="H21" s="411"/>
    </row>
    <row r="22" spans="1:8" ht="11.25" customHeight="1">
      <c r="A22" s="407"/>
      <c r="B22" s="412" t="s">
        <v>5</v>
      </c>
      <c r="C22" s="413">
        <f>833987240.41+526033302.69+113603380.7+157558494.8+475664078.4+130901071.64</f>
        <v>2237747568.6399999</v>
      </c>
      <c r="D22" s="415">
        <v>2061443273</v>
      </c>
      <c r="E22" s="416"/>
    </row>
    <row r="23" spans="1:8" ht="11.25" customHeight="1">
      <c r="A23" s="407"/>
      <c r="B23" s="412" t="s">
        <v>6</v>
      </c>
      <c r="C23" s="413">
        <f>37446375.58+45977171+175+2054667.72+589719565.38+28763741.78+14057153.9+3836352.28</f>
        <v>721855202.63999987</v>
      </c>
      <c r="D23" s="415">
        <v>802275701</v>
      </c>
      <c r="E23" s="416"/>
    </row>
    <row r="24" spans="1:8" ht="11.25" customHeight="1">
      <c r="A24" s="407"/>
      <c r="B24" s="412" t="s">
        <v>7</v>
      </c>
      <c r="C24" s="413">
        <f>77071799.16+15397719.47+66252764.05+2999036+117915663.28+13019881.53+25915319.78+11393117.83+79453950.45</f>
        <v>409419251.54999995</v>
      </c>
      <c r="D24" s="415">
        <v>478899399</v>
      </c>
      <c r="E24" s="416"/>
    </row>
    <row r="25" spans="1:8" ht="11.25" customHeight="1">
      <c r="A25" s="407"/>
      <c r="B25" s="412" t="s">
        <v>674</v>
      </c>
      <c r="C25" s="413">
        <f>2606663.67+750000+3070809.83+85000</f>
        <v>6512473.5</v>
      </c>
      <c r="D25" s="415">
        <v>16873007</v>
      </c>
      <c r="E25" s="416"/>
      <c r="H25" s="411"/>
    </row>
    <row r="26" spans="1:8" ht="11.25" hidden="1" customHeight="1">
      <c r="A26" s="407"/>
      <c r="B26" s="412" t="s">
        <v>689</v>
      </c>
      <c r="C26" s="413"/>
      <c r="D26" s="415"/>
      <c r="E26" s="416"/>
    </row>
    <row r="27" spans="1:8" ht="11.25" hidden="1" customHeight="1">
      <c r="A27" s="407"/>
      <c r="B27" s="412" t="s">
        <v>690</v>
      </c>
      <c r="C27" s="413"/>
      <c r="D27" s="415"/>
      <c r="E27" s="416"/>
    </row>
    <row r="28" spans="1:8" ht="11.25" hidden="1" customHeight="1">
      <c r="A28" s="407"/>
      <c r="B28" s="412" t="s">
        <v>691</v>
      </c>
      <c r="C28" s="413"/>
      <c r="D28" s="415"/>
      <c r="E28" s="416"/>
    </row>
    <row r="29" spans="1:8" ht="11.25" hidden="1" customHeight="1">
      <c r="A29" s="407"/>
      <c r="B29" s="412" t="s">
        <v>8</v>
      </c>
      <c r="C29" s="413"/>
      <c r="D29" s="415"/>
      <c r="E29" s="416"/>
    </row>
    <row r="30" spans="1:8" ht="11.25" hidden="1" customHeight="1">
      <c r="A30" s="407"/>
      <c r="B30" s="412" t="s">
        <v>692</v>
      </c>
      <c r="C30" s="413"/>
      <c r="D30" s="415"/>
      <c r="E30" s="416"/>
    </row>
    <row r="31" spans="1:8" ht="11.25" hidden="1" customHeight="1">
      <c r="A31" s="407"/>
      <c r="B31" s="412" t="s">
        <v>693</v>
      </c>
      <c r="C31" s="413"/>
      <c r="D31" s="415"/>
      <c r="E31" s="416"/>
    </row>
    <row r="32" spans="1:8" ht="11.25" hidden="1" customHeight="1">
      <c r="A32" s="407"/>
      <c r="B32" s="412" t="s">
        <v>694</v>
      </c>
      <c r="C32" s="413"/>
      <c r="D32" s="415"/>
      <c r="E32" s="416"/>
    </row>
    <row r="33" spans="1:5" ht="11.25" hidden="1" customHeight="1">
      <c r="A33" s="407"/>
      <c r="B33" s="412" t="s">
        <v>695</v>
      </c>
      <c r="C33" s="413"/>
      <c r="D33" s="415"/>
      <c r="E33" s="416"/>
    </row>
    <row r="34" spans="1:5" ht="11.25" hidden="1" customHeight="1">
      <c r="A34" s="407"/>
      <c r="B34" s="412" t="s">
        <v>696</v>
      </c>
      <c r="C34" s="413"/>
      <c r="D34" s="415"/>
      <c r="E34" s="416"/>
    </row>
    <row r="35" spans="1:5" ht="11.25" hidden="1" customHeight="1">
      <c r="A35" s="407"/>
      <c r="B35" s="412" t="s">
        <v>650</v>
      </c>
      <c r="C35" s="413"/>
      <c r="D35" s="415"/>
      <c r="E35" s="416"/>
    </row>
    <row r="36" spans="1:5" ht="11.25" hidden="1" customHeight="1">
      <c r="A36" s="407"/>
      <c r="B36" s="412" t="s">
        <v>667</v>
      </c>
      <c r="C36" s="413"/>
      <c r="D36" s="415"/>
      <c r="E36" s="416"/>
    </row>
    <row r="37" spans="1:5">
      <c r="A37" s="407"/>
      <c r="B37" s="412" t="s">
        <v>697</v>
      </c>
      <c r="C37" s="413"/>
      <c r="D37" s="415"/>
      <c r="E37" s="416"/>
    </row>
    <row r="38" spans="1:5" ht="12" customHeight="1">
      <c r="A38" s="419" t="s">
        <v>698</v>
      </c>
      <c r="B38" s="420"/>
      <c r="C38" s="417">
        <v>583814604.9000001</v>
      </c>
      <c r="D38" s="418">
        <v>303926462</v>
      </c>
      <c r="E38" s="416"/>
    </row>
    <row r="39" spans="1:5" ht="10.5" customHeight="1">
      <c r="A39" s="421"/>
      <c r="B39" s="422"/>
      <c r="C39" s="423"/>
      <c r="D39" s="415"/>
      <c r="E39" s="416"/>
    </row>
    <row r="40" spans="1:5">
      <c r="A40" s="403" t="s">
        <v>699</v>
      </c>
      <c r="B40" s="404"/>
      <c r="C40" s="413"/>
      <c r="D40" s="415"/>
      <c r="E40" s="416"/>
    </row>
    <row r="41" spans="1:5" ht="10.5" customHeight="1">
      <c r="A41" s="407"/>
      <c r="B41" s="404" t="s">
        <v>681</v>
      </c>
      <c r="C41" s="424">
        <f>SUM(C42:C44)</f>
        <v>0</v>
      </c>
      <c r="D41" s="418">
        <f>SUM(D42:D44)</f>
        <v>0</v>
      </c>
      <c r="E41" s="416"/>
    </row>
    <row r="42" spans="1:5" ht="10.5" customHeight="1">
      <c r="A42" s="407"/>
      <c r="B42" s="425" t="s">
        <v>653</v>
      </c>
      <c r="C42" s="413"/>
      <c r="D42" s="414"/>
      <c r="E42" s="416"/>
    </row>
    <row r="43" spans="1:5" ht="10.5" customHeight="1">
      <c r="A43" s="407"/>
      <c r="B43" s="426" t="s">
        <v>655</v>
      </c>
      <c r="C43" s="413"/>
      <c r="D43" s="414"/>
      <c r="E43" s="416"/>
    </row>
    <row r="44" spans="1:5" ht="10.5" customHeight="1">
      <c r="A44" s="407"/>
      <c r="B44" s="426" t="s">
        <v>700</v>
      </c>
      <c r="C44" s="413"/>
      <c r="D44" s="414"/>
      <c r="E44" s="416"/>
    </row>
    <row r="45" spans="1:5" ht="10.5" customHeight="1">
      <c r="A45" s="407"/>
      <c r="B45" s="426"/>
      <c r="C45" s="413"/>
      <c r="D45" s="414"/>
      <c r="E45" s="416"/>
    </row>
    <row r="46" spans="1:5" ht="10.5" customHeight="1">
      <c r="A46" s="407"/>
      <c r="B46" s="404" t="s">
        <v>688</v>
      </c>
      <c r="C46" s="424">
        <v>188305737</v>
      </c>
      <c r="D46" s="427">
        <v>281705903</v>
      </c>
      <c r="E46" s="416"/>
    </row>
    <row r="47" spans="1:5" ht="10.5" customHeight="1">
      <c r="A47" s="407"/>
      <c r="B47" s="426" t="s">
        <v>653</v>
      </c>
      <c r="C47" s="413">
        <f>1777729923-1660314199</f>
        <v>117415724</v>
      </c>
      <c r="D47" s="414"/>
      <c r="E47" s="416"/>
    </row>
    <row r="48" spans="1:5" ht="10.5" customHeight="1">
      <c r="A48" s="407"/>
      <c r="B48" s="426" t="s">
        <v>655</v>
      </c>
      <c r="C48" s="413">
        <f>1347387115-1276497102</f>
        <v>70890013</v>
      </c>
      <c r="D48" s="414">
        <v>347448334</v>
      </c>
      <c r="E48" s="416"/>
    </row>
    <row r="49" spans="1:5" ht="10.5" customHeight="1">
      <c r="A49" s="407"/>
      <c r="B49" s="426" t="s">
        <v>701</v>
      </c>
      <c r="C49" s="413"/>
      <c r="D49" s="414">
        <v>-65742431</v>
      </c>
      <c r="E49" s="416"/>
    </row>
    <row r="50" spans="1:5" ht="12.75" customHeight="1">
      <c r="A50" s="419" t="s">
        <v>702</v>
      </c>
      <c r="B50" s="420"/>
      <c r="C50" s="428">
        <v>-188305737</v>
      </c>
      <c r="D50" s="418">
        <v>-281705903</v>
      </c>
      <c r="E50" s="416"/>
    </row>
    <row r="51" spans="1:5" ht="11.25" customHeight="1">
      <c r="A51" s="421"/>
      <c r="B51" s="422"/>
      <c r="C51" s="423"/>
      <c r="D51" s="429"/>
      <c r="E51" s="416"/>
    </row>
    <row r="52" spans="1:5">
      <c r="A52" s="403" t="s">
        <v>703</v>
      </c>
      <c r="B52" s="404"/>
      <c r="C52" s="424"/>
      <c r="D52" s="418"/>
      <c r="E52" s="416"/>
    </row>
    <row r="53" spans="1:5" ht="11.25" customHeight="1">
      <c r="A53" s="407"/>
      <c r="B53" s="404" t="s">
        <v>681</v>
      </c>
      <c r="C53" s="424"/>
      <c r="D53" s="418">
        <v>54957518</v>
      </c>
      <c r="E53" s="416"/>
    </row>
    <row r="54" spans="1:5" ht="11.25" customHeight="1">
      <c r="A54" s="407"/>
      <c r="B54" s="426" t="s">
        <v>34</v>
      </c>
      <c r="C54" s="413"/>
      <c r="D54" s="414"/>
      <c r="E54" s="416"/>
    </row>
    <row r="55" spans="1:5" ht="11.25" customHeight="1">
      <c r="A55" s="407"/>
      <c r="B55" s="426" t="s">
        <v>704</v>
      </c>
      <c r="C55" s="413"/>
      <c r="D55" s="414"/>
      <c r="E55" s="416"/>
    </row>
    <row r="56" spans="1:5" ht="11.25" customHeight="1">
      <c r="A56" s="407"/>
      <c r="B56" s="426" t="s">
        <v>705</v>
      </c>
      <c r="C56" s="413">
        <f>-583814605+303926462</f>
        <v>-279888143</v>
      </c>
      <c r="D56" s="414">
        <v>54957518</v>
      </c>
      <c r="E56" s="416"/>
    </row>
    <row r="57" spans="1:5" ht="11.25" customHeight="1">
      <c r="A57" s="407"/>
      <c r="B57" s="426" t="s">
        <v>706</v>
      </c>
      <c r="C57" s="413"/>
      <c r="D57" s="414"/>
      <c r="E57" s="416"/>
    </row>
    <row r="58" spans="1:5" ht="11.25" customHeight="1">
      <c r="A58" s="407"/>
      <c r="B58" s="404" t="s">
        <v>688</v>
      </c>
      <c r="C58" s="424"/>
      <c r="D58" s="418">
        <v>-91136430</v>
      </c>
      <c r="E58" s="416"/>
    </row>
    <row r="59" spans="1:5" ht="11.25" customHeight="1">
      <c r="A59" s="407"/>
      <c r="B59" s="426" t="s">
        <v>707</v>
      </c>
      <c r="C59" s="413"/>
      <c r="D59" s="414"/>
      <c r="E59" s="416"/>
    </row>
    <row r="60" spans="1:5" ht="11.25" customHeight="1">
      <c r="A60" s="407"/>
      <c r="B60" s="426" t="s">
        <v>704</v>
      </c>
      <c r="C60" s="413"/>
      <c r="D60" s="414"/>
      <c r="E60" s="416"/>
    </row>
    <row r="61" spans="1:5" ht="11.25" customHeight="1">
      <c r="A61" s="407"/>
      <c r="B61" s="426" t="s">
        <v>705</v>
      </c>
      <c r="C61" s="413"/>
      <c r="D61" s="414"/>
      <c r="E61" s="416"/>
    </row>
    <row r="62" spans="1:5" ht="11.25" customHeight="1">
      <c r="A62" s="407"/>
      <c r="B62" s="426" t="s">
        <v>708</v>
      </c>
      <c r="C62" s="413">
        <v>-40486082</v>
      </c>
      <c r="D62" s="414">
        <v>-91136430</v>
      </c>
      <c r="E62" s="416"/>
    </row>
    <row r="63" spans="1:5" ht="13.5" customHeight="1">
      <c r="A63" s="591" t="s">
        <v>709</v>
      </c>
      <c r="B63" s="592"/>
      <c r="C63" s="428">
        <v>-320374225</v>
      </c>
      <c r="D63" s="430">
        <v>146093948</v>
      </c>
      <c r="E63" s="416"/>
    </row>
    <row r="64" spans="1:5" ht="5.25" customHeight="1">
      <c r="A64" s="421"/>
      <c r="B64" s="422"/>
      <c r="C64" s="423"/>
      <c r="D64" s="429"/>
      <c r="E64" s="416"/>
    </row>
    <row r="65" spans="1:5" ht="11.25" customHeight="1">
      <c r="A65" s="587" t="s">
        <v>710</v>
      </c>
      <c r="B65" s="588"/>
      <c r="C65" s="417">
        <v>75134642.900000095</v>
      </c>
      <c r="D65" s="418">
        <v>168314507</v>
      </c>
      <c r="E65" s="416"/>
    </row>
    <row r="66" spans="1:5" ht="14.25" customHeight="1">
      <c r="A66" s="589"/>
      <c r="B66" s="590"/>
      <c r="C66" s="413"/>
      <c r="D66" s="414"/>
      <c r="E66" s="416"/>
    </row>
    <row r="67" spans="1:5" ht="14.25" customHeight="1">
      <c r="A67" s="591" t="s">
        <v>711</v>
      </c>
      <c r="B67" s="592"/>
      <c r="C67" s="417">
        <v>501456896</v>
      </c>
      <c r="D67" s="418">
        <v>669771403</v>
      </c>
      <c r="E67" s="416"/>
    </row>
    <row r="68" spans="1:5" ht="15" customHeight="1" thickBot="1">
      <c r="A68" s="593" t="s">
        <v>712</v>
      </c>
      <c r="B68" s="594"/>
      <c r="C68" s="431">
        <v>576591538.9000001</v>
      </c>
      <c r="D68" s="432">
        <v>501456896</v>
      </c>
      <c r="E68" s="416"/>
    </row>
    <row r="69" spans="1:5">
      <c r="E69" s="416"/>
    </row>
    <row r="70" spans="1:5">
      <c r="E70" s="416"/>
    </row>
    <row r="71" spans="1:5">
      <c r="E71" s="416"/>
    </row>
    <row r="72" spans="1:5">
      <c r="E72" s="416"/>
    </row>
    <row r="73" spans="1:5">
      <c r="E73" s="416"/>
    </row>
    <row r="74" spans="1:5">
      <c r="E74" s="416"/>
    </row>
  </sheetData>
  <mergeCells count="10">
    <mergeCell ref="A65:B65"/>
    <mergeCell ref="A66:B66"/>
    <mergeCell ref="A67:B67"/>
    <mergeCell ref="A68:B68"/>
    <mergeCell ref="A1:D1"/>
    <mergeCell ref="A2:D2"/>
    <mergeCell ref="A3:D3"/>
    <mergeCell ref="A4:D4"/>
    <mergeCell ref="A5:D5"/>
    <mergeCell ref="A63:B63"/>
  </mergeCells>
  <pageMargins left="0.70866141732283472" right="0.70866141732283472" top="0.74803149606299213" bottom="0.74803149606299213" header="0.31496062992125984" footer="0.31496062992125984"/>
  <pageSetup scale="90" orientation="portrait" r:id="rId1"/>
  <drawing r:id="rId2"/>
</worksheet>
</file>

<file path=xl/worksheets/sheet4.xml><?xml version="1.0" encoding="utf-8"?>
<worksheet xmlns="http://schemas.openxmlformats.org/spreadsheetml/2006/main" xmlns:r="http://schemas.openxmlformats.org/officeDocument/2006/relationships">
  <sheetPr>
    <tabColor theme="9" tint="0.39997558519241921"/>
  </sheetPr>
  <dimension ref="A1:F35"/>
  <sheetViews>
    <sheetView workbookViewId="0">
      <selection activeCell="B22" sqref="B22"/>
    </sheetView>
  </sheetViews>
  <sheetFormatPr baseColWidth="10" defaultRowHeight="15"/>
  <cols>
    <col min="1" max="1" width="49.140625" bestFit="1" customWidth="1"/>
    <col min="2" max="2" width="11.7109375" bestFit="1" customWidth="1"/>
    <col min="3" max="3" width="11.28515625" bestFit="1" customWidth="1"/>
    <col min="4" max="4" width="11.7109375" bestFit="1" customWidth="1"/>
    <col min="5" max="5" width="8.140625" bestFit="1" customWidth="1"/>
    <col min="6" max="6" width="11.7109375" bestFit="1" customWidth="1"/>
  </cols>
  <sheetData>
    <row r="1" spans="1:6" s="334" customFormat="1">
      <c r="A1" s="598" t="s">
        <v>29</v>
      </c>
      <c r="B1" s="599"/>
      <c r="C1" s="599"/>
      <c r="D1" s="599"/>
      <c r="E1" s="599"/>
      <c r="F1" s="600"/>
    </row>
    <row r="2" spans="1:6" s="433" customFormat="1" ht="15.75">
      <c r="A2" s="601" t="s">
        <v>713</v>
      </c>
      <c r="B2" s="596"/>
      <c r="C2" s="596"/>
      <c r="D2" s="596"/>
      <c r="E2" s="596"/>
      <c r="F2" s="602"/>
    </row>
    <row r="3" spans="1:6" s="433" customFormat="1" ht="15.75">
      <c r="A3" s="601" t="s">
        <v>635</v>
      </c>
      <c r="B3" s="596"/>
      <c r="C3" s="596"/>
      <c r="D3" s="596"/>
      <c r="E3" s="596"/>
      <c r="F3" s="602"/>
    </row>
    <row r="4" spans="1:6" s="433" customFormat="1" ht="15.75">
      <c r="A4" s="601" t="s">
        <v>679</v>
      </c>
      <c r="B4" s="596"/>
      <c r="C4" s="596"/>
      <c r="D4" s="596"/>
      <c r="E4" s="596"/>
      <c r="F4" s="602"/>
    </row>
    <row r="5" spans="1:6" s="434" customFormat="1" ht="15.75" thickBot="1">
      <c r="A5" s="603" t="s">
        <v>14</v>
      </c>
      <c r="B5" s="604"/>
      <c r="C5" s="604"/>
      <c r="D5" s="604"/>
      <c r="E5" s="604"/>
      <c r="F5" s="605"/>
    </row>
    <row r="6" spans="1:6" s="337" customFormat="1" ht="72.75" thickBot="1">
      <c r="A6" s="435" t="s">
        <v>12</v>
      </c>
      <c r="B6" s="436" t="s">
        <v>714</v>
      </c>
      <c r="C6" s="436" t="s">
        <v>715</v>
      </c>
      <c r="D6" s="436" t="s">
        <v>716</v>
      </c>
      <c r="E6" s="436" t="s">
        <v>717</v>
      </c>
      <c r="F6" s="436" t="s">
        <v>13</v>
      </c>
    </row>
    <row r="7" spans="1:6" s="439" customFormat="1" ht="16.5" customHeight="1">
      <c r="A7" s="437"/>
      <c r="B7" s="438"/>
      <c r="C7" s="438"/>
      <c r="D7" s="438"/>
      <c r="E7" s="438"/>
      <c r="F7" s="438"/>
    </row>
    <row r="8" spans="1:6" s="443" customFormat="1" ht="16.5" customHeight="1">
      <c r="A8" s="440" t="s">
        <v>656</v>
      </c>
      <c r="B8" s="441"/>
      <c r="C8" s="441">
        <v>13872127</v>
      </c>
      <c r="D8" s="442"/>
      <c r="E8" s="441"/>
      <c r="F8" s="442">
        <v>13872127</v>
      </c>
    </row>
    <row r="9" spans="1:6" s="443" customFormat="1" ht="16.5" customHeight="1">
      <c r="A9" s="440"/>
      <c r="B9" s="441"/>
      <c r="C9" s="441"/>
      <c r="D9" s="441"/>
      <c r="E9" s="441"/>
      <c r="F9" s="442"/>
    </row>
    <row r="10" spans="1:6" s="443" customFormat="1" ht="16.5" customHeight="1">
      <c r="A10" s="440" t="s">
        <v>718</v>
      </c>
      <c r="B10" s="442"/>
      <c r="C10" s="442"/>
      <c r="D10" s="441"/>
      <c r="E10" s="441"/>
      <c r="F10" s="442"/>
    </row>
    <row r="11" spans="1:6" s="443" customFormat="1" ht="16.5" customHeight="1">
      <c r="A11" s="444" t="s">
        <v>650</v>
      </c>
      <c r="B11" s="441">
        <v>2535140300</v>
      </c>
      <c r="C11" s="441"/>
      <c r="D11" s="441"/>
      <c r="E11" s="441"/>
      <c r="F11" s="442">
        <v>2535140300</v>
      </c>
    </row>
    <row r="12" spans="1:6" s="443" customFormat="1" ht="16.5" customHeight="1">
      <c r="A12" s="444" t="s">
        <v>719</v>
      </c>
      <c r="B12" s="441"/>
      <c r="C12" s="441"/>
      <c r="D12" s="441"/>
      <c r="E12" s="441"/>
      <c r="F12" s="442"/>
    </row>
    <row r="13" spans="1:6" s="443" customFormat="1" ht="16.5" customHeight="1">
      <c r="A13" s="444" t="s">
        <v>720</v>
      </c>
      <c r="B13" s="441"/>
      <c r="C13" s="441"/>
      <c r="D13" s="441"/>
      <c r="E13" s="441"/>
      <c r="F13" s="442"/>
    </row>
    <row r="14" spans="1:6" s="443" customFormat="1" ht="16.5" customHeight="1">
      <c r="A14" s="440"/>
      <c r="B14" s="441"/>
      <c r="C14" s="441"/>
      <c r="D14" s="441"/>
      <c r="E14" s="441"/>
      <c r="F14" s="442"/>
    </row>
    <row r="15" spans="1:6" s="443" customFormat="1" ht="24">
      <c r="A15" s="440" t="s">
        <v>721</v>
      </c>
      <c r="B15" s="441"/>
      <c r="C15" s="442"/>
      <c r="D15" s="441"/>
      <c r="E15" s="441"/>
      <c r="F15" s="442"/>
    </row>
    <row r="16" spans="1:6" s="443" customFormat="1" ht="16.5" customHeight="1">
      <c r="A16" s="444" t="s">
        <v>678</v>
      </c>
      <c r="B16" s="441"/>
      <c r="C16" s="441"/>
      <c r="D16" s="441">
        <v>303926462</v>
      </c>
      <c r="E16" s="441"/>
      <c r="F16" s="442">
        <v>303926462</v>
      </c>
    </row>
    <row r="17" spans="1:6" s="443" customFormat="1" ht="16.5" customHeight="1">
      <c r="A17" s="444" t="s">
        <v>654</v>
      </c>
      <c r="B17" s="442"/>
      <c r="C17" s="441">
        <v>482793042</v>
      </c>
      <c r="D17" s="441"/>
      <c r="E17" s="441"/>
      <c r="F17" s="442">
        <v>482793042</v>
      </c>
    </row>
    <row r="18" spans="1:6" s="443" customFormat="1" ht="16.5" customHeight="1">
      <c r="A18" s="440"/>
      <c r="B18" s="441"/>
      <c r="C18" s="441"/>
      <c r="D18" s="441"/>
      <c r="E18" s="441"/>
      <c r="F18" s="442"/>
    </row>
    <row r="19" spans="1:6" s="443" customFormat="1" ht="16.5" customHeight="1" thickBot="1">
      <c r="A19" s="440" t="s">
        <v>722</v>
      </c>
      <c r="B19" s="445">
        <v>2535140300</v>
      </c>
      <c r="C19" s="445">
        <v>496665169</v>
      </c>
      <c r="D19" s="445">
        <v>303926462</v>
      </c>
      <c r="E19" s="445"/>
      <c r="F19" s="445">
        <v>3335731931</v>
      </c>
    </row>
    <row r="20" spans="1:6" s="443" customFormat="1" ht="16.5" customHeight="1" thickTop="1">
      <c r="A20" s="440"/>
      <c r="B20" s="441"/>
      <c r="C20" s="441"/>
      <c r="D20" s="441"/>
      <c r="E20" s="441"/>
      <c r="F20" s="441"/>
    </row>
    <row r="21" spans="1:6" s="443" customFormat="1" ht="24">
      <c r="A21" s="440" t="s">
        <v>723</v>
      </c>
      <c r="B21" s="442"/>
      <c r="C21" s="441"/>
      <c r="D21" s="442"/>
      <c r="E21" s="441"/>
      <c r="F21" s="442"/>
    </row>
    <row r="22" spans="1:6" s="443" customFormat="1" ht="16.5" customHeight="1">
      <c r="A22" s="444" t="s">
        <v>650</v>
      </c>
      <c r="B22" s="441">
        <v>3334007966</v>
      </c>
      <c r="C22" s="441"/>
      <c r="D22" s="441"/>
      <c r="E22" s="441"/>
      <c r="F22" s="442">
        <v>3334007966</v>
      </c>
    </row>
    <row r="23" spans="1:6" s="443" customFormat="1" ht="16.5" customHeight="1">
      <c r="A23" s="444" t="s">
        <v>719</v>
      </c>
      <c r="B23" s="441"/>
      <c r="C23" s="441"/>
      <c r="D23" s="441"/>
      <c r="E23" s="441"/>
      <c r="F23" s="442"/>
    </row>
    <row r="24" spans="1:6" s="443" customFormat="1" ht="16.5" customHeight="1">
      <c r="A24" s="444" t="s">
        <v>720</v>
      </c>
      <c r="B24" s="441"/>
      <c r="C24" s="441"/>
      <c r="D24" s="441"/>
      <c r="E24" s="441"/>
      <c r="F24" s="442"/>
    </row>
    <row r="25" spans="1:6" s="443" customFormat="1" ht="16.5" customHeight="1">
      <c r="A25" s="440"/>
      <c r="B25" s="441"/>
      <c r="C25" s="441"/>
      <c r="D25" s="441"/>
      <c r="E25" s="441"/>
      <c r="F25" s="442"/>
    </row>
    <row r="26" spans="1:6" s="443" customFormat="1" ht="24">
      <c r="A26" s="440" t="s">
        <v>724</v>
      </c>
      <c r="B26" s="441"/>
      <c r="C26" s="442"/>
      <c r="D26" s="442"/>
      <c r="E26" s="441"/>
      <c r="F26" s="442"/>
    </row>
    <row r="27" spans="1:6" s="443" customFormat="1" ht="16.5" customHeight="1">
      <c r="A27" s="444" t="s">
        <v>678</v>
      </c>
      <c r="B27" s="441"/>
      <c r="C27" s="441"/>
      <c r="D27" s="441">
        <v>583814605</v>
      </c>
      <c r="E27" s="441"/>
      <c r="F27" s="442">
        <v>583814605</v>
      </c>
    </row>
    <row r="28" spans="1:6" s="443" customFormat="1" ht="16.5" customHeight="1">
      <c r="A28" s="444" t="s">
        <v>654</v>
      </c>
      <c r="B28" s="442"/>
      <c r="C28" s="441">
        <v>-9847564</v>
      </c>
      <c r="D28" s="441"/>
      <c r="E28" s="442"/>
      <c r="F28" s="442">
        <v>-9847564</v>
      </c>
    </row>
    <row r="29" spans="1:6" s="443" customFormat="1" ht="16.5" customHeight="1">
      <c r="A29" s="444" t="s">
        <v>656</v>
      </c>
      <c r="B29" s="442"/>
      <c r="C29" s="441"/>
      <c r="D29" s="441">
        <v>-23271041</v>
      </c>
      <c r="E29" s="442"/>
      <c r="F29" s="442">
        <v>-23271041</v>
      </c>
    </row>
    <row r="30" spans="1:6" s="443" customFormat="1" ht="16.5" customHeight="1">
      <c r="A30" s="440"/>
      <c r="B30" s="442"/>
      <c r="C30" s="442"/>
      <c r="D30" s="442"/>
      <c r="E30" s="442"/>
      <c r="F30" s="442"/>
    </row>
    <row r="31" spans="1:6" s="443" customFormat="1" ht="16.5" customHeight="1" thickBot="1">
      <c r="A31" s="446" t="s">
        <v>725</v>
      </c>
      <c r="B31" s="447">
        <v>3334007966</v>
      </c>
      <c r="C31" s="447">
        <v>-9847564</v>
      </c>
      <c r="D31" s="447">
        <v>560543564</v>
      </c>
      <c r="E31" s="447"/>
      <c r="F31" s="447">
        <v>3884703966</v>
      </c>
    </row>
    <row r="32" spans="1:6">
      <c r="C32" s="448"/>
    </row>
    <row r="33" spans="3:3">
      <c r="C33" s="448"/>
    </row>
    <row r="34" spans="3:3">
      <c r="C34" s="448"/>
    </row>
    <row r="35" spans="3:3">
      <c r="C35" s="448"/>
    </row>
  </sheetData>
  <mergeCells count="5">
    <mergeCell ref="A1:F1"/>
    <mergeCell ref="A2:F2"/>
    <mergeCell ref="A3:F3"/>
    <mergeCell ref="A4:F4"/>
    <mergeCell ref="A5:F5"/>
  </mergeCells>
  <pageMargins left="0.70866141732283472" right="0.70866141732283472" top="0.74803149606299213" bottom="0.74803149606299213" header="0.31496062992125984" footer="0.31496062992125984"/>
  <pageSetup scale="85" orientation="portrait" r:id="rId1"/>
  <drawing r:id="rId2"/>
</worksheet>
</file>

<file path=xl/worksheets/sheet5.xml><?xml version="1.0" encoding="utf-8"?>
<worksheet xmlns="http://schemas.openxmlformats.org/spreadsheetml/2006/main" xmlns:r="http://schemas.openxmlformats.org/officeDocument/2006/relationships">
  <sheetPr>
    <tabColor theme="9" tint="0.39997558519241921"/>
  </sheetPr>
  <dimension ref="B1:I68"/>
  <sheetViews>
    <sheetView topLeftCell="A47" workbookViewId="0">
      <selection activeCell="B22" sqref="B22"/>
    </sheetView>
  </sheetViews>
  <sheetFormatPr baseColWidth="10" defaultRowHeight="15"/>
  <cols>
    <col min="1" max="1" width="3.85546875" style="485" customWidth="1"/>
    <col min="2" max="2" width="65.42578125" style="485" customWidth="1"/>
    <col min="3" max="3" width="17.7109375" style="485" bestFit="1" customWidth="1"/>
    <col min="4" max="4" width="14" style="485" bestFit="1" customWidth="1"/>
    <col min="5" max="6" width="15.5703125" style="485" bestFit="1" customWidth="1"/>
    <col min="7" max="16384" width="11.42578125" style="485"/>
  </cols>
  <sheetData>
    <row r="1" spans="2:5" s="335" customFormat="1">
      <c r="B1" s="595" t="s">
        <v>29</v>
      </c>
      <c r="C1" s="595"/>
      <c r="D1" s="595"/>
    </row>
    <row r="2" spans="2:5" s="433" customFormat="1" ht="15.75">
      <c r="B2" s="596" t="s">
        <v>15</v>
      </c>
      <c r="C2" s="596"/>
      <c r="D2" s="596"/>
    </row>
    <row r="3" spans="2:5" s="433" customFormat="1" ht="15.75">
      <c r="B3" s="596" t="s">
        <v>635</v>
      </c>
      <c r="C3" s="596"/>
      <c r="D3" s="596"/>
    </row>
    <row r="4" spans="2:5" s="433" customFormat="1" ht="15.75">
      <c r="B4" s="596" t="s">
        <v>679</v>
      </c>
      <c r="C4" s="596"/>
      <c r="D4" s="596"/>
    </row>
    <row r="5" spans="2:5" s="434" customFormat="1" ht="15.75" thickBot="1">
      <c r="B5" s="604" t="s">
        <v>14</v>
      </c>
      <c r="C5" s="604"/>
      <c r="D5" s="604"/>
    </row>
    <row r="6" spans="2:5" s="452" customFormat="1">
      <c r="B6" s="449"/>
      <c r="C6" s="450" t="s">
        <v>681</v>
      </c>
      <c r="D6" s="451" t="s">
        <v>688</v>
      </c>
    </row>
    <row r="7" spans="2:5" s="452" customFormat="1" ht="16.5">
      <c r="B7" s="453"/>
      <c r="C7" s="606" t="s">
        <v>726</v>
      </c>
      <c r="D7" s="607"/>
    </row>
    <row r="8" spans="2:5" s="452" customFormat="1">
      <c r="B8" s="454" t="s">
        <v>727</v>
      </c>
      <c r="C8" s="455">
        <f>SUM(C9)</f>
        <v>0</v>
      </c>
      <c r="D8" s="456">
        <v>648725706</v>
      </c>
      <c r="E8" s="457"/>
    </row>
    <row r="9" spans="2:5" s="452" customFormat="1" ht="14.25">
      <c r="B9" s="458" t="s">
        <v>641</v>
      </c>
      <c r="C9" s="459">
        <f>SUM(C11:C12:C15)</f>
        <v>0</v>
      </c>
      <c r="D9" s="460">
        <v>460419969</v>
      </c>
    </row>
    <row r="10" spans="2:5" s="452" customFormat="1" ht="14.25">
      <c r="B10" s="458"/>
      <c r="C10" s="459"/>
      <c r="D10" s="460"/>
    </row>
    <row r="11" spans="2:5" s="452" customFormat="1" ht="14.25">
      <c r="B11" s="461" t="s">
        <v>728</v>
      </c>
      <c r="C11" s="462"/>
      <c r="D11" s="463">
        <v>75134643</v>
      </c>
    </row>
    <row r="12" spans="2:5" s="452" customFormat="1" ht="14.25">
      <c r="B12" s="461" t="s">
        <v>729</v>
      </c>
      <c r="C12" s="462"/>
      <c r="D12" s="463">
        <v>375722928</v>
      </c>
    </row>
    <row r="13" spans="2:5" s="452" customFormat="1" ht="14.25">
      <c r="B13" s="461" t="s">
        <v>730</v>
      </c>
      <c r="C13" s="462"/>
      <c r="D13" s="463"/>
    </row>
    <row r="14" spans="2:5" s="452" customFormat="1" ht="14.25">
      <c r="B14" s="461" t="s">
        <v>731</v>
      </c>
      <c r="C14" s="462"/>
      <c r="D14" s="463"/>
    </row>
    <row r="15" spans="2:5" s="452" customFormat="1" ht="14.25">
      <c r="B15" s="461" t="s">
        <v>732</v>
      </c>
      <c r="C15" s="462"/>
      <c r="D15" s="463">
        <v>9562398</v>
      </c>
    </row>
    <row r="16" spans="2:5" s="452" customFormat="1" ht="14.25">
      <c r="B16" s="461" t="s">
        <v>733</v>
      </c>
      <c r="C16" s="462"/>
      <c r="D16" s="463"/>
    </row>
    <row r="17" spans="2:6" s="452" customFormat="1" ht="14.25">
      <c r="B17" s="461" t="s">
        <v>734</v>
      </c>
      <c r="C17" s="462"/>
      <c r="D17" s="463"/>
    </row>
    <row r="18" spans="2:6" s="452" customFormat="1">
      <c r="B18" s="454"/>
      <c r="C18" s="462"/>
      <c r="D18" s="463"/>
    </row>
    <row r="19" spans="2:6" s="452" customFormat="1" ht="14.25">
      <c r="B19" s="458" t="s">
        <v>651</v>
      </c>
      <c r="C19" s="464"/>
      <c r="D19" s="465">
        <f>SUM(D22:D23)</f>
        <v>188305737</v>
      </c>
    </row>
    <row r="20" spans="2:6" s="452" customFormat="1" ht="14.25">
      <c r="B20" s="461" t="s">
        <v>735</v>
      </c>
      <c r="C20" s="462"/>
      <c r="D20" s="463"/>
    </row>
    <row r="21" spans="2:6" s="452" customFormat="1" ht="14.25">
      <c r="B21" s="461" t="s">
        <v>736</v>
      </c>
      <c r="C21" s="462"/>
      <c r="D21" s="463"/>
    </row>
    <row r="22" spans="2:6" s="452" customFormat="1" ht="14.25">
      <c r="B22" s="461" t="s">
        <v>653</v>
      </c>
      <c r="C22" s="462"/>
      <c r="D22" s="463">
        <v>117415724</v>
      </c>
    </row>
    <row r="23" spans="2:6" s="452" customFormat="1" ht="14.25">
      <c r="B23" s="461" t="s">
        <v>655</v>
      </c>
      <c r="C23" s="462"/>
      <c r="D23" s="463">
        <v>70890013</v>
      </c>
    </row>
    <row r="24" spans="2:6" s="452" customFormat="1" ht="14.25" hidden="1">
      <c r="B24" s="461" t="s">
        <v>737</v>
      </c>
      <c r="C24" s="462"/>
      <c r="D24" s="463"/>
    </row>
    <row r="25" spans="2:6" s="452" customFormat="1" ht="14.25" hidden="1">
      <c r="B25" s="461" t="s">
        <v>738</v>
      </c>
      <c r="C25" s="462"/>
      <c r="D25" s="463"/>
    </row>
    <row r="26" spans="2:6" s="452" customFormat="1" ht="14.25" hidden="1">
      <c r="B26" s="461" t="s">
        <v>739</v>
      </c>
      <c r="C26" s="462"/>
      <c r="D26" s="463"/>
    </row>
    <row r="27" spans="2:6" s="452" customFormat="1" ht="14.25" hidden="1">
      <c r="B27" s="461" t="s">
        <v>740</v>
      </c>
      <c r="C27" s="462"/>
      <c r="D27" s="463"/>
    </row>
    <row r="28" spans="2:6" s="452" customFormat="1" ht="14.25" hidden="1">
      <c r="B28" s="461" t="s">
        <v>741</v>
      </c>
      <c r="C28" s="462"/>
      <c r="D28" s="463"/>
    </row>
    <row r="29" spans="2:6" s="452" customFormat="1">
      <c r="B29" s="466"/>
      <c r="C29" s="467"/>
      <c r="D29" s="468"/>
      <c r="F29" s="457"/>
    </row>
    <row r="30" spans="2:6" s="452" customFormat="1" ht="16.5">
      <c r="B30" s="466"/>
      <c r="C30" s="606" t="s">
        <v>742</v>
      </c>
      <c r="D30" s="607"/>
      <c r="F30" s="457"/>
    </row>
    <row r="31" spans="2:6" s="452" customFormat="1">
      <c r="B31" s="454" t="s">
        <v>743</v>
      </c>
      <c r="C31" s="455">
        <v>99753670</v>
      </c>
      <c r="D31" s="456">
        <f>SUM(D32)</f>
        <v>0</v>
      </c>
    </row>
    <row r="32" spans="2:6" s="452" customFormat="1" ht="14.25">
      <c r="B32" s="458" t="s">
        <v>642</v>
      </c>
      <c r="C32" s="459">
        <v>99753670</v>
      </c>
      <c r="D32" s="460">
        <f>SUM(D33)</f>
        <v>0</v>
      </c>
    </row>
    <row r="33" spans="2:4" s="452" customFormat="1" ht="14.25">
      <c r="B33" s="461" t="s">
        <v>744</v>
      </c>
      <c r="C33" s="469">
        <v>99753670</v>
      </c>
      <c r="D33" s="470"/>
    </row>
    <row r="34" spans="2:4" s="452" customFormat="1" ht="14.25">
      <c r="B34" s="461" t="s">
        <v>745</v>
      </c>
      <c r="C34" s="471"/>
      <c r="D34" s="472"/>
    </row>
    <row r="35" spans="2:4" s="452" customFormat="1" ht="14.25" hidden="1">
      <c r="B35" s="461" t="s">
        <v>746</v>
      </c>
      <c r="C35" s="471"/>
      <c r="D35" s="472"/>
    </row>
    <row r="36" spans="2:4" s="452" customFormat="1" ht="14.25" hidden="1">
      <c r="B36" s="461" t="s">
        <v>747</v>
      </c>
      <c r="C36" s="471"/>
      <c r="D36" s="472"/>
    </row>
    <row r="37" spans="2:4" s="452" customFormat="1" ht="14.25" hidden="1">
      <c r="B37" s="461" t="s">
        <v>748</v>
      </c>
      <c r="C37" s="471"/>
      <c r="D37" s="472"/>
    </row>
    <row r="38" spans="2:4" s="452" customFormat="1" ht="14.25" hidden="1">
      <c r="B38" s="461" t="s">
        <v>749</v>
      </c>
      <c r="C38" s="471"/>
      <c r="D38" s="472"/>
    </row>
    <row r="39" spans="2:4" s="452" customFormat="1" ht="14.25" hidden="1">
      <c r="B39" s="461" t="s">
        <v>750</v>
      </c>
      <c r="C39" s="471"/>
      <c r="D39" s="472"/>
    </row>
    <row r="40" spans="2:4" s="452" customFormat="1" ht="14.25" hidden="1">
      <c r="B40" s="461" t="s">
        <v>751</v>
      </c>
      <c r="C40" s="471"/>
      <c r="D40" s="472"/>
    </row>
    <row r="41" spans="2:4" s="452" customFormat="1">
      <c r="B41" s="454"/>
      <c r="C41" s="473"/>
      <c r="D41" s="474"/>
    </row>
    <row r="42" spans="2:4" s="452" customFormat="1" ht="14.25">
      <c r="B42" s="458" t="s">
        <v>752</v>
      </c>
      <c r="C42" s="475"/>
      <c r="D42" s="476"/>
    </row>
    <row r="43" spans="2:4" s="452" customFormat="1">
      <c r="B43" s="461" t="s">
        <v>753</v>
      </c>
      <c r="C43" s="473"/>
      <c r="D43" s="474"/>
    </row>
    <row r="44" spans="2:4" s="452" customFormat="1">
      <c r="B44" s="461" t="s">
        <v>754</v>
      </c>
      <c r="C44" s="473"/>
      <c r="D44" s="474"/>
    </row>
    <row r="45" spans="2:4" s="452" customFormat="1">
      <c r="B45" s="461" t="s">
        <v>755</v>
      </c>
      <c r="C45" s="473"/>
      <c r="D45" s="474"/>
    </row>
    <row r="46" spans="2:4" s="452" customFormat="1">
      <c r="B46" s="461" t="s">
        <v>756</v>
      </c>
      <c r="C46" s="473"/>
      <c r="D46" s="474"/>
    </row>
    <row r="47" spans="2:4" s="452" customFormat="1">
      <c r="B47" s="461" t="s">
        <v>757</v>
      </c>
      <c r="C47" s="473"/>
      <c r="D47" s="474"/>
    </row>
    <row r="48" spans="2:4" s="452" customFormat="1">
      <c r="B48" s="461" t="s">
        <v>758</v>
      </c>
      <c r="C48" s="473"/>
      <c r="D48" s="474"/>
    </row>
    <row r="49" spans="2:8" s="452" customFormat="1" ht="16.5">
      <c r="B49" s="461"/>
      <c r="C49" s="606"/>
      <c r="D49" s="607"/>
    </row>
    <row r="50" spans="2:8" s="452" customFormat="1" ht="16.5">
      <c r="B50" s="454" t="s">
        <v>759</v>
      </c>
      <c r="C50" s="477">
        <v>809671917</v>
      </c>
      <c r="D50" s="456">
        <v>798868666</v>
      </c>
      <c r="E50" s="457"/>
    </row>
    <row r="51" spans="2:8" s="452" customFormat="1" ht="14.25">
      <c r="B51" s="458" t="s">
        <v>760</v>
      </c>
      <c r="C51" s="475"/>
      <c r="D51" s="478">
        <v>798868666</v>
      </c>
    </row>
    <row r="52" spans="2:8" s="452" customFormat="1" ht="14.25">
      <c r="B52" s="461" t="s">
        <v>650</v>
      </c>
      <c r="C52" s="479"/>
      <c r="D52" s="480">
        <v>798868666</v>
      </c>
    </row>
    <row r="53" spans="2:8" s="452" customFormat="1" ht="14.25">
      <c r="B53" s="461" t="s">
        <v>719</v>
      </c>
      <c r="C53" s="479"/>
      <c r="D53" s="480"/>
    </row>
    <row r="54" spans="2:8" s="452" customFormat="1" ht="14.25">
      <c r="B54" s="461" t="s">
        <v>720</v>
      </c>
      <c r="C54" s="479"/>
      <c r="D54" s="480"/>
    </row>
    <row r="55" spans="2:8" s="452" customFormat="1" ht="14.25">
      <c r="B55" s="458"/>
      <c r="C55" s="464"/>
      <c r="D55" s="465"/>
    </row>
    <row r="56" spans="2:8" s="452" customFormat="1" ht="14.25">
      <c r="B56" s="458" t="s">
        <v>761</v>
      </c>
      <c r="C56" s="464">
        <v>809671917</v>
      </c>
      <c r="D56" s="465">
        <f>SUM(D57:D61)</f>
        <v>0</v>
      </c>
    </row>
    <row r="57" spans="2:8" s="452" customFormat="1" ht="14.25">
      <c r="B57" s="461" t="s">
        <v>762</v>
      </c>
      <c r="C57" s="479">
        <v>279888143</v>
      </c>
      <c r="D57" s="480"/>
    </row>
    <row r="58" spans="2:8" s="452" customFormat="1" ht="14.25">
      <c r="B58" s="461" t="s">
        <v>654</v>
      </c>
      <c r="C58" s="479">
        <f>482793042-(-9847564)</f>
        <v>492640606</v>
      </c>
      <c r="D58" s="480"/>
    </row>
    <row r="59" spans="2:8" s="452" customFormat="1" ht="14.25">
      <c r="B59" s="461" t="s">
        <v>763</v>
      </c>
      <c r="C59" s="479"/>
      <c r="D59" s="480"/>
    </row>
    <row r="60" spans="2:8" s="452" customFormat="1" ht="14.25">
      <c r="B60" s="461" t="s">
        <v>764</v>
      </c>
      <c r="C60" s="479"/>
      <c r="D60" s="480"/>
    </row>
    <row r="61" spans="2:8" s="452" customFormat="1" ht="14.25">
      <c r="B61" s="461" t="s">
        <v>656</v>
      </c>
      <c r="C61" s="481">
        <f>13872127-(-23271041)</f>
        <v>37143168</v>
      </c>
      <c r="D61" s="481"/>
    </row>
    <row r="62" spans="2:8" s="452" customFormat="1" thickBot="1">
      <c r="B62" s="482"/>
      <c r="C62" s="483"/>
      <c r="D62" s="484"/>
      <c r="F62" s="457"/>
    </row>
    <row r="64" spans="2:8" customFormat="1">
      <c r="D64" s="364"/>
      <c r="E64" s="364"/>
      <c r="G64" s="364"/>
      <c r="H64" s="364"/>
    </row>
    <row r="65" spans="4:9" customFormat="1">
      <c r="D65" s="364"/>
      <c r="E65" s="364"/>
      <c r="G65" s="364"/>
      <c r="H65" s="364"/>
    </row>
    <row r="66" spans="4:9" customFormat="1">
      <c r="D66" s="364"/>
      <c r="E66" s="364"/>
      <c r="G66" s="364"/>
      <c r="H66" s="364"/>
    </row>
    <row r="67" spans="4:9" customFormat="1">
      <c r="D67" s="364"/>
      <c r="E67" s="364"/>
      <c r="G67" s="364"/>
      <c r="H67" s="364"/>
      <c r="I67" s="394"/>
    </row>
    <row r="68" spans="4:9" customFormat="1">
      <c r="D68" s="364"/>
      <c r="E68" s="364"/>
      <c r="G68" s="364"/>
      <c r="H68" s="364"/>
    </row>
  </sheetData>
  <mergeCells count="8">
    <mergeCell ref="C30:D30"/>
    <mergeCell ref="C49:D49"/>
    <mergeCell ref="B1:D1"/>
    <mergeCell ref="B2:D2"/>
    <mergeCell ref="B3:D3"/>
    <mergeCell ref="B4:D4"/>
    <mergeCell ref="B5:D5"/>
    <mergeCell ref="C7:D7"/>
  </mergeCells>
  <pageMargins left="0.9055118110236221" right="0.70866141732283472" top="0.74803149606299213" bottom="0.74803149606299213" header="0.31496062992125984" footer="0.31496062992125984"/>
  <pageSetup scale="80" orientation="portrait" r:id="rId1"/>
  <drawing r:id="rId2"/>
</worksheet>
</file>

<file path=xl/worksheets/sheet6.xml><?xml version="1.0" encoding="utf-8"?>
<worksheet xmlns="http://schemas.openxmlformats.org/spreadsheetml/2006/main" xmlns:r="http://schemas.openxmlformats.org/officeDocument/2006/relationships">
  <sheetPr>
    <tabColor theme="9" tint="0.39997558519241921"/>
  </sheetPr>
  <dimension ref="A1:H37"/>
  <sheetViews>
    <sheetView workbookViewId="0">
      <selection activeCell="B22" sqref="B22"/>
    </sheetView>
  </sheetViews>
  <sheetFormatPr baseColWidth="10" defaultRowHeight="15"/>
  <cols>
    <col min="1" max="1" width="18.85546875" customWidth="1"/>
    <col min="8" max="8" width="14.28515625" customWidth="1"/>
  </cols>
  <sheetData>
    <row r="1" spans="1:8">
      <c r="A1" s="595" t="s">
        <v>29</v>
      </c>
      <c r="B1" s="595"/>
      <c r="C1" s="595"/>
      <c r="D1" s="595"/>
      <c r="E1" s="595"/>
      <c r="F1" s="595"/>
      <c r="G1" s="595"/>
      <c r="H1" s="595"/>
    </row>
    <row r="2" spans="1:8">
      <c r="A2" s="596" t="s">
        <v>32</v>
      </c>
      <c r="B2" s="596"/>
      <c r="C2" s="596"/>
      <c r="D2" s="596"/>
      <c r="E2" s="596"/>
      <c r="F2" s="596"/>
      <c r="G2" s="596"/>
      <c r="H2" s="596"/>
    </row>
    <row r="3" spans="1:8">
      <c r="A3" s="596" t="s">
        <v>635</v>
      </c>
      <c r="B3" s="596"/>
      <c r="C3" s="596"/>
      <c r="D3" s="596"/>
      <c r="E3" s="596"/>
      <c r="F3" s="596"/>
      <c r="G3" s="596"/>
      <c r="H3" s="596"/>
    </row>
    <row r="4" spans="1:8">
      <c r="A4" s="596" t="s">
        <v>679</v>
      </c>
      <c r="B4" s="596"/>
      <c r="C4" s="596"/>
      <c r="D4" s="596"/>
      <c r="E4" s="596"/>
      <c r="F4" s="596"/>
      <c r="G4" s="596"/>
      <c r="H4" s="596"/>
    </row>
    <row r="5" spans="1:8" ht="18" customHeight="1">
      <c r="A5" s="597" t="s">
        <v>14</v>
      </c>
      <c r="B5" s="597"/>
      <c r="C5" s="597"/>
      <c r="D5" s="597"/>
      <c r="E5" s="597"/>
      <c r="F5" s="597"/>
      <c r="G5" s="597"/>
      <c r="H5" s="597"/>
    </row>
    <row r="6" spans="1:8" ht="18" customHeight="1">
      <c r="A6" s="486"/>
      <c r="B6" s="486"/>
      <c r="C6" s="486"/>
      <c r="D6" s="486"/>
      <c r="E6" s="486"/>
      <c r="F6" s="486"/>
      <c r="G6" s="486"/>
      <c r="H6" s="486"/>
    </row>
    <row r="7" spans="1:8" ht="18" customHeight="1" thickBot="1">
      <c r="A7" s="486"/>
      <c r="B7" s="486"/>
      <c r="C7" s="486"/>
      <c r="D7" s="486"/>
      <c r="E7" s="486"/>
      <c r="F7" s="486"/>
      <c r="G7" s="486"/>
      <c r="H7" s="486"/>
    </row>
    <row r="8" spans="1:8">
      <c r="A8" s="487"/>
      <c r="B8" s="488"/>
      <c r="C8" s="488"/>
      <c r="D8" s="488"/>
      <c r="E8" s="488"/>
      <c r="F8" s="488"/>
      <c r="G8" s="488"/>
      <c r="H8" s="489"/>
    </row>
    <row r="9" spans="1:8">
      <c r="A9" s="490" t="s">
        <v>765</v>
      </c>
      <c r="B9" s="491" t="s">
        <v>766</v>
      </c>
      <c r="C9" s="491"/>
      <c r="D9" s="491"/>
      <c r="E9" s="491"/>
      <c r="F9" s="491"/>
      <c r="G9" s="491"/>
      <c r="H9" s="492"/>
    </row>
    <row r="10" spans="1:8">
      <c r="A10" s="490"/>
      <c r="B10" s="491"/>
      <c r="C10" s="491"/>
      <c r="D10" s="491"/>
      <c r="E10" s="491"/>
      <c r="F10" s="491"/>
      <c r="G10" s="491"/>
      <c r="H10" s="492"/>
    </row>
    <row r="11" spans="1:8">
      <c r="A11" s="490"/>
      <c r="B11" s="491"/>
      <c r="C11" s="491"/>
      <c r="D11" s="491"/>
      <c r="E11" s="491"/>
      <c r="F11" s="491"/>
      <c r="G11" s="491"/>
      <c r="H11" s="492"/>
    </row>
    <row r="12" spans="1:8">
      <c r="A12" s="490"/>
      <c r="B12" s="491"/>
      <c r="C12" s="491"/>
      <c r="D12" s="491"/>
      <c r="E12" s="491"/>
      <c r="F12" s="491"/>
      <c r="G12" s="491"/>
      <c r="H12" s="492"/>
    </row>
    <row r="13" spans="1:8">
      <c r="A13" s="490"/>
      <c r="B13" s="491"/>
      <c r="C13" s="491"/>
      <c r="D13" s="491"/>
      <c r="E13" s="491"/>
      <c r="F13" s="491"/>
      <c r="G13" s="491"/>
      <c r="H13" s="492"/>
    </row>
    <row r="14" spans="1:8">
      <c r="A14" s="490"/>
      <c r="B14" s="491"/>
      <c r="C14" s="491"/>
      <c r="D14" s="491"/>
      <c r="E14" s="491"/>
      <c r="F14" s="491"/>
      <c r="G14" s="491"/>
      <c r="H14" s="492"/>
    </row>
    <row r="15" spans="1:8">
      <c r="A15" s="490"/>
      <c r="B15" s="491"/>
      <c r="C15" s="491"/>
      <c r="D15" s="491"/>
      <c r="E15" s="491"/>
      <c r="F15" s="491"/>
      <c r="G15" s="491"/>
      <c r="H15" s="492"/>
    </row>
    <row r="16" spans="1:8" ht="15.75" customHeight="1">
      <c r="A16" s="493"/>
      <c r="B16" s="494"/>
      <c r="C16" s="494"/>
      <c r="D16" s="494"/>
      <c r="E16" s="494"/>
      <c r="F16" s="494"/>
      <c r="G16" s="494"/>
      <c r="H16" s="492"/>
    </row>
    <row r="17" spans="1:8" ht="15" customHeight="1" thickBot="1">
      <c r="A17" s="495"/>
      <c r="B17" s="496"/>
      <c r="C17" s="496"/>
      <c r="D17" s="496"/>
      <c r="E17" s="496"/>
      <c r="F17" s="496"/>
      <c r="G17" s="496"/>
      <c r="H17" s="497"/>
    </row>
    <row r="18" spans="1:8" ht="15" customHeight="1">
      <c r="A18" s="493"/>
      <c r="B18" s="494"/>
      <c r="C18" s="494"/>
      <c r="D18" s="494"/>
      <c r="E18" s="494"/>
      <c r="F18" s="494"/>
      <c r="G18" s="494"/>
      <c r="H18" s="492"/>
    </row>
    <row r="19" spans="1:8" ht="15" customHeight="1">
      <c r="A19" s="490" t="s">
        <v>767</v>
      </c>
      <c r="B19" s="491" t="s">
        <v>766</v>
      </c>
      <c r="C19" s="491"/>
      <c r="D19" s="491"/>
      <c r="E19" s="491"/>
      <c r="F19" s="494"/>
      <c r="G19" s="494"/>
      <c r="H19" s="492"/>
    </row>
    <row r="20" spans="1:8" ht="15" customHeight="1">
      <c r="A20" s="493"/>
      <c r="B20" s="494"/>
      <c r="C20" s="494"/>
      <c r="D20" s="494"/>
      <c r="E20" s="494"/>
      <c r="F20" s="494"/>
      <c r="G20" s="494"/>
      <c r="H20" s="492"/>
    </row>
    <row r="21" spans="1:8" ht="15" customHeight="1">
      <c r="A21" s="493"/>
      <c r="B21" s="494"/>
      <c r="C21" s="494"/>
      <c r="D21" s="494"/>
      <c r="E21" s="494"/>
      <c r="F21" s="494"/>
      <c r="G21" s="494"/>
      <c r="H21" s="492"/>
    </row>
    <row r="22" spans="1:8" ht="15" customHeight="1">
      <c r="A22" s="493"/>
      <c r="B22" s="494"/>
      <c r="C22" s="494"/>
      <c r="D22" s="494"/>
      <c r="E22" s="494"/>
      <c r="F22" s="494"/>
      <c r="G22" s="494"/>
      <c r="H22" s="492"/>
    </row>
    <row r="23" spans="1:8" ht="15" customHeight="1">
      <c r="A23" s="493"/>
      <c r="B23" s="494"/>
      <c r="C23" s="494"/>
      <c r="D23" s="494"/>
      <c r="E23" s="494"/>
      <c r="F23" s="494"/>
      <c r="G23" s="494"/>
      <c r="H23" s="492"/>
    </row>
    <row r="24" spans="1:8" ht="15" customHeight="1">
      <c r="A24" s="493"/>
      <c r="B24" s="494"/>
      <c r="C24" s="494"/>
      <c r="D24" s="494"/>
      <c r="E24" s="494"/>
      <c r="F24" s="494"/>
      <c r="G24" s="494"/>
      <c r="H24" s="492"/>
    </row>
    <row r="25" spans="1:8" ht="15" customHeight="1">
      <c r="A25" s="493"/>
      <c r="B25" s="494"/>
      <c r="C25" s="494"/>
      <c r="D25" s="494"/>
      <c r="E25" s="494"/>
      <c r="F25" s="494"/>
      <c r="G25" s="494"/>
      <c r="H25" s="492"/>
    </row>
    <row r="26" spans="1:8" ht="15" customHeight="1">
      <c r="A26" s="493"/>
      <c r="B26" s="494"/>
      <c r="C26" s="494"/>
      <c r="D26" s="494"/>
      <c r="E26" s="494"/>
      <c r="F26" s="494"/>
      <c r="G26" s="494"/>
      <c r="H26" s="492"/>
    </row>
    <row r="27" spans="1:8" ht="15.75" thickBot="1">
      <c r="A27" s="495"/>
      <c r="B27" s="498"/>
      <c r="C27" s="498"/>
      <c r="D27" s="498"/>
      <c r="E27" s="498"/>
      <c r="F27" s="498"/>
      <c r="G27" s="498"/>
      <c r="H27" s="497"/>
    </row>
    <row r="28" spans="1:8">
      <c r="A28" s="493"/>
      <c r="B28" s="491"/>
      <c r="C28" s="491"/>
      <c r="D28" s="491"/>
      <c r="E28" s="491"/>
      <c r="F28" s="491"/>
      <c r="G28" s="491"/>
      <c r="H28" s="492"/>
    </row>
    <row r="29" spans="1:8">
      <c r="A29" s="490" t="s">
        <v>768</v>
      </c>
      <c r="B29" s="491" t="s">
        <v>766</v>
      </c>
      <c r="C29" s="491"/>
      <c r="D29" s="491"/>
      <c r="E29" s="491"/>
      <c r="F29" s="491"/>
      <c r="G29" s="491"/>
      <c r="H29" s="492"/>
    </row>
    <row r="30" spans="1:8">
      <c r="A30" s="493"/>
      <c r="B30" s="491"/>
      <c r="C30" s="491"/>
      <c r="D30" s="491"/>
      <c r="E30" s="491"/>
      <c r="F30" s="491"/>
      <c r="G30" s="491"/>
      <c r="H30" s="492"/>
    </row>
    <row r="31" spans="1:8">
      <c r="A31" s="493"/>
      <c r="B31" s="491"/>
      <c r="C31" s="491"/>
      <c r="D31" s="491"/>
      <c r="E31" s="491"/>
      <c r="F31" s="491"/>
      <c r="G31" s="491"/>
      <c r="H31" s="492"/>
    </row>
    <row r="32" spans="1:8">
      <c r="A32" s="493"/>
      <c r="B32" s="491"/>
      <c r="C32" s="491"/>
      <c r="D32" s="491"/>
      <c r="E32" s="491"/>
      <c r="F32" s="491"/>
      <c r="G32" s="491"/>
      <c r="H32" s="492"/>
    </row>
    <row r="33" spans="1:8">
      <c r="A33" s="493"/>
      <c r="B33" s="491"/>
      <c r="C33" s="491"/>
      <c r="D33" s="491"/>
      <c r="E33" s="491"/>
      <c r="F33" s="491"/>
      <c r="G33" s="491"/>
      <c r="H33" s="492"/>
    </row>
    <row r="34" spans="1:8">
      <c r="A34" s="493"/>
      <c r="B34" s="491"/>
      <c r="C34" s="491"/>
      <c r="D34" s="491"/>
      <c r="E34" s="491"/>
      <c r="F34" s="491"/>
      <c r="G34" s="491"/>
      <c r="H34" s="492"/>
    </row>
    <row r="35" spans="1:8">
      <c r="A35" s="493"/>
      <c r="B35" s="491"/>
      <c r="C35" s="491"/>
      <c r="D35" s="491"/>
      <c r="E35" s="491"/>
      <c r="F35" s="491"/>
      <c r="G35" s="491"/>
      <c r="H35" s="492"/>
    </row>
    <row r="36" spans="1:8">
      <c r="A36" s="493"/>
      <c r="B36" s="491"/>
      <c r="C36" s="491"/>
      <c r="D36" s="491"/>
      <c r="E36" s="491"/>
      <c r="F36" s="491"/>
      <c r="G36" s="491"/>
      <c r="H36" s="492"/>
    </row>
    <row r="37" spans="1:8" ht="15.75" thickBot="1">
      <c r="A37" s="495"/>
      <c r="B37" s="498"/>
      <c r="C37" s="498"/>
      <c r="D37" s="498"/>
      <c r="E37" s="498"/>
      <c r="F37" s="498"/>
      <c r="G37" s="498"/>
      <c r="H37" s="497"/>
    </row>
  </sheetData>
  <mergeCells count="5">
    <mergeCell ref="A1:H1"/>
    <mergeCell ref="A2:H2"/>
    <mergeCell ref="A3:H3"/>
    <mergeCell ref="A4:H4"/>
    <mergeCell ref="A5:H5"/>
  </mergeCells>
  <pageMargins left="0.70866141732283472" right="0.70866141732283472" top="0.74803149606299213" bottom="0.74803149606299213" header="0.31496062992125984" footer="0.31496062992125984"/>
  <pageSetup scale="85" orientation="portrait" r:id="rId1"/>
  <drawing r:id="rId2"/>
</worksheet>
</file>

<file path=xl/worksheets/sheet7.xml><?xml version="1.0" encoding="utf-8"?>
<worksheet xmlns="http://schemas.openxmlformats.org/spreadsheetml/2006/main" xmlns:r="http://schemas.openxmlformats.org/officeDocument/2006/relationships">
  <sheetPr>
    <tabColor theme="9" tint="0.39997558519241921"/>
  </sheetPr>
  <dimension ref="A2:A119"/>
  <sheetViews>
    <sheetView topLeftCell="A76" workbookViewId="0">
      <selection activeCell="B22" sqref="B22"/>
    </sheetView>
  </sheetViews>
  <sheetFormatPr baseColWidth="10" defaultRowHeight="15"/>
  <cols>
    <col min="1" max="1" width="157.85546875" style="500" customWidth="1"/>
    <col min="2" max="2" width="11.42578125" customWidth="1"/>
  </cols>
  <sheetData>
    <row r="2" spans="1:1">
      <c r="A2" s="499" t="s">
        <v>635</v>
      </c>
    </row>
    <row r="3" spans="1:1">
      <c r="A3" s="500" t="s">
        <v>33</v>
      </c>
    </row>
    <row r="4" spans="1:1">
      <c r="A4" s="500" t="s">
        <v>769</v>
      </c>
    </row>
    <row r="5" spans="1:1">
      <c r="A5" s="500" t="s">
        <v>770</v>
      </c>
    </row>
    <row r="6" spans="1:1">
      <c r="A6" s="500" t="s">
        <v>771</v>
      </c>
    </row>
    <row r="7" spans="1:1" ht="25.5">
      <c r="A7" s="500" t="s">
        <v>772</v>
      </c>
    </row>
    <row r="8" spans="1:1" ht="25.5">
      <c r="A8" s="500" t="s">
        <v>773</v>
      </c>
    </row>
    <row r="9" spans="1:1">
      <c r="A9" s="500" t="s">
        <v>774</v>
      </c>
    </row>
    <row r="10" spans="1:1" ht="38.25">
      <c r="A10" s="501" t="s">
        <v>775</v>
      </c>
    </row>
    <row r="11" spans="1:1">
      <c r="A11" s="500" t="s">
        <v>776</v>
      </c>
    </row>
    <row r="12" spans="1:1">
      <c r="A12" s="500" t="s">
        <v>777</v>
      </c>
    </row>
    <row r="13" spans="1:1">
      <c r="A13" s="500" t="s">
        <v>778</v>
      </c>
    </row>
    <row r="14" spans="1:1">
      <c r="A14" s="500" t="s">
        <v>779</v>
      </c>
    </row>
    <row r="15" spans="1:1">
      <c r="A15" s="500" t="s">
        <v>780</v>
      </c>
    </row>
    <row r="16" spans="1:1" ht="25.5">
      <c r="A16" s="501" t="s">
        <v>781</v>
      </c>
    </row>
    <row r="17" spans="1:1">
      <c r="A17" s="500" t="s">
        <v>782</v>
      </c>
    </row>
    <row r="18" spans="1:1">
      <c r="A18" s="500" t="s">
        <v>783</v>
      </c>
    </row>
    <row r="19" spans="1:1">
      <c r="A19" s="500" t="s">
        <v>784</v>
      </c>
    </row>
    <row r="20" spans="1:1" ht="25.5">
      <c r="A20" s="501" t="s">
        <v>785</v>
      </c>
    </row>
    <row r="21" spans="1:1">
      <c r="A21" s="500">
        <v>2</v>
      </c>
    </row>
    <row r="22" spans="1:1" ht="25.5">
      <c r="A22" s="501" t="s">
        <v>786</v>
      </c>
    </row>
    <row r="23" spans="1:1" ht="25.5">
      <c r="A23" s="500" t="s">
        <v>787</v>
      </c>
    </row>
    <row r="24" spans="1:1">
      <c r="A24" s="500" t="s">
        <v>788</v>
      </c>
    </row>
    <row r="25" spans="1:1">
      <c r="A25" s="500" t="s">
        <v>789</v>
      </c>
    </row>
    <row r="26" spans="1:1">
      <c r="A26" s="500" t="s">
        <v>790</v>
      </c>
    </row>
    <row r="27" spans="1:1" ht="38.25">
      <c r="A27" s="501" t="s">
        <v>791</v>
      </c>
    </row>
    <row r="28" spans="1:1">
      <c r="A28" s="500" t="s">
        <v>792</v>
      </c>
    </row>
    <row r="29" spans="1:1" ht="25.5">
      <c r="A29" s="501" t="s">
        <v>793</v>
      </c>
    </row>
    <row r="30" spans="1:1">
      <c r="A30" s="500" t="s">
        <v>794</v>
      </c>
    </row>
    <row r="31" spans="1:1" ht="25.5">
      <c r="A31" s="501" t="s">
        <v>795</v>
      </c>
    </row>
    <row r="32" spans="1:1">
      <c r="A32" s="500" t="s">
        <v>796</v>
      </c>
    </row>
    <row r="33" spans="1:1" ht="25.5">
      <c r="A33" s="501" t="s">
        <v>797</v>
      </c>
    </row>
    <row r="34" spans="1:1">
      <c r="A34" s="500">
        <v>3</v>
      </c>
    </row>
    <row r="35" spans="1:1">
      <c r="A35" s="500" t="s">
        <v>798</v>
      </c>
    </row>
    <row r="36" spans="1:1" ht="51">
      <c r="A36" s="501" t="s">
        <v>799</v>
      </c>
    </row>
    <row r="37" spans="1:1">
      <c r="A37" s="500" t="s">
        <v>800</v>
      </c>
    </row>
    <row r="38" spans="1:1">
      <c r="A38" s="500" t="s">
        <v>801</v>
      </c>
    </row>
    <row r="39" spans="1:1">
      <c r="A39" s="500" t="s">
        <v>802</v>
      </c>
    </row>
    <row r="40" spans="1:1">
      <c r="A40" s="500" t="s">
        <v>803</v>
      </c>
    </row>
    <row r="41" spans="1:1">
      <c r="A41" s="500" t="s">
        <v>804</v>
      </c>
    </row>
    <row r="42" spans="1:1">
      <c r="A42" s="500" t="s">
        <v>805</v>
      </c>
    </row>
    <row r="43" spans="1:1">
      <c r="A43" s="500" t="s">
        <v>806</v>
      </c>
    </row>
    <row r="44" spans="1:1">
      <c r="A44" s="500" t="s">
        <v>807</v>
      </c>
    </row>
    <row r="45" spans="1:1">
      <c r="A45" s="500" t="s">
        <v>808</v>
      </c>
    </row>
    <row r="46" spans="1:1" ht="25.5">
      <c r="A46" s="500" t="s">
        <v>809</v>
      </c>
    </row>
    <row r="47" spans="1:1">
      <c r="A47" s="500" t="s">
        <v>810</v>
      </c>
    </row>
    <row r="48" spans="1:1">
      <c r="A48" s="500" t="s">
        <v>801</v>
      </c>
    </row>
    <row r="49" spans="1:1">
      <c r="A49" s="500" t="s">
        <v>802</v>
      </c>
    </row>
    <row r="50" spans="1:1">
      <c r="A50" s="500" t="s">
        <v>811</v>
      </c>
    </row>
    <row r="51" spans="1:1">
      <c r="A51" s="500" t="s">
        <v>812</v>
      </c>
    </row>
    <row r="52" spans="1:1">
      <c r="A52" s="500" t="s">
        <v>813</v>
      </c>
    </row>
    <row r="53" spans="1:1">
      <c r="A53" s="500" t="s">
        <v>814</v>
      </c>
    </row>
    <row r="54" spans="1:1">
      <c r="A54" s="500" t="s">
        <v>815</v>
      </c>
    </row>
    <row r="55" spans="1:1">
      <c r="A55" s="500" t="s">
        <v>816</v>
      </c>
    </row>
    <row r="56" spans="1:1">
      <c r="A56" s="500" t="s">
        <v>817</v>
      </c>
    </row>
    <row r="57" spans="1:1">
      <c r="A57" s="500" t="s">
        <v>818</v>
      </c>
    </row>
    <row r="58" spans="1:1">
      <c r="A58" s="500">
        <v>4</v>
      </c>
    </row>
    <row r="59" spans="1:1">
      <c r="A59" s="500" t="s">
        <v>819</v>
      </c>
    </row>
    <row r="60" spans="1:1" ht="25.5">
      <c r="A60" s="500" t="s">
        <v>820</v>
      </c>
    </row>
    <row r="61" spans="1:1">
      <c r="A61" s="500" t="s">
        <v>821</v>
      </c>
    </row>
    <row r="62" spans="1:1">
      <c r="A62" s="500" t="s">
        <v>822</v>
      </c>
    </row>
    <row r="63" spans="1:1">
      <c r="A63" s="500" t="s">
        <v>801</v>
      </c>
    </row>
    <row r="64" spans="1:1">
      <c r="A64" s="500" t="s">
        <v>802</v>
      </c>
    </row>
    <row r="65" spans="1:1">
      <c r="A65" s="500" t="s">
        <v>823</v>
      </c>
    </row>
    <row r="66" spans="1:1">
      <c r="A66" s="500" t="s">
        <v>824</v>
      </c>
    </row>
    <row r="67" spans="1:1">
      <c r="A67" s="500" t="s">
        <v>825</v>
      </c>
    </row>
    <row r="68" spans="1:1">
      <c r="A68" s="500" t="s">
        <v>826</v>
      </c>
    </row>
    <row r="69" spans="1:1">
      <c r="A69" s="500" t="s">
        <v>827</v>
      </c>
    </row>
    <row r="70" spans="1:1">
      <c r="A70" s="500" t="s">
        <v>828</v>
      </c>
    </row>
    <row r="71" spans="1:1">
      <c r="A71" s="500" t="s">
        <v>829</v>
      </c>
    </row>
    <row r="72" spans="1:1" ht="25.5">
      <c r="A72" s="500" t="s">
        <v>830</v>
      </c>
    </row>
    <row r="73" spans="1:1">
      <c r="A73" s="500" t="s">
        <v>831</v>
      </c>
    </row>
    <row r="74" spans="1:1">
      <c r="A74" s="500" t="s">
        <v>832</v>
      </c>
    </row>
    <row r="75" spans="1:1">
      <c r="A75" s="500" t="s">
        <v>833</v>
      </c>
    </row>
    <row r="76" spans="1:1">
      <c r="A76" s="500" t="s">
        <v>834</v>
      </c>
    </row>
    <row r="77" spans="1:1">
      <c r="A77" s="500" t="s">
        <v>835</v>
      </c>
    </row>
    <row r="78" spans="1:1">
      <c r="A78" s="500" t="s">
        <v>836</v>
      </c>
    </row>
    <row r="79" spans="1:1">
      <c r="A79" s="500" t="s">
        <v>837</v>
      </c>
    </row>
    <row r="80" spans="1:1">
      <c r="A80" s="500" t="s">
        <v>838</v>
      </c>
    </row>
    <row r="81" spans="1:1">
      <c r="A81" s="500" t="s">
        <v>801</v>
      </c>
    </row>
    <row r="82" spans="1:1">
      <c r="A82" s="500" t="s">
        <v>802</v>
      </c>
    </row>
    <row r="83" spans="1:1">
      <c r="A83" s="500" t="s">
        <v>839</v>
      </c>
    </row>
    <row r="84" spans="1:1">
      <c r="A84" s="500" t="s">
        <v>840</v>
      </c>
    </row>
    <row r="85" spans="1:1">
      <c r="A85" s="500" t="s">
        <v>841</v>
      </c>
    </row>
    <row r="86" spans="1:1">
      <c r="A86" s="500" t="s">
        <v>842</v>
      </c>
    </row>
    <row r="87" spans="1:1">
      <c r="A87" s="500" t="s">
        <v>843</v>
      </c>
    </row>
    <row r="88" spans="1:1">
      <c r="A88" s="500" t="s">
        <v>807</v>
      </c>
    </row>
    <row r="89" spans="1:1">
      <c r="A89" s="500">
        <v>5</v>
      </c>
    </row>
    <row r="90" spans="1:1">
      <c r="A90" s="500" t="s">
        <v>844</v>
      </c>
    </row>
    <row r="91" spans="1:1">
      <c r="A91" s="500" t="s">
        <v>845</v>
      </c>
    </row>
    <row r="92" spans="1:1">
      <c r="A92" s="500" t="s">
        <v>846</v>
      </c>
    </row>
    <row r="93" spans="1:1">
      <c r="A93" s="500" t="s">
        <v>847</v>
      </c>
    </row>
    <row r="94" spans="1:1">
      <c r="A94" s="500" t="s">
        <v>848</v>
      </c>
    </row>
    <row r="95" spans="1:1">
      <c r="A95" s="500" t="s">
        <v>849</v>
      </c>
    </row>
    <row r="96" spans="1:1">
      <c r="A96" s="500" t="s">
        <v>850</v>
      </c>
    </row>
    <row r="97" spans="1:1">
      <c r="A97" s="500" t="s">
        <v>851</v>
      </c>
    </row>
    <row r="98" spans="1:1">
      <c r="A98" s="500" t="s">
        <v>852</v>
      </c>
    </row>
    <row r="99" spans="1:1">
      <c r="A99" s="500" t="s">
        <v>853</v>
      </c>
    </row>
    <row r="100" spans="1:1" ht="76.5">
      <c r="A100" s="501" t="s">
        <v>854</v>
      </c>
    </row>
    <row r="101" spans="1:1" ht="25.5">
      <c r="A101" s="501" t="s">
        <v>855</v>
      </c>
    </row>
    <row r="102" spans="1:1">
      <c r="A102" s="500" t="s">
        <v>856</v>
      </c>
    </row>
    <row r="103" spans="1:1" ht="38.25">
      <c r="A103" s="501" t="s">
        <v>857</v>
      </c>
    </row>
    <row r="104" spans="1:1" ht="25.5">
      <c r="A104" s="500" t="s">
        <v>858</v>
      </c>
    </row>
    <row r="105" spans="1:1">
      <c r="A105" s="500">
        <v>6</v>
      </c>
    </row>
    <row r="106" spans="1:1" ht="38.25">
      <c r="A106" s="501" t="s">
        <v>859</v>
      </c>
    </row>
    <row r="107" spans="1:1">
      <c r="A107" s="500" t="s">
        <v>860</v>
      </c>
    </row>
    <row r="108" spans="1:1" ht="38.25">
      <c r="A108" s="501" t="s">
        <v>861</v>
      </c>
    </row>
    <row r="109" spans="1:1">
      <c r="A109" s="500" t="s">
        <v>862</v>
      </c>
    </row>
    <row r="110" spans="1:1">
      <c r="A110" s="500" t="s">
        <v>863</v>
      </c>
    </row>
    <row r="111" spans="1:1" ht="25.5">
      <c r="A111" s="500" t="s">
        <v>864</v>
      </c>
    </row>
    <row r="112" spans="1:1" ht="38.25">
      <c r="A112" s="501" t="s">
        <v>865</v>
      </c>
    </row>
    <row r="113" spans="1:1" ht="25.5">
      <c r="A113" s="501" t="s">
        <v>866</v>
      </c>
    </row>
    <row r="114" spans="1:1">
      <c r="A114" s="500" t="s">
        <v>867</v>
      </c>
    </row>
    <row r="115" spans="1:1" ht="25.5">
      <c r="A115" s="500" t="s">
        <v>868</v>
      </c>
    </row>
    <row r="116" spans="1:1">
      <c r="A116" s="500">
        <v>7</v>
      </c>
    </row>
    <row r="117" spans="1:1">
      <c r="A117" s="500" t="s">
        <v>869</v>
      </c>
    </row>
    <row r="118" spans="1:1" ht="38.25">
      <c r="A118" s="501" t="s">
        <v>870</v>
      </c>
    </row>
    <row r="119" spans="1:1">
      <c r="A119" s="500" t="s">
        <v>871</v>
      </c>
    </row>
  </sheetData>
  <pageMargins left="0.70866141732283472" right="0.70866141732283472" top="0.46" bottom="0.45"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sheetPr>
    <tabColor theme="9" tint="0.39997558519241921"/>
  </sheetPr>
  <dimension ref="A1:Q44"/>
  <sheetViews>
    <sheetView topLeftCell="A6" workbookViewId="0">
      <selection activeCell="B22" sqref="B22"/>
    </sheetView>
  </sheetViews>
  <sheetFormatPr baseColWidth="10" defaultRowHeight="14.25"/>
  <cols>
    <col min="1" max="1" width="1.42578125" style="511" customWidth="1"/>
    <col min="2" max="2" width="44.28515625" style="511" bestFit="1" customWidth="1"/>
    <col min="3" max="5" width="16.5703125" style="511" bestFit="1" customWidth="1"/>
    <col min="6" max="6" width="14.85546875" style="511" bestFit="1" customWidth="1"/>
    <col min="7" max="7" width="13.85546875" style="511" bestFit="1" customWidth="1"/>
    <col min="8" max="8" width="11.42578125" style="511"/>
    <col min="9" max="10" width="15.85546875" style="511" bestFit="1" customWidth="1"/>
    <col min="11" max="16384" width="11.42578125" style="511"/>
  </cols>
  <sheetData>
    <row r="1" spans="1:17" s="502" customFormat="1" ht="15">
      <c r="A1" s="609" t="s">
        <v>29</v>
      </c>
      <c r="B1" s="609"/>
      <c r="C1" s="609"/>
      <c r="D1" s="609"/>
      <c r="E1" s="609"/>
      <c r="F1" s="609"/>
      <c r="G1" s="609"/>
    </row>
    <row r="2" spans="1:17" s="503" customFormat="1" ht="15.75">
      <c r="A2" s="609" t="s">
        <v>16</v>
      </c>
      <c r="B2" s="609"/>
      <c r="C2" s="609"/>
      <c r="D2" s="609"/>
      <c r="E2" s="609"/>
      <c r="F2" s="609"/>
      <c r="G2" s="609"/>
    </row>
    <row r="3" spans="1:17" s="503" customFormat="1" ht="15.75">
      <c r="A3" s="609" t="s">
        <v>635</v>
      </c>
      <c r="B3" s="609"/>
      <c r="C3" s="609"/>
      <c r="D3" s="609"/>
      <c r="E3" s="609"/>
      <c r="F3" s="609"/>
      <c r="G3" s="609"/>
    </row>
    <row r="4" spans="1:17" s="503" customFormat="1" ht="15.75">
      <c r="A4" s="609" t="s">
        <v>679</v>
      </c>
      <c r="B4" s="609"/>
      <c r="C4" s="609"/>
      <c r="D4" s="609"/>
      <c r="E4" s="609"/>
      <c r="F4" s="609"/>
      <c r="G4" s="609"/>
    </row>
    <row r="5" spans="1:17" s="504" customFormat="1" ht="15.75" thickBot="1">
      <c r="A5" s="610" t="s">
        <v>14</v>
      </c>
      <c r="B5" s="610"/>
      <c r="C5" s="610"/>
      <c r="D5" s="610"/>
      <c r="E5" s="610"/>
      <c r="F5" s="610"/>
      <c r="G5" s="610"/>
    </row>
    <row r="6" spans="1:17" s="506" customFormat="1" ht="45.75" thickBot="1">
      <c r="A6" s="608" t="s">
        <v>12</v>
      </c>
      <c r="B6" s="608"/>
      <c r="C6" s="505" t="s">
        <v>872</v>
      </c>
      <c r="D6" s="505" t="s">
        <v>873</v>
      </c>
      <c r="E6" s="505" t="s">
        <v>874</v>
      </c>
      <c r="F6" s="505" t="s">
        <v>875</v>
      </c>
      <c r="G6" s="505" t="s">
        <v>876</v>
      </c>
    </row>
    <row r="7" spans="1:17" ht="20.100000000000001" customHeight="1">
      <c r="A7" s="507" t="s">
        <v>637</v>
      </c>
      <c r="B7" s="508"/>
      <c r="C7" s="509"/>
      <c r="D7" s="510"/>
      <c r="E7" s="509"/>
      <c r="F7" s="510"/>
      <c r="G7" s="509"/>
    </row>
    <row r="8" spans="1:17" ht="20.100000000000001" customHeight="1">
      <c r="A8" s="512"/>
      <c r="B8" s="513" t="s">
        <v>641</v>
      </c>
      <c r="C8" s="514"/>
      <c r="D8" s="510"/>
      <c r="E8" s="514"/>
      <c r="F8" s="510"/>
      <c r="G8" s="514"/>
    </row>
    <row r="9" spans="1:17" ht="20.100000000000001" customHeight="1">
      <c r="A9" s="515"/>
      <c r="B9" s="516" t="s">
        <v>728</v>
      </c>
      <c r="C9" s="517">
        <v>501456896</v>
      </c>
      <c r="D9" s="518">
        <v>6209924349.2700005</v>
      </c>
      <c r="E9" s="517">
        <v>6134789706.3699999</v>
      </c>
      <c r="F9" s="518">
        <v>576591538.90000057</v>
      </c>
      <c r="G9" s="517">
        <v>75134642.900000572</v>
      </c>
      <c r="I9" s="519"/>
      <c r="K9" s="520"/>
      <c r="L9" s="520"/>
      <c r="M9" s="520"/>
      <c r="N9" s="520"/>
      <c r="O9" s="520"/>
      <c r="P9" s="520"/>
      <c r="Q9" s="520"/>
    </row>
    <row r="10" spans="1:17" ht="20.100000000000001" customHeight="1">
      <c r="A10" s="515"/>
      <c r="B10" s="516" t="s">
        <v>729</v>
      </c>
      <c r="C10" s="521"/>
      <c r="E10" s="521"/>
      <c r="G10" s="521"/>
      <c r="I10" s="522"/>
      <c r="J10" s="522"/>
      <c r="K10" s="522"/>
      <c r="L10" s="520"/>
      <c r="M10" s="520"/>
      <c r="N10" s="520"/>
      <c r="O10" s="520"/>
      <c r="P10" s="520"/>
      <c r="Q10" s="520"/>
    </row>
    <row r="11" spans="1:17" ht="20.100000000000001" customHeight="1">
      <c r="A11" s="515"/>
      <c r="B11" s="516" t="s">
        <v>730</v>
      </c>
      <c r="C11" s="517">
        <v>29629779</v>
      </c>
      <c r="D11" s="518">
        <f>717127002.28-85000</f>
        <v>717042002.27999997</v>
      </c>
      <c r="E11" s="517">
        <v>341319074.11000001</v>
      </c>
      <c r="F11" s="523">
        <v>405352707.16999996</v>
      </c>
      <c r="G11" s="517">
        <v>375722928.16999996</v>
      </c>
      <c r="I11" s="522"/>
      <c r="J11" s="522"/>
      <c r="K11" s="522"/>
      <c r="L11" s="520"/>
      <c r="M11" s="520"/>
      <c r="N11" s="520"/>
      <c r="O11" s="520"/>
      <c r="P11" s="520"/>
      <c r="Q11" s="520"/>
    </row>
    <row r="12" spans="1:17" ht="20.100000000000001" customHeight="1">
      <c r="A12" s="515"/>
      <c r="B12" s="516" t="s">
        <v>877</v>
      </c>
      <c r="C12" s="517"/>
      <c r="D12" s="518"/>
      <c r="E12" s="517"/>
      <c r="F12" s="518"/>
      <c r="G12" s="517"/>
      <c r="I12" s="522"/>
      <c r="J12" s="522"/>
      <c r="K12" s="522"/>
      <c r="L12" s="520"/>
      <c r="M12" s="520"/>
      <c r="N12" s="520"/>
      <c r="O12" s="520"/>
      <c r="P12" s="520"/>
      <c r="Q12" s="520"/>
    </row>
    <row r="13" spans="1:17" ht="20.100000000000001" customHeight="1">
      <c r="A13" s="515"/>
      <c r="B13" s="516" t="s">
        <v>732</v>
      </c>
      <c r="C13" s="517">
        <v>116598484</v>
      </c>
      <c r="D13" s="518">
        <v>414971202.43000001</v>
      </c>
      <c r="E13" s="517">
        <v>405408805.11000001</v>
      </c>
      <c r="F13" s="518">
        <v>126160881.31999999</v>
      </c>
      <c r="G13" s="517">
        <v>9562397.3199999928</v>
      </c>
      <c r="I13" s="522"/>
      <c r="J13" s="522"/>
      <c r="K13" s="522"/>
      <c r="L13" s="520"/>
      <c r="M13" s="520"/>
      <c r="N13" s="520"/>
      <c r="O13" s="520"/>
      <c r="P13" s="520"/>
      <c r="Q13" s="520"/>
    </row>
    <row r="14" spans="1:17" ht="20.100000000000001" customHeight="1">
      <c r="A14" s="515"/>
      <c r="B14" s="516" t="s">
        <v>733</v>
      </c>
      <c r="C14" s="517"/>
      <c r="D14" s="518"/>
      <c r="E14" s="517"/>
      <c r="F14" s="518"/>
      <c r="G14" s="517"/>
      <c r="I14" s="522"/>
      <c r="J14" s="522"/>
      <c r="K14" s="522"/>
      <c r="L14" s="520"/>
      <c r="M14" s="520"/>
      <c r="N14" s="520"/>
      <c r="O14" s="520"/>
      <c r="P14" s="520"/>
      <c r="Q14" s="520"/>
    </row>
    <row r="15" spans="1:17" ht="20.100000000000001" customHeight="1">
      <c r="A15" s="515"/>
      <c r="B15" s="516" t="s">
        <v>734</v>
      </c>
      <c r="C15" s="517"/>
      <c r="D15" s="518"/>
      <c r="E15" s="517"/>
      <c r="F15" s="518"/>
      <c r="G15" s="517"/>
      <c r="I15" s="522"/>
      <c r="J15" s="522"/>
      <c r="K15" s="522"/>
      <c r="L15" s="520"/>
      <c r="M15" s="520"/>
      <c r="N15" s="520"/>
      <c r="O15" s="520"/>
      <c r="P15" s="520"/>
      <c r="Q15" s="520"/>
    </row>
    <row r="16" spans="1:17" ht="20.100000000000001" customHeight="1">
      <c r="A16" s="512"/>
      <c r="B16" s="513" t="s">
        <v>651</v>
      </c>
      <c r="C16" s="524"/>
      <c r="D16" s="525"/>
      <c r="E16" s="524"/>
      <c r="F16" s="518"/>
      <c r="G16" s="517"/>
      <c r="I16" s="520"/>
      <c r="J16" s="526"/>
      <c r="K16" s="520"/>
      <c r="L16" s="520"/>
      <c r="M16" s="520"/>
      <c r="N16" s="520"/>
      <c r="O16" s="520"/>
      <c r="P16" s="520"/>
      <c r="Q16" s="520"/>
    </row>
    <row r="17" spans="1:17" ht="20.100000000000001" customHeight="1">
      <c r="A17" s="515"/>
      <c r="B17" s="516" t="s">
        <v>735</v>
      </c>
      <c r="C17" s="517"/>
      <c r="D17" s="518"/>
      <c r="E17" s="517"/>
      <c r="F17" s="518"/>
      <c r="G17" s="517"/>
      <c r="I17" s="522"/>
      <c r="J17" s="522"/>
      <c r="K17" s="522"/>
      <c r="L17" s="522"/>
      <c r="M17" s="522"/>
      <c r="N17" s="522"/>
      <c r="O17" s="522"/>
      <c r="P17" s="522"/>
      <c r="Q17" s="520"/>
    </row>
    <row r="18" spans="1:17" ht="20.100000000000001" customHeight="1">
      <c r="A18" s="515"/>
      <c r="B18" s="516" t="s">
        <v>736</v>
      </c>
      <c r="C18" s="517"/>
      <c r="D18" s="518"/>
      <c r="E18" s="517"/>
      <c r="F18" s="518"/>
      <c r="G18" s="517"/>
      <c r="I18" s="522"/>
      <c r="J18" s="522"/>
      <c r="K18" s="522"/>
      <c r="L18" s="522"/>
      <c r="M18" s="522"/>
      <c r="N18" s="522"/>
      <c r="O18" s="522"/>
      <c r="P18" s="522"/>
    </row>
    <row r="19" spans="1:17" ht="20.100000000000001" customHeight="1">
      <c r="A19" s="515"/>
      <c r="B19" s="516" t="s">
        <v>653</v>
      </c>
      <c r="C19" s="517">
        <v>1660314199</v>
      </c>
      <c r="D19" s="518">
        <v>117415724</v>
      </c>
      <c r="E19" s="517"/>
      <c r="F19" s="518">
        <v>1777729923</v>
      </c>
      <c r="G19" s="517">
        <v>117415724</v>
      </c>
      <c r="I19" s="522"/>
      <c r="J19" s="527"/>
      <c r="K19" s="522"/>
      <c r="L19" s="522"/>
      <c r="M19" s="522"/>
      <c r="N19" s="522"/>
      <c r="O19" s="522"/>
      <c r="P19" s="522"/>
    </row>
    <row r="20" spans="1:17" ht="20.100000000000001" customHeight="1">
      <c r="A20" s="515"/>
      <c r="B20" s="516" t="s">
        <v>655</v>
      </c>
      <c r="C20" s="517">
        <v>1276497102</v>
      </c>
      <c r="D20" s="518">
        <v>71280734.359999999</v>
      </c>
      <c r="E20" s="517">
        <v>390721.88</v>
      </c>
      <c r="F20" s="518">
        <v>1347387114.4799998</v>
      </c>
      <c r="G20" s="517">
        <v>70890012.479999781</v>
      </c>
      <c r="I20" s="522"/>
      <c r="J20" s="522"/>
      <c r="K20" s="522"/>
      <c r="L20" s="522"/>
      <c r="M20" s="522"/>
      <c r="N20" s="522"/>
      <c r="O20" s="522"/>
      <c r="P20" s="522"/>
    </row>
    <row r="21" spans="1:17" ht="20.100000000000001" customHeight="1">
      <c r="A21" s="515"/>
      <c r="B21" s="516" t="s">
        <v>737</v>
      </c>
      <c r="C21" s="517"/>
      <c r="D21" s="518"/>
      <c r="E21" s="517"/>
      <c r="F21" s="518"/>
      <c r="G21" s="517"/>
      <c r="I21" s="528"/>
      <c r="J21" s="528"/>
      <c r="K21" s="528"/>
      <c r="L21" s="528"/>
      <c r="M21" s="528"/>
      <c r="N21" s="528"/>
      <c r="O21" s="528"/>
      <c r="P21" s="528"/>
    </row>
    <row r="22" spans="1:17" ht="20.100000000000001" customHeight="1">
      <c r="A22" s="515"/>
      <c r="B22" s="516" t="s">
        <v>738</v>
      </c>
      <c r="C22" s="517"/>
      <c r="D22" s="518"/>
      <c r="E22" s="517"/>
      <c r="F22" s="518"/>
      <c r="G22" s="517"/>
      <c r="I22" s="528"/>
      <c r="J22" s="528"/>
      <c r="K22" s="528"/>
      <c r="L22" s="528"/>
      <c r="M22" s="528"/>
      <c r="N22" s="528"/>
      <c r="O22" s="528"/>
      <c r="P22" s="528"/>
    </row>
    <row r="23" spans="1:17" ht="20.100000000000001" customHeight="1">
      <c r="A23" s="515"/>
      <c r="B23" s="516" t="s">
        <v>739</v>
      </c>
      <c r="C23" s="517"/>
      <c r="D23" s="518"/>
      <c r="E23" s="517"/>
      <c r="F23" s="518"/>
      <c r="G23" s="517"/>
      <c r="I23" s="528"/>
      <c r="J23" s="528"/>
      <c r="K23" s="528"/>
      <c r="L23" s="528"/>
      <c r="M23" s="528"/>
      <c r="N23" s="528"/>
      <c r="O23" s="528"/>
      <c r="P23" s="528"/>
    </row>
    <row r="24" spans="1:17" ht="20.100000000000001" customHeight="1">
      <c r="A24" s="515"/>
      <c r="B24" s="516" t="s">
        <v>740</v>
      </c>
      <c r="C24" s="517"/>
      <c r="D24" s="518"/>
      <c r="E24" s="517"/>
      <c r="F24" s="518"/>
      <c r="G24" s="517"/>
      <c r="I24" s="528"/>
      <c r="J24" s="528"/>
      <c r="K24" s="528"/>
      <c r="L24" s="528"/>
      <c r="M24" s="528"/>
      <c r="N24" s="528"/>
      <c r="O24" s="528"/>
      <c r="P24" s="528"/>
    </row>
    <row r="25" spans="1:17" ht="20.100000000000001" customHeight="1" thickBot="1">
      <c r="A25" s="529"/>
      <c r="B25" s="530" t="s">
        <v>741</v>
      </c>
      <c r="C25" s="531"/>
      <c r="D25" s="532"/>
      <c r="E25" s="531"/>
      <c r="F25" s="532"/>
      <c r="G25" s="531"/>
      <c r="I25" s="528"/>
      <c r="J25" s="528"/>
      <c r="K25" s="528"/>
      <c r="L25" s="528"/>
      <c r="M25" s="528"/>
      <c r="N25" s="528"/>
      <c r="O25" s="528"/>
      <c r="P25" s="528"/>
    </row>
    <row r="26" spans="1:17">
      <c r="I26" s="528"/>
      <c r="J26" s="528"/>
      <c r="K26" s="528"/>
      <c r="L26" s="528"/>
      <c r="M26" s="528"/>
      <c r="N26" s="528"/>
      <c r="O26" s="528"/>
      <c r="P26" s="528"/>
    </row>
    <row r="27" spans="1:17" customFormat="1" ht="15">
      <c r="I27" s="337"/>
      <c r="J27" s="337"/>
      <c r="K27" s="337"/>
      <c r="L27" s="337"/>
      <c r="M27" s="337"/>
      <c r="N27" s="337"/>
      <c r="O27" s="337"/>
      <c r="P27" s="337"/>
    </row>
    <row r="28" spans="1:17" customFormat="1" ht="15">
      <c r="I28" s="337"/>
      <c r="J28" s="337"/>
      <c r="K28" s="337"/>
      <c r="L28" s="337"/>
      <c r="M28" s="337"/>
      <c r="N28" s="337"/>
      <c r="O28" s="337"/>
      <c r="P28" s="337"/>
    </row>
    <row r="29" spans="1:17" customFormat="1" ht="15">
      <c r="I29" s="337"/>
      <c r="J29" s="337"/>
      <c r="K29" s="337"/>
      <c r="L29" s="337"/>
      <c r="M29" s="337"/>
      <c r="N29" s="337"/>
      <c r="O29" s="337"/>
      <c r="P29" s="337"/>
    </row>
    <row r="30" spans="1:17" customFormat="1" ht="15">
      <c r="I30" s="337"/>
      <c r="J30" s="337"/>
      <c r="K30" s="337"/>
      <c r="L30" s="337"/>
      <c r="M30" s="337"/>
      <c r="N30" s="337"/>
      <c r="O30" s="337"/>
      <c r="P30" s="337"/>
    </row>
    <row r="31" spans="1:17" customFormat="1" ht="15">
      <c r="I31" s="337"/>
      <c r="J31" s="337"/>
      <c r="K31" s="337"/>
      <c r="L31" s="337"/>
      <c r="M31" s="337"/>
      <c r="N31" s="337"/>
      <c r="O31" s="337"/>
      <c r="P31" s="337"/>
    </row>
    <row r="32" spans="1:17" customFormat="1" ht="15">
      <c r="I32" s="337"/>
      <c r="J32" s="337"/>
      <c r="K32" s="337"/>
      <c r="L32" s="337"/>
      <c r="M32" s="337"/>
      <c r="N32" s="337"/>
      <c r="O32" s="337"/>
      <c r="P32" s="337"/>
    </row>
    <row r="33" spans="3:16" customFormat="1" ht="15">
      <c r="I33" s="337"/>
      <c r="J33" s="337"/>
      <c r="K33" s="337"/>
      <c r="L33" s="337"/>
      <c r="M33" s="337"/>
      <c r="N33" s="337"/>
      <c r="O33" s="337"/>
      <c r="P33" s="337"/>
    </row>
    <row r="36" spans="3:16">
      <c r="C36" s="523"/>
    </row>
    <row r="37" spans="3:16">
      <c r="C37" s="523"/>
    </row>
    <row r="38" spans="3:16">
      <c r="C38" s="523"/>
    </row>
    <row r="39" spans="3:16">
      <c r="C39" s="523"/>
    </row>
    <row r="40" spans="3:16">
      <c r="C40" s="523"/>
    </row>
    <row r="41" spans="3:16">
      <c r="C41" s="533"/>
    </row>
    <row r="42" spans="3:16">
      <c r="C42" s="523"/>
    </row>
    <row r="43" spans="3:16">
      <c r="C43" s="523"/>
    </row>
    <row r="44" spans="3:16">
      <c r="C44" s="534"/>
    </row>
  </sheetData>
  <mergeCells count="6">
    <mergeCell ref="A6:B6"/>
    <mergeCell ref="A1:G1"/>
    <mergeCell ref="A2:G2"/>
    <mergeCell ref="A3:G3"/>
    <mergeCell ref="A4:G4"/>
    <mergeCell ref="A5:G5"/>
  </mergeCells>
  <pageMargins left="0.70866141732283472" right="0.11811023622047245" top="0.15748031496062992" bottom="0.15748031496062992" header="0.31496062992125984" footer="0.31496062992125984"/>
  <pageSetup orientation="landscape" r:id="rId1"/>
  <drawing r:id="rId2"/>
</worksheet>
</file>

<file path=xl/worksheets/sheet9.xml><?xml version="1.0" encoding="utf-8"?>
<worksheet xmlns="http://schemas.openxmlformats.org/spreadsheetml/2006/main" xmlns:r="http://schemas.openxmlformats.org/officeDocument/2006/relationships">
  <sheetPr>
    <tabColor theme="9" tint="0.39997558519241921"/>
  </sheetPr>
  <dimension ref="A1:F40"/>
  <sheetViews>
    <sheetView topLeftCell="A22" workbookViewId="0">
      <selection activeCell="D44" sqref="D44"/>
    </sheetView>
  </sheetViews>
  <sheetFormatPr baseColWidth="10" defaultRowHeight="14.25"/>
  <cols>
    <col min="1" max="1" width="4.42578125" style="398" customWidth="1"/>
    <col min="2" max="2" width="33.7109375" style="398" customWidth="1"/>
    <col min="3" max="3" width="15.7109375" style="398" bestFit="1" customWidth="1"/>
    <col min="4" max="4" width="16.28515625" style="398" bestFit="1" customWidth="1"/>
    <col min="5" max="5" width="14.7109375" style="398" bestFit="1" customWidth="1"/>
    <col min="6" max="6" width="13.5703125" style="398" bestFit="1" customWidth="1"/>
    <col min="7" max="16384" width="11.42578125" style="398"/>
  </cols>
  <sheetData>
    <row r="1" spans="1:6" s="502" customFormat="1" ht="15">
      <c r="A1" s="609" t="s">
        <v>29</v>
      </c>
      <c r="B1" s="609"/>
      <c r="C1" s="609"/>
      <c r="D1" s="609"/>
      <c r="E1" s="609"/>
      <c r="F1" s="609"/>
    </row>
    <row r="2" spans="1:6" s="503" customFormat="1" ht="15.75">
      <c r="A2" s="609" t="s">
        <v>17</v>
      </c>
      <c r="B2" s="609"/>
      <c r="C2" s="609"/>
      <c r="D2" s="609"/>
      <c r="E2" s="609"/>
      <c r="F2" s="609"/>
    </row>
    <row r="3" spans="1:6" s="503" customFormat="1" ht="15.75">
      <c r="A3" s="609" t="s">
        <v>635</v>
      </c>
      <c r="B3" s="609"/>
      <c r="C3" s="609"/>
      <c r="D3" s="609"/>
      <c r="E3" s="609"/>
      <c r="F3" s="609"/>
    </row>
    <row r="4" spans="1:6" s="503" customFormat="1" ht="15.75">
      <c r="A4" s="609" t="s">
        <v>679</v>
      </c>
      <c r="B4" s="609"/>
      <c r="C4" s="609"/>
      <c r="D4" s="609"/>
      <c r="E4" s="609"/>
      <c r="F4" s="609"/>
    </row>
    <row r="5" spans="1:6" s="504" customFormat="1" ht="15.75" thickBot="1">
      <c r="A5" s="610" t="s">
        <v>14</v>
      </c>
      <c r="B5" s="610"/>
      <c r="C5" s="610"/>
      <c r="D5" s="610"/>
      <c r="E5" s="610"/>
      <c r="F5" s="610"/>
    </row>
    <row r="6" spans="1:6" s="538" customFormat="1" ht="39" thickBot="1">
      <c r="A6" s="611" t="s">
        <v>878</v>
      </c>
      <c r="B6" s="612"/>
      <c r="C6" s="535" t="s">
        <v>879</v>
      </c>
      <c r="D6" s="536" t="s">
        <v>880</v>
      </c>
      <c r="E6" s="537" t="s">
        <v>881</v>
      </c>
      <c r="F6" s="535" t="s">
        <v>882</v>
      </c>
    </row>
    <row r="7" spans="1:6" ht="15.75">
      <c r="A7" s="617"/>
      <c r="B7" s="618"/>
      <c r="C7" s="539"/>
      <c r="D7" s="539"/>
      <c r="E7" s="540"/>
      <c r="F7" s="539"/>
    </row>
    <row r="8" spans="1:6">
      <c r="A8" s="619" t="s">
        <v>883</v>
      </c>
      <c r="B8" s="620"/>
      <c r="C8" s="541"/>
      <c r="D8" s="541"/>
      <c r="E8" s="541"/>
      <c r="F8" s="541"/>
    </row>
    <row r="9" spans="1:6" ht="15">
      <c r="A9" s="621" t="s">
        <v>884</v>
      </c>
      <c r="B9" s="622"/>
      <c r="C9" s="542"/>
      <c r="D9" s="542"/>
      <c r="E9" s="542"/>
      <c r="F9" s="542"/>
    </row>
    <row r="10" spans="1:6" ht="15">
      <c r="A10" s="613" t="s">
        <v>885</v>
      </c>
      <c r="B10" s="614"/>
      <c r="C10" s="542"/>
      <c r="D10" s="542"/>
      <c r="E10" s="542"/>
      <c r="F10" s="542"/>
    </row>
    <row r="11" spans="1:6" ht="15">
      <c r="A11" s="543"/>
      <c r="B11" s="544" t="s">
        <v>886</v>
      </c>
      <c r="C11" s="542"/>
      <c r="D11" s="542"/>
      <c r="E11" s="542"/>
      <c r="F11" s="542"/>
    </row>
    <row r="12" spans="1:6">
      <c r="A12" s="545"/>
      <c r="B12" s="544" t="s">
        <v>887</v>
      </c>
      <c r="C12" s="546"/>
      <c r="D12" s="546"/>
      <c r="E12" s="546"/>
      <c r="F12" s="546"/>
    </row>
    <row r="13" spans="1:6">
      <c r="A13" s="545"/>
      <c r="B13" s="544" t="s">
        <v>888</v>
      </c>
      <c r="C13" s="546"/>
      <c r="D13" s="546"/>
      <c r="E13" s="546"/>
      <c r="F13" s="546"/>
    </row>
    <row r="14" spans="1:6">
      <c r="A14" s="545"/>
      <c r="B14" s="546"/>
      <c r="C14" s="546"/>
      <c r="D14" s="546"/>
      <c r="E14" s="546"/>
      <c r="F14" s="546"/>
    </row>
    <row r="15" spans="1:6" ht="15">
      <c r="A15" s="613" t="s">
        <v>889</v>
      </c>
      <c r="B15" s="614"/>
      <c r="C15" s="542"/>
      <c r="D15" s="542"/>
      <c r="E15" s="542"/>
      <c r="F15" s="542"/>
    </row>
    <row r="16" spans="1:6">
      <c r="A16" s="545"/>
      <c r="B16" s="544" t="s">
        <v>890</v>
      </c>
      <c r="C16" s="546"/>
      <c r="D16" s="546"/>
      <c r="E16" s="546"/>
      <c r="F16" s="546"/>
    </row>
    <row r="17" spans="1:6" ht="15">
      <c r="A17" s="543"/>
      <c r="B17" s="544" t="s">
        <v>891</v>
      </c>
      <c r="C17" s="546"/>
      <c r="D17" s="546"/>
      <c r="E17" s="546"/>
      <c r="F17" s="546"/>
    </row>
    <row r="18" spans="1:6" ht="15">
      <c r="A18" s="543"/>
      <c r="B18" s="544" t="s">
        <v>887</v>
      </c>
      <c r="C18" s="542"/>
      <c r="D18" s="542"/>
      <c r="E18" s="542"/>
      <c r="F18" s="542"/>
    </row>
    <row r="19" spans="1:6">
      <c r="A19" s="545"/>
      <c r="B19" s="544" t="s">
        <v>888</v>
      </c>
      <c r="C19" s="546"/>
      <c r="D19" s="546"/>
      <c r="E19" s="546"/>
      <c r="F19" s="546"/>
    </row>
    <row r="20" spans="1:6" ht="15">
      <c r="A20" s="543"/>
      <c r="B20" s="542"/>
      <c r="C20" s="542"/>
      <c r="D20" s="542"/>
      <c r="E20" s="542"/>
      <c r="F20" s="542"/>
    </row>
    <row r="21" spans="1:6">
      <c r="A21" s="547"/>
      <c r="B21" s="548" t="s">
        <v>892</v>
      </c>
      <c r="C21" s="548"/>
      <c r="D21" s="548"/>
      <c r="E21" s="548"/>
      <c r="F21" s="548"/>
    </row>
    <row r="22" spans="1:6">
      <c r="A22" s="547"/>
      <c r="B22" s="548"/>
      <c r="C22" s="548"/>
      <c r="D22" s="548"/>
      <c r="E22" s="548"/>
      <c r="F22" s="548"/>
    </row>
    <row r="23" spans="1:6" ht="15">
      <c r="A23" s="621" t="s">
        <v>893</v>
      </c>
      <c r="B23" s="622"/>
      <c r="C23" s="542"/>
      <c r="D23" s="542"/>
      <c r="E23" s="542"/>
      <c r="F23" s="542"/>
    </row>
    <row r="24" spans="1:6" ht="15">
      <c r="A24" s="613" t="s">
        <v>885</v>
      </c>
      <c r="B24" s="614"/>
      <c r="C24" s="542"/>
      <c r="D24" s="542"/>
      <c r="E24" s="542"/>
      <c r="F24" s="542"/>
    </row>
    <row r="25" spans="1:6" ht="15">
      <c r="A25" s="543"/>
      <c r="B25" s="544" t="s">
        <v>886</v>
      </c>
      <c r="C25" s="542"/>
      <c r="D25" s="542"/>
      <c r="E25" s="542"/>
      <c r="F25" s="542"/>
    </row>
    <row r="26" spans="1:6">
      <c r="A26" s="545"/>
      <c r="B26" s="544" t="s">
        <v>887</v>
      </c>
      <c r="C26" s="546"/>
      <c r="D26" s="546"/>
      <c r="E26" s="546"/>
      <c r="F26" s="546"/>
    </row>
    <row r="27" spans="1:6">
      <c r="A27" s="545"/>
      <c r="B27" s="544" t="s">
        <v>888</v>
      </c>
      <c r="C27" s="546"/>
      <c r="D27" s="546"/>
      <c r="E27" s="546"/>
      <c r="F27" s="546"/>
    </row>
    <row r="28" spans="1:6">
      <c r="A28" s="545"/>
      <c r="B28" s="546"/>
      <c r="C28" s="546"/>
      <c r="D28" s="546"/>
      <c r="E28" s="546"/>
      <c r="F28" s="546"/>
    </row>
    <row r="29" spans="1:6" ht="15">
      <c r="A29" s="613" t="s">
        <v>889</v>
      </c>
      <c r="B29" s="614"/>
      <c r="C29" s="542"/>
      <c r="D29" s="542"/>
      <c r="E29" s="542"/>
      <c r="F29" s="542"/>
    </row>
    <row r="30" spans="1:6">
      <c r="A30" s="545"/>
      <c r="B30" s="544" t="s">
        <v>890</v>
      </c>
      <c r="C30" s="546"/>
      <c r="D30" s="546"/>
      <c r="E30" s="546"/>
      <c r="F30" s="546"/>
    </row>
    <row r="31" spans="1:6" ht="15">
      <c r="A31" s="543"/>
      <c r="B31" s="544" t="s">
        <v>891</v>
      </c>
      <c r="C31" s="546"/>
      <c r="D31" s="546"/>
      <c r="E31" s="546"/>
      <c r="F31" s="546"/>
    </row>
    <row r="32" spans="1:6" ht="15">
      <c r="A32" s="543"/>
      <c r="B32" s="544" t="s">
        <v>887</v>
      </c>
      <c r="C32" s="542"/>
      <c r="D32" s="542"/>
      <c r="E32" s="542"/>
      <c r="F32" s="542"/>
    </row>
    <row r="33" spans="1:6">
      <c r="A33" s="545"/>
      <c r="B33" s="544" t="s">
        <v>888</v>
      </c>
      <c r="C33" s="546"/>
      <c r="D33" s="546"/>
      <c r="E33" s="546"/>
      <c r="F33" s="546"/>
    </row>
    <row r="34" spans="1:6" ht="15">
      <c r="A34" s="543"/>
      <c r="B34" s="542"/>
      <c r="C34" s="542"/>
      <c r="D34" s="542"/>
      <c r="E34" s="542"/>
      <c r="F34" s="542"/>
    </row>
    <row r="35" spans="1:6">
      <c r="A35" s="547"/>
      <c r="B35" s="548" t="s">
        <v>894</v>
      </c>
      <c r="C35" s="548"/>
      <c r="D35" s="548"/>
      <c r="E35" s="548"/>
      <c r="F35" s="548"/>
    </row>
    <row r="36" spans="1:6">
      <c r="A36" s="545"/>
      <c r="B36" s="546"/>
      <c r="C36" s="546"/>
      <c r="D36" s="546"/>
      <c r="E36" s="546"/>
      <c r="F36" s="546"/>
    </row>
    <row r="37" spans="1:6">
      <c r="A37" s="545"/>
      <c r="B37" s="544" t="s">
        <v>895</v>
      </c>
      <c r="C37" s="546"/>
      <c r="D37" s="546"/>
      <c r="E37" s="549">
        <v>248764529</v>
      </c>
      <c r="F37" s="549">
        <v>348518199</v>
      </c>
    </row>
    <row r="38" spans="1:6">
      <c r="A38" s="545"/>
      <c r="B38" s="546"/>
      <c r="C38" s="546"/>
      <c r="D38" s="546"/>
      <c r="E38" s="546"/>
      <c r="F38" s="546"/>
    </row>
    <row r="39" spans="1:6" ht="15">
      <c r="A39" s="543"/>
      <c r="B39" s="542" t="s">
        <v>896</v>
      </c>
      <c r="C39" s="542"/>
      <c r="D39" s="542"/>
      <c r="E39" s="550">
        <v>248764529</v>
      </c>
      <c r="F39" s="550">
        <v>348518199</v>
      </c>
    </row>
    <row r="40" spans="1:6" ht="5.25" customHeight="1" thickBot="1">
      <c r="A40" s="615"/>
      <c r="B40" s="616"/>
      <c r="C40" s="551"/>
      <c r="D40" s="551"/>
      <c r="E40" s="551"/>
      <c r="F40" s="551"/>
    </row>
  </sheetData>
  <mergeCells count="15">
    <mergeCell ref="A24:B24"/>
    <mergeCell ref="A29:B29"/>
    <mergeCell ref="A40:B40"/>
    <mergeCell ref="A7:B7"/>
    <mergeCell ref="A8:B8"/>
    <mergeCell ref="A9:B9"/>
    <mergeCell ref="A10:B10"/>
    <mergeCell ref="A15:B15"/>
    <mergeCell ref="A23:B23"/>
    <mergeCell ref="A6:B6"/>
    <mergeCell ref="A1:F1"/>
    <mergeCell ref="A2:F2"/>
    <mergeCell ref="A3:F3"/>
    <mergeCell ref="A4:F4"/>
    <mergeCell ref="A5:F5"/>
  </mergeCells>
  <pageMargins left="0.70866141732283472" right="0.70866141732283472" top="0.74803149606299213" bottom="0.74803149606299213" header="0.31496062992125984" footer="0.31496062992125984"/>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18</vt:i4>
      </vt:variant>
    </vt:vector>
  </HeadingPairs>
  <TitlesOfParts>
    <vt:vector size="44" baseType="lpstr">
      <vt:lpstr>CPCA-I-01</vt:lpstr>
      <vt:lpstr>CPCA-I-01-A</vt:lpstr>
      <vt:lpstr>CPCA-I-01-B</vt:lpstr>
      <vt:lpstr>CPCA-I-02</vt:lpstr>
      <vt:lpstr>CPCA-I-03</vt:lpstr>
      <vt:lpstr>CPCA-I-04</vt:lpstr>
      <vt:lpstr>CPCA-I-05</vt:lpstr>
      <vt:lpstr>CPCA-I-06</vt:lpstr>
      <vt:lpstr>CPCA-I-07</vt:lpstr>
      <vt:lpstr>CPCA-II-08</vt:lpstr>
      <vt:lpstr>CPCA-II-08-A</vt:lpstr>
      <vt:lpstr>CPCA-II-09 </vt:lpstr>
      <vt:lpstr>CPCA-II-09-A. </vt:lpstr>
      <vt:lpstr>CPCA-II-09-B </vt:lpstr>
      <vt:lpstr>CPCA-II-09-C</vt:lpstr>
      <vt:lpstr>CPCA-II-09-D</vt:lpstr>
      <vt:lpstr>CPCA-II-10</vt:lpstr>
      <vt:lpstr>CPCA-II-11</vt:lpstr>
      <vt:lpstr>CPCA-II-12</vt:lpstr>
      <vt:lpstr>CPCA-III-13</vt:lpstr>
      <vt:lpstr>CPCA-III-14</vt:lpstr>
      <vt:lpstr>CPCA-III-15_</vt:lpstr>
      <vt:lpstr>CPCA-III-15_1</vt:lpstr>
      <vt:lpstr>CPCA-IV-16</vt:lpstr>
      <vt:lpstr>CPCA-IV-17</vt:lpstr>
      <vt:lpstr>CPCA-IV-18</vt:lpstr>
      <vt:lpstr>'CPCA-II-08-A'!Área_de_impresión</vt:lpstr>
      <vt:lpstr>'CPCA-II-09 '!Área_de_impresión</vt:lpstr>
      <vt:lpstr>'CPCA-II-09-A. '!Área_de_impresión</vt:lpstr>
      <vt:lpstr>'CPCA-II-09-B '!Área_de_impresión</vt:lpstr>
      <vt:lpstr>'CPCA-II-09-C'!Área_de_impresión</vt:lpstr>
      <vt:lpstr>'CPCA-II-09-D'!Área_de_impresión</vt:lpstr>
      <vt:lpstr>'CPCA-II-10'!Área_de_impresión</vt:lpstr>
      <vt:lpstr>'CPCA-II-11'!Área_de_impresión</vt:lpstr>
      <vt:lpstr>'CPCA-II-12'!Área_de_impresión</vt:lpstr>
      <vt:lpstr>'CPCA-III-13'!Área_de_impresión</vt:lpstr>
      <vt:lpstr>'CPCA-III-14'!Área_de_impresión</vt:lpstr>
      <vt:lpstr>'CPCA-III-15_'!Área_de_impresión</vt:lpstr>
      <vt:lpstr>'CPCA-III-15_1'!Área_de_impresión</vt:lpstr>
      <vt:lpstr>'CPCA-IV-16'!Área_de_impresión</vt:lpstr>
      <vt:lpstr>'CPCA-IV-17'!Área_de_impresión</vt:lpstr>
      <vt:lpstr>'CPCA-IV-18'!Área_de_impresión</vt:lpstr>
      <vt:lpstr>'CPCA-II-08'!Títulos_a_imprimir</vt:lpstr>
      <vt:lpstr>'CPCA-II-09-A.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LAVEAGA</dc:creator>
  <cp:lastModifiedBy>Roberto Garcia</cp:lastModifiedBy>
  <cp:lastPrinted>2016-03-29T20:45:03Z</cp:lastPrinted>
  <dcterms:created xsi:type="dcterms:W3CDTF">2014-03-28T01:13:38Z</dcterms:created>
  <dcterms:modified xsi:type="dcterms:W3CDTF">2016-07-22T20:36:45Z</dcterms:modified>
</cp:coreProperties>
</file>